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13200" activeTab="1"/>
  </bookViews>
  <sheets>
    <sheet name="Combustion Turbines" sheetId="1" r:id="rId1"/>
    <sheet name="Reciprocating Engines" sheetId="2" r:id="rId2"/>
    <sheet name="Heaters - Boilers" sheetId="3" r:id="rId3"/>
    <sheet name="Incinerators" sheetId="4" r:id="rId4"/>
  </sheets>
  <definedNames>
    <definedName name="_xlnm.Print_Area" localSheetId="0">'Combustion Turbines'!$A$6:$O$58</definedName>
    <definedName name="_xlnm.Print_Titles" localSheetId="0">'Combustion Turbines'!$1:$5</definedName>
  </definedNames>
  <calcPr calcId="125725"/>
</workbook>
</file>

<file path=xl/calcChain.xml><?xml version="1.0" encoding="utf-8"?>
<calcChain xmlns="http://schemas.openxmlformats.org/spreadsheetml/2006/main">
  <c r="N22" i="2"/>
  <c r="M21" l="1"/>
  <c r="L21"/>
  <c r="N60" i="1"/>
  <c r="M66" i="2"/>
  <c r="L66"/>
  <c r="M65"/>
  <c r="L65"/>
  <c r="M47"/>
  <c r="L47"/>
  <c r="J47"/>
  <c r="M24"/>
  <c r="L24"/>
  <c r="J24"/>
  <c r="J21"/>
  <c r="N21" l="1"/>
  <c r="M15" i="3"/>
  <c r="M14"/>
  <c r="M13"/>
  <c r="M12"/>
  <c r="L15"/>
  <c r="L14"/>
  <c r="L13"/>
  <c r="L12"/>
  <c r="J15"/>
  <c r="J14"/>
  <c r="J13"/>
  <c r="J12"/>
  <c r="N59" i="1"/>
  <c r="N6" i="4" l="1"/>
  <c r="N13" i="3"/>
  <c r="N14"/>
  <c r="N15"/>
  <c r="N19"/>
  <c r="N18"/>
  <c r="N17"/>
  <c r="N16"/>
  <c r="N12"/>
  <c r="N10" l="1"/>
  <c r="N9"/>
  <c r="N68" i="1"/>
  <c r="N67"/>
  <c r="N63"/>
  <c r="N64"/>
  <c r="N65"/>
  <c r="N62"/>
  <c r="N68" i="2"/>
  <c r="N53"/>
  <c r="N54"/>
  <c r="N55"/>
  <c r="N56"/>
  <c r="N60"/>
  <c r="N59"/>
  <c r="N58"/>
  <c r="N57"/>
  <c r="N61"/>
  <c r="N62"/>
  <c r="N63"/>
  <c r="N64"/>
  <c r="N66"/>
  <c r="N65"/>
  <c r="N52"/>
  <c r="N49"/>
  <c r="N48"/>
  <c r="N47"/>
  <c r="N50"/>
  <c r="N45"/>
  <c r="N44"/>
  <c r="N40" l="1"/>
  <c r="N41"/>
  <c r="N42"/>
  <c r="N37"/>
  <c r="N38"/>
  <c r="N39"/>
  <c r="N36"/>
  <c r="N35"/>
  <c r="N34"/>
  <c r="N31"/>
  <c r="N32"/>
  <c r="N33"/>
  <c r="N28"/>
  <c r="N29"/>
  <c r="N30"/>
  <c r="N26"/>
  <c r="N25"/>
  <c r="N23"/>
  <c r="N24"/>
</calcChain>
</file>

<file path=xl/sharedStrings.xml><?xml version="1.0" encoding="utf-8"?>
<sst xmlns="http://schemas.openxmlformats.org/spreadsheetml/2006/main" count="364" uniqueCount="138">
  <si>
    <t>NO2 - NOx Instack Ratios Per Source Tests Approved by the Alaska Department of Environmental Conservation</t>
  </si>
  <si>
    <t>Average Results for Given Load/Condition for Combustion Turbines</t>
  </si>
  <si>
    <t>Last Update:</t>
  </si>
  <si>
    <t>Stationary Source</t>
  </si>
  <si>
    <t>Mfg</t>
  </si>
  <si>
    <t>Model</t>
  </si>
  <si>
    <t>NOx Control</t>
  </si>
  <si>
    <t>Size</t>
  </si>
  <si>
    <t>Size units</t>
  </si>
  <si>
    <t>Fuel Type</t>
  </si>
  <si>
    <t>Test Date</t>
  </si>
  <si>
    <t>Intake Temp (F)</t>
  </si>
  <si>
    <t>NOx (ppmv)</t>
  </si>
  <si>
    <t>NO2 (ppmv)</t>
  </si>
  <si>
    <t>Comments</t>
  </si>
  <si>
    <t>Solar</t>
  </si>
  <si>
    <t xml:space="preserve">Centaur </t>
  </si>
  <si>
    <t>SoLoNOx</t>
  </si>
  <si>
    <t>hp</t>
  </si>
  <si>
    <t>Gas</t>
  </si>
  <si>
    <t>GE</t>
  </si>
  <si>
    <t>LM2500</t>
  </si>
  <si>
    <t>Diffusion with H2O Injection</t>
  </si>
  <si>
    <t>Diesel</t>
  </si>
  <si>
    <t>Ruston</t>
  </si>
  <si>
    <t>Tornado</t>
  </si>
  <si>
    <t>Diffusion</t>
  </si>
  <si>
    <t>BP CPS</t>
  </si>
  <si>
    <t>MS5001R</t>
  </si>
  <si>
    <t>kWe</t>
  </si>
  <si>
    <t>Mars</t>
  </si>
  <si>
    <t>BP GC#3</t>
  </si>
  <si>
    <t>MS5352B</t>
  </si>
  <si>
    <t>LHE</t>
  </si>
  <si>
    <t>DLE</t>
  </si>
  <si>
    <t>BP GC#2</t>
  </si>
  <si>
    <t>Sulzer</t>
  </si>
  <si>
    <t>S3</t>
  </si>
  <si>
    <t>DiffusionDies</t>
  </si>
  <si>
    <t>BP LPC</t>
  </si>
  <si>
    <t>BP CGF</t>
  </si>
  <si>
    <t>MS6491</t>
  </si>
  <si>
    <t>Rolls Royce</t>
  </si>
  <si>
    <t>RB211-24C</t>
  </si>
  <si>
    <t>BP CCP</t>
  </si>
  <si>
    <t>MS5382C</t>
  </si>
  <si>
    <t>BP FS#3</t>
  </si>
  <si>
    <t>MS5322R</t>
  </si>
  <si>
    <t>MS5371PATP</t>
  </si>
  <si>
    <t>Percent Load</t>
  </si>
  <si>
    <t>NO2 / NOx</t>
  </si>
  <si>
    <t>BP Northstar</t>
  </si>
  <si>
    <t>BP Endicott</t>
  </si>
  <si>
    <t>BP Milne Point</t>
  </si>
  <si>
    <t>BP Caribou Crossing</t>
  </si>
  <si>
    <t>Average Results for Given Load/Condition for Recipricating Engines</t>
  </si>
  <si>
    <t>Size Units</t>
  </si>
  <si>
    <t>Cummins</t>
  </si>
  <si>
    <t>QSK60-G6</t>
  </si>
  <si>
    <t>Trident Akutan</t>
  </si>
  <si>
    <t>Caterpilar</t>
  </si>
  <si>
    <t>3516B</t>
  </si>
  <si>
    <t>Low Nox</t>
  </si>
  <si>
    <t>Quad Turbo Electric Generator, Pollock Gen 1, Air intake near turbo unit</t>
  </si>
  <si>
    <t>3512B</t>
  </si>
  <si>
    <t>Quad Turbo Electric Generator, Pollock Gen 2, Air intake near turbo unit</t>
  </si>
  <si>
    <t>3508B</t>
  </si>
  <si>
    <t>MMBtu/hr</t>
  </si>
  <si>
    <t>Twin Turbo Compressor</t>
  </si>
  <si>
    <t>AEL&amp;P Lemon Creek</t>
  </si>
  <si>
    <t>EMD</t>
  </si>
  <si>
    <t>1966 2-stroke engine</t>
  </si>
  <si>
    <t>20-6450E4</t>
  </si>
  <si>
    <t>Emergency generator</t>
  </si>
  <si>
    <r>
      <t xml:space="preserve">Average Results for Given Load/Condition for </t>
    </r>
    <r>
      <rPr>
        <b/>
        <sz val="16"/>
        <color theme="1"/>
        <rFont val="Calibri"/>
        <family val="2"/>
        <scheme val="minor"/>
      </rPr>
      <t>Heaters and Boilers</t>
    </r>
  </si>
  <si>
    <t>NO2/NOx</t>
  </si>
  <si>
    <t>BP MPU</t>
  </si>
  <si>
    <t>Zeeco</t>
  </si>
  <si>
    <t>GLSFWB12</t>
  </si>
  <si>
    <t>MMBtu/hr, LHV</t>
  </si>
  <si>
    <t>Other Post-Combustion Control</t>
  </si>
  <si>
    <t>None</t>
  </si>
  <si>
    <t>Lo-NOx</t>
  </si>
  <si>
    <t>CPAI Beluga River</t>
  </si>
  <si>
    <t>Waukesha</t>
  </si>
  <si>
    <t>F3514GSI</t>
  </si>
  <si>
    <t>NG</t>
  </si>
  <si>
    <t>FG18GSI</t>
  </si>
  <si>
    <t>Tok Power Generation Station</t>
  </si>
  <si>
    <t>kW</t>
  </si>
  <si>
    <t>C175-16</t>
  </si>
  <si>
    <t>3512C</t>
  </si>
  <si>
    <t>Dutch Harbor Power Plant</t>
  </si>
  <si>
    <t>Wartsila</t>
  </si>
  <si>
    <t>12V32C</t>
  </si>
  <si>
    <t>C-280</t>
  </si>
  <si>
    <t>Centriugal Collector</t>
  </si>
  <si>
    <t>Dillingham Power Plant</t>
  </si>
  <si>
    <t>Peter Pan Seafoods King Cove Facility</t>
  </si>
  <si>
    <t>Detroit Diesel</t>
  </si>
  <si>
    <t>16V149TI</t>
  </si>
  <si>
    <t>DU-JBER-Electric, Gas, Drinking Water and Sanitary Services</t>
  </si>
  <si>
    <t>Jenbacher</t>
  </si>
  <si>
    <t>JGS 420</t>
  </si>
  <si>
    <t>GE LEANOX System</t>
  </si>
  <si>
    <t>bhp</t>
  </si>
  <si>
    <t>XTO Energy Platform A</t>
  </si>
  <si>
    <t>Saturn T-1301</t>
  </si>
  <si>
    <t>Alyeska Pump Station # 3</t>
  </si>
  <si>
    <t>Siemens</t>
  </si>
  <si>
    <t>SGT 400</t>
  </si>
  <si>
    <t>Dry Low Emissions Technology</t>
  </si>
  <si>
    <t>North Pole Power Plant</t>
  </si>
  <si>
    <t>Frame 7, Series 7001</t>
  </si>
  <si>
    <t>LM6000PC</t>
  </si>
  <si>
    <t>Fuel Oil</t>
  </si>
  <si>
    <t>Water Injection</t>
  </si>
  <si>
    <t>Catalytic Oxidation</t>
  </si>
  <si>
    <t>Naphtha</t>
  </si>
  <si>
    <t>Healy Power Plant</t>
  </si>
  <si>
    <t>Foster-Wheeler</t>
  </si>
  <si>
    <t>Baghouse</t>
  </si>
  <si>
    <t>Coal</t>
  </si>
  <si>
    <t>Dutch Harbor Seafood Processing Facility - Captain's Bay Plant</t>
  </si>
  <si>
    <t>Cleaver- Brooks Fire Tube Boiler</t>
  </si>
  <si>
    <t>70:30 Mix Fish Oil to Diesel</t>
  </si>
  <si>
    <t>John M. Asplund Water Pollution Control Facility</t>
  </si>
  <si>
    <t>Zimpro</t>
  </si>
  <si>
    <t>Venturi Scrubber</t>
  </si>
  <si>
    <t>Impingement Type Wet Scrubber</t>
  </si>
  <si>
    <t>Rating</t>
  </si>
  <si>
    <t>Rating units</t>
  </si>
  <si>
    <t>lbs of dry sludge per hour</t>
  </si>
  <si>
    <t>Biomass Solids</t>
  </si>
  <si>
    <t>Not Available</t>
  </si>
  <si>
    <t>|</t>
  </si>
  <si>
    <t>3-way cat</t>
  </si>
  <si>
    <r>
      <t xml:space="preserve">Average Results for Given Load/Condition for </t>
    </r>
    <r>
      <rPr>
        <b/>
        <sz val="16"/>
        <color theme="1"/>
        <rFont val="Calibri"/>
        <family val="2"/>
        <scheme val="minor"/>
      </rPr>
      <t>Incinerators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</si>
</sst>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[$-409]mmmm\ d\,\ yyyy;@"/>
    <numFmt numFmtId="165" formatCode="[$-409]mmm\-yy;@"/>
    <numFmt numFmtId="166" formatCode="_(* #,##0_);_(* \(#,##0\);_(* &quot;-&quot;??_);_(@_)"/>
    <numFmt numFmtId="167" formatCode="0.0"/>
    <numFmt numFmtId="168" formatCode="[$-409]mmmm\-yy;@"/>
    <numFmt numFmtId="169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8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65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0" fillId="0" borderId="0" xfId="0" applyNumberFormat="1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2" fontId="0" fillId="2" borderId="4" xfId="0" applyNumberFormat="1" applyFont="1" applyFill="1" applyBorder="1" applyAlignment="1">
      <alignment vertical="center"/>
    </xf>
    <xf numFmtId="1" fontId="0" fillId="0" borderId="5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0" fillId="0" borderId="3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167" fontId="0" fillId="0" borderId="0" xfId="0" applyNumberFormat="1" applyFont="1" applyBorder="1" applyAlignment="1">
      <alignment vertical="center"/>
    </xf>
    <xf numFmtId="166" fontId="1" fillId="2" borderId="4" xfId="1" applyNumberFormat="1" applyFont="1" applyFill="1" applyBorder="1" applyAlignment="1">
      <alignment horizontal="center" vertical="center"/>
    </xf>
    <xf numFmtId="3" fontId="0" fillId="2" borderId="4" xfId="0" applyNumberFormat="1" applyFont="1" applyFill="1" applyBorder="1" applyAlignment="1">
      <alignment vertical="center"/>
    </xf>
    <xf numFmtId="165" fontId="0" fillId="2" borderId="4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vertical="center"/>
    </xf>
    <xf numFmtId="167" fontId="0" fillId="0" borderId="5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167" fontId="0" fillId="0" borderId="3" xfId="0" applyNumberFormat="1" applyFont="1" applyBorder="1" applyAlignment="1">
      <alignment vertical="center"/>
    </xf>
    <xf numFmtId="0" fontId="0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66" fontId="1" fillId="0" borderId="0" xfId="1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vertical="center"/>
    </xf>
    <xf numFmtId="165" fontId="0" fillId="0" borderId="0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5" fillId="0" borderId="1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right" vertical="center"/>
    </xf>
    <xf numFmtId="1" fontId="0" fillId="0" borderId="0" xfId="0" applyNumberFormat="1" applyBorder="1" applyAlignment="1">
      <alignment horizontal="right" vertical="center"/>
    </xf>
    <xf numFmtId="167" fontId="0" fillId="0" borderId="0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7" fontId="0" fillId="0" borderId="5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7" fontId="0" fillId="0" borderId="3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166" fontId="0" fillId="3" borderId="4" xfId="1" applyNumberFormat="1" applyFont="1" applyFill="1" applyBorder="1" applyAlignment="1">
      <alignment horizontal="center" vertical="center"/>
    </xf>
    <xf numFmtId="166" fontId="0" fillId="3" borderId="4" xfId="1" applyNumberFormat="1" applyFont="1" applyFill="1" applyBorder="1" applyAlignment="1">
      <alignment horizontal="left" vertical="center"/>
    </xf>
    <xf numFmtId="165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1" fontId="0" fillId="3" borderId="4" xfId="0" applyNumberFormat="1" applyFill="1" applyBorder="1" applyAlignment="1">
      <alignment horizontal="right" vertical="center"/>
    </xf>
    <xf numFmtId="167" fontId="0" fillId="3" borderId="4" xfId="0" applyNumberFormat="1" applyFill="1" applyBorder="1" applyAlignment="1">
      <alignment horizontal="right" vertical="center"/>
    </xf>
    <xf numFmtId="2" fontId="0" fillId="3" borderId="4" xfId="0" applyNumberFormat="1" applyFill="1" applyBorder="1" applyAlignment="1">
      <alignment horizontal="right" vertical="center"/>
    </xf>
    <xf numFmtId="166" fontId="0" fillId="0" borderId="0" xfId="1" applyNumberFormat="1" applyFont="1" applyBorder="1" applyAlignment="1">
      <alignment horizontal="right" vertical="center"/>
    </xf>
    <xf numFmtId="166" fontId="0" fillId="3" borderId="4" xfId="0" applyNumberFormat="1" applyFill="1" applyBorder="1" applyAlignment="1">
      <alignment horizontal="right" vertical="center"/>
    </xf>
    <xf numFmtId="166" fontId="0" fillId="0" borderId="3" xfId="1" applyNumberFormat="1" applyFont="1" applyBorder="1" applyAlignment="1">
      <alignment horizontal="right" vertical="center"/>
    </xf>
    <xf numFmtId="166" fontId="0" fillId="0" borderId="5" xfId="1" applyNumberFormat="1" applyFont="1" applyBorder="1" applyAlignment="1">
      <alignment horizontal="right" vertical="center"/>
    </xf>
    <xf numFmtId="166" fontId="0" fillId="0" borderId="5" xfId="1" applyNumberFormat="1" applyFont="1" applyBorder="1" applyAlignment="1">
      <alignment horizontal="right" vertical="center"/>
    </xf>
    <xf numFmtId="0" fontId="0" fillId="3" borderId="5" xfId="0" applyFill="1" applyBorder="1" applyAlignment="1">
      <alignment horizontal="left" vertical="center"/>
    </xf>
    <xf numFmtId="1" fontId="0" fillId="0" borderId="5" xfId="0" applyNumberFormat="1" applyBorder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67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0" xfId="1" applyNumberFormat="1" applyFont="1" applyFill="1" applyBorder="1" applyAlignment="1">
      <alignment horizontal="right" vertical="center"/>
    </xf>
    <xf numFmtId="167" fontId="0" fillId="0" borderId="0" xfId="0" applyNumberFormat="1" applyFill="1" applyBorder="1" applyAlignment="1">
      <alignment horizontal="right" vertical="center"/>
    </xf>
    <xf numFmtId="43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horizontal="right" vertical="center"/>
    </xf>
    <xf numFmtId="167" fontId="0" fillId="3" borderId="5" xfId="0" applyNumberFormat="1" applyFill="1" applyBorder="1" applyAlignment="1">
      <alignment horizontal="left" vertical="center"/>
    </xf>
    <xf numFmtId="167" fontId="0" fillId="0" borderId="0" xfId="0" applyNumberFormat="1"/>
    <xf numFmtId="0" fontId="0" fillId="5" borderId="4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center" vertical="center"/>
    </xf>
    <xf numFmtId="166" fontId="1" fillId="5" borderId="4" xfId="1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vertical="center"/>
    </xf>
    <xf numFmtId="165" fontId="0" fillId="5" borderId="4" xfId="0" applyNumberFormat="1" applyFont="1" applyFill="1" applyBorder="1" applyAlignment="1">
      <alignment horizontal="center" vertical="center"/>
    </xf>
    <xf numFmtId="1" fontId="0" fillId="5" borderId="4" xfId="0" applyNumberFormat="1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2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5" borderId="0" xfId="0" applyFill="1"/>
    <xf numFmtId="0" fontId="0" fillId="0" borderId="0" xfId="0" applyFill="1"/>
    <xf numFmtId="167" fontId="0" fillId="0" borderId="0" xfId="0" applyNumberFormat="1" applyFont="1" applyFill="1" applyAlignment="1">
      <alignment vertical="center"/>
    </xf>
    <xf numFmtId="2" fontId="0" fillId="0" borderId="0" xfId="0" applyNumberFormat="1" applyFill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6" fontId="0" fillId="0" borderId="3" xfId="1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65" fontId="0" fillId="0" borderId="3" xfId="0" applyNumberFormat="1" applyFill="1" applyBorder="1" applyAlignment="1">
      <alignment horizontal="center" vertical="center"/>
    </xf>
    <xf numFmtId="167" fontId="0" fillId="0" borderId="3" xfId="0" applyNumberFormat="1" applyFont="1" applyFill="1" applyBorder="1" applyAlignment="1">
      <alignment vertical="center"/>
    </xf>
    <xf numFmtId="169" fontId="0" fillId="0" borderId="3" xfId="0" applyNumberFormat="1" applyFill="1" applyBorder="1" applyAlignment="1">
      <alignment vertical="center"/>
    </xf>
    <xf numFmtId="0" fontId="0" fillId="0" borderId="3" xfId="0" applyBorder="1"/>
    <xf numFmtId="43" fontId="0" fillId="0" borderId="3" xfId="0" applyNumberFormat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3" fontId="0" fillId="4" borderId="0" xfId="0" applyNumberFormat="1" applyFill="1" applyBorder="1" applyAlignment="1">
      <alignment horizontal="right" vertical="center"/>
    </xf>
    <xf numFmtId="165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right" vertical="center"/>
    </xf>
    <xf numFmtId="167" fontId="0" fillId="4" borderId="0" xfId="0" applyNumberFormat="1" applyFill="1" applyBorder="1" applyAlignment="1">
      <alignment horizontal="right" vertical="center"/>
    </xf>
    <xf numFmtId="167" fontId="0" fillId="0" borderId="3" xfId="0" applyNumberFormat="1" applyBorder="1"/>
    <xf numFmtId="43" fontId="0" fillId="0" borderId="3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5" xfId="0" applyBorder="1"/>
    <xf numFmtId="167" fontId="0" fillId="0" borderId="0" xfId="0" applyNumberFormat="1" applyBorder="1"/>
    <xf numFmtId="167" fontId="0" fillId="0" borderId="5" xfId="0" applyNumberFormat="1" applyBorder="1"/>
    <xf numFmtId="0" fontId="0" fillId="4" borderId="4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166" fontId="0" fillId="0" borderId="3" xfId="1" applyNumberFormat="1" applyFont="1" applyFill="1" applyBorder="1" applyAlignment="1">
      <alignment horizontal="right" vertical="center"/>
    </xf>
    <xf numFmtId="167" fontId="0" fillId="0" borderId="3" xfId="0" applyNumberFormat="1" applyFill="1" applyBorder="1" applyAlignment="1">
      <alignment horizontal="right" vertical="center"/>
    </xf>
    <xf numFmtId="43" fontId="0" fillId="0" borderId="3" xfId="0" applyNumberFormat="1" applyBorder="1"/>
    <xf numFmtId="0" fontId="0" fillId="0" borderId="6" xfId="0" applyBorder="1"/>
    <xf numFmtId="0" fontId="0" fillId="0" borderId="4" xfId="0" applyBorder="1"/>
    <xf numFmtId="166" fontId="0" fillId="0" borderId="4" xfId="1" applyNumberFormat="1" applyFont="1" applyFill="1" applyBorder="1" applyAlignment="1">
      <alignment horizontal="right" vertical="center"/>
    </xf>
    <xf numFmtId="167" fontId="0" fillId="0" borderId="4" xfId="0" applyNumberFormat="1" applyFill="1" applyBorder="1" applyAlignment="1">
      <alignment horizontal="right" vertical="center"/>
    </xf>
    <xf numFmtId="169" fontId="0" fillId="0" borderId="3" xfId="0" applyNumberFormat="1" applyBorder="1"/>
    <xf numFmtId="43" fontId="0" fillId="0" borderId="0" xfId="0" applyNumberFormat="1" applyAlignment="1">
      <alignment vertical="center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3" fontId="0" fillId="0" borderId="6" xfId="0" applyNumberFormat="1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0" fillId="3" borderId="4" xfId="0" applyFill="1" applyBorder="1"/>
    <xf numFmtId="0" fontId="0" fillId="3" borderId="3" xfId="0" applyFill="1" applyBorder="1"/>
    <xf numFmtId="165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/>
    <xf numFmtId="2" fontId="0" fillId="0" borderId="3" xfId="0" applyNumberFormat="1" applyBorder="1"/>
    <xf numFmtId="167" fontId="0" fillId="3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167" fontId="0" fillId="0" borderId="4" xfId="0" applyNumberFormat="1" applyBorder="1" applyAlignment="1">
      <alignment vertical="center"/>
    </xf>
    <xf numFmtId="43" fontId="0" fillId="0" borderId="4" xfId="0" applyNumberFormat="1" applyBorder="1" applyAlignment="1">
      <alignment horizontal="right" vertical="center"/>
    </xf>
    <xf numFmtId="0" fontId="0" fillId="3" borderId="4" xfId="0" applyFill="1" applyBorder="1" applyAlignment="1">
      <alignment horizontal="center"/>
    </xf>
    <xf numFmtId="167" fontId="0" fillId="3" borderId="4" xfId="0" applyNumberFormat="1" applyFill="1" applyBorder="1"/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67" fontId="0" fillId="5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Fill="1" applyBorder="1"/>
    <xf numFmtId="2" fontId="0" fillId="0" borderId="3" xfId="0" applyNumberFormat="1" applyFill="1" applyBorder="1"/>
    <xf numFmtId="2" fontId="0" fillId="3" borderId="4" xfId="0" applyNumberFormat="1" applyFill="1" applyBorder="1"/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4" xfId="0" applyFill="1" applyBorder="1" applyAlignment="1">
      <alignment vertical="center"/>
    </xf>
    <xf numFmtId="165" fontId="0" fillId="0" borderId="4" xfId="0" applyNumberFormat="1" applyFill="1" applyBorder="1" applyAlignment="1">
      <alignment horizontal="center" vertical="center"/>
    </xf>
    <xf numFmtId="167" fontId="0" fillId="0" borderId="4" xfId="0" applyNumberFormat="1" applyFont="1" applyFill="1" applyBorder="1" applyAlignment="1">
      <alignment vertical="center"/>
    </xf>
    <xf numFmtId="2" fontId="0" fillId="0" borderId="4" xfId="0" applyNumberFormat="1" applyFill="1" applyBorder="1" applyAlignment="1">
      <alignment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69" fontId="0" fillId="0" borderId="5" xfId="0" applyNumberFormat="1" applyBorder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166" fontId="0" fillId="0" borderId="0" xfId="1" applyNumberFormat="1" applyFont="1" applyFill="1" applyBorder="1" applyAlignment="1">
      <alignment horizontal="right" vertical="center"/>
    </xf>
    <xf numFmtId="167" fontId="0" fillId="0" borderId="0" xfId="0" applyNumberForma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5" xfId="0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67" fontId="0" fillId="0" borderId="5" xfId="0" applyNumberFormat="1" applyFont="1" applyFill="1" applyBorder="1" applyAlignment="1">
      <alignment vertical="center"/>
    </xf>
    <xf numFmtId="2" fontId="0" fillId="0" borderId="5" xfId="0" applyNumberFormat="1" applyFill="1" applyBorder="1" applyAlignment="1">
      <alignment vertical="center"/>
    </xf>
    <xf numFmtId="2" fontId="0" fillId="0" borderId="3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horizontal="center" vertical="center"/>
    </xf>
    <xf numFmtId="2" fontId="0" fillId="5" borderId="5" xfId="0" applyNumberFormat="1" applyFont="1" applyFill="1" applyBorder="1" applyAlignment="1">
      <alignment vertical="center"/>
    </xf>
    <xf numFmtId="0" fontId="0" fillId="4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67" fontId="0" fillId="0" borderId="5" xfId="0" applyNumberFormat="1" applyBorder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43" fontId="0" fillId="0" borderId="5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horizontal="right" vertical="center"/>
    </xf>
    <xf numFmtId="4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0" fillId="0" borderId="5" xfId="1" applyNumberFormat="1" applyFont="1" applyBorder="1" applyAlignment="1">
      <alignment horizontal="right" vertical="center"/>
    </xf>
    <xf numFmtId="17" fontId="0" fillId="0" borderId="5" xfId="0" applyNumberFormat="1" applyBorder="1" applyAlignment="1">
      <alignment horizontal="center" vertical="center"/>
    </xf>
    <xf numFmtId="169" fontId="0" fillId="0" borderId="5" xfId="0" applyNumberFormat="1" applyBorder="1"/>
    <xf numFmtId="169" fontId="0" fillId="0" borderId="0" xfId="0" applyNumberFormat="1" applyBorder="1"/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166" fontId="1" fillId="0" borderId="5" xfId="1" applyNumberFormat="1" applyFont="1" applyBorder="1" applyAlignment="1">
      <alignment horizontal="center" vertical="center"/>
    </xf>
    <xf numFmtId="166" fontId="1" fillId="0" borderId="0" xfId="1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166" fontId="1" fillId="0" borderId="3" xfId="1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0" fillId="4" borderId="0" xfId="0" applyNumberFormat="1" applyFont="1" applyFill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0" fillId="0" borderId="3" xfId="0" applyNumberFormat="1" applyFont="1" applyBorder="1" applyAlignment="1">
      <alignment horizontal="right" vertical="center"/>
    </xf>
    <xf numFmtId="3" fontId="0" fillId="0" borderId="2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5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0" fillId="4" borderId="0" xfId="0" applyFill="1" applyAlignment="1">
      <alignment horizontal="center" wrapText="1"/>
    </xf>
    <xf numFmtId="0" fontId="0" fillId="4" borderId="0" xfId="0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6" fontId="0" fillId="0" borderId="5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right" vertical="center"/>
    </xf>
    <xf numFmtId="166" fontId="0" fillId="0" borderId="3" xfId="1" applyNumberFormat="1" applyFont="1" applyBorder="1" applyAlignment="1">
      <alignment horizontal="right" vertical="center"/>
    </xf>
    <xf numFmtId="0" fontId="0" fillId="0" borderId="5" xfId="1" applyNumberFormat="1" applyFont="1" applyBorder="1" applyAlignment="1">
      <alignment horizontal="left" vertical="center"/>
    </xf>
    <xf numFmtId="0" fontId="0" fillId="0" borderId="3" xfId="1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 vertical="center"/>
    </xf>
    <xf numFmtId="166" fontId="0" fillId="0" borderId="2" xfId="1" applyNumberFormat="1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0" fontId="0" fillId="0" borderId="2" xfId="1" applyNumberFormat="1" applyFont="1" applyBorder="1" applyAlignment="1">
      <alignment horizontal="left" vertical="center"/>
    </xf>
    <xf numFmtId="0" fontId="0" fillId="0" borderId="0" xfId="1" applyNumberFormat="1" applyFont="1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6" fontId="0" fillId="0" borderId="5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6"/>
  <sheetViews>
    <sheetView workbookViewId="0">
      <pane ySplit="5" topLeftCell="A6" activePane="bottomLeft" state="frozen"/>
      <selection pane="bottomLeft" activeCell="B3" sqref="B3:C3"/>
    </sheetView>
  </sheetViews>
  <sheetFormatPr defaultRowHeight="15"/>
  <cols>
    <col min="1" max="1" width="18.7109375" bestFit="1" customWidth="1"/>
    <col min="2" max="2" width="12" customWidth="1"/>
    <col min="3" max="3" width="12.85546875" bestFit="1" customWidth="1"/>
    <col min="4" max="5" width="13.42578125" customWidth="1"/>
    <col min="7" max="7" width="10.140625" bestFit="1" customWidth="1"/>
    <col min="9" max="9" width="11.5703125" bestFit="1" customWidth="1"/>
    <col min="10" max="10" width="9.85546875" customWidth="1"/>
    <col min="14" max="14" width="8.28515625" customWidth="1"/>
    <col min="15" max="15" width="17.28515625" customWidth="1"/>
  </cols>
  <sheetData>
    <row r="1" spans="1:15" ht="51" customHeight="1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>
      <c r="A2" s="264" t="s">
        <v>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>
      <c r="A3" s="2" t="s">
        <v>2</v>
      </c>
      <c r="B3" s="265">
        <v>41509</v>
      </c>
      <c r="C3" s="265"/>
      <c r="D3" s="3"/>
      <c r="E3" s="3"/>
      <c r="F3" s="3"/>
      <c r="G3" s="4"/>
      <c r="H3" s="3"/>
      <c r="I3" s="5"/>
      <c r="J3" s="3"/>
      <c r="K3" s="3"/>
      <c r="L3" s="3"/>
      <c r="M3" s="3"/>
      <c r="N3" s="6"/>
      <c r="O3" s="3"/>
    </row>
    <row r="4" spans="1:15">
      <c r="A4" s="3"/>
      <c r="B4" s="3"/>
      <c r="C4" s="3"/>
      <c r="D4" s="3"/>
      <c r="E4" s="3"/>
      <c r="F4" s="3"/>
      <c r="G4" s="4"/>
      <c r="H4" s="3"/>
      <c r="I4" s="5"/>
      <c r="J4" s="3"/>
      <c r="K4" s="3"/>
      <c r="L4" s="3"/>
      <c r="M4" s="3"/>
      <c r="N4" s="6"/>
      <c r="O4" s="3"/>
    </row>
    <row r="5" spans="1:15" ht="48" thickBot="1">
      <c r="A5" s="7" t="s">
        <v>3</v>
      </c>
      <c r="B5" s="7" t="s">
        <v>4</v>
      </c>
      <c r="C5" s="7" t="s">
        <v>5</v>
      </c>
      <c r="D5" s="7" t="s">
        <v>6</v>
      </c>
      <c r="E5" s="7" t="s">
        <v>80</v>
      </c>
      <c r="F5" s="7" t="s">
        <v>7</v>
      </c>
      <c r="G5" s="8" t="s">
        <v>8</v>
      </c>
      <c r="H5" s="7" t="s">
        <v>9</v>
      </c>
      <c r="I5" s="9" t="s">
        <v>10</v>
      </c>
      <c r="J5" s="7" t="s">
        <v>11</v>
      </c>
      <c r="K5" s="7" t="s">
        <v>49</v>
      </c>
      <c r="L5" s="7" t="s">
        <v>12</v>
      </c>
      <c r="M5" s="7" t="s">
        <v>13</v>
      </c>
      <c r="N5" s="10" t="s">
        <v>50</v>
      </c>
      <c r="O5" s="11" t="s">
        <v>14</v>
      </c>
    </row>
    <row r="6" spans="1:15">
      <c r="A6" s="266" t="s">
        <v>54</v>
      </c>
      <c r="B6" s="269" t="s">
        <v>15</v>
      </c>
      <c r="C6" s="269" t="s">
        <v>16</v>
      </c>
      <c r="D6" s="269" t="s">
        <v>17</v>
      </c>
      <c r="E6" s="275" t="s">
        <v>81</v>
      </c>
      <c r="F6" s="270">
        <v>5978</v>
      </c>
      <c r="G6" s="273" t="s">
        <v>18</v>
      </c>
      <c r="H6" s="269" t="s">
        <v>19</v>
      </c>
      <c r="I6" s="260">
        <v>37773</v>
      </c>
      <c r="J6" s="4">
        <v>41</v>
      </c>
      <c r="K6" s="4">
        <v>100</v>
      </c>
      <c r="L6" s="4">
        <v>21.1</v>
      </c>
      <c r="M6" s="4">
        <v>2.2999999999999998</v>
      </c>
      <c r="N6" s="12">
        <v>0.10900473933649288</v>
      </c>
      <c r="O6" s="3"/>
    </row>
    <row r="7" spans="1:15">
      <c r="A7" s="267"/>
      <c r="B7" s="244"/>
      <c r="C7" s="244"/>
      <c r="D7" s="244"/>
      <c r="E7" s="244"/>
      <c r="F7" s="271"/>
      <c r="G7" s="255"/>
      <c r="H7" s="244"/>
      <c r="I7" s="261"/>
      <c r="J7" s="4">
        <v>41</v>
      </c>
      <c r="K7" s="4">
        <v>80</v>
      </c>
      <c r="L7" s="4">
        <v>11.2</v>
      </c>
      <c r="M7" s="4">
        <v>3.7</v>
      </c>
      <c r="N7" s="12">
        <v>0.3303571428571429</v>
      </c>
      <c r="O7" s="3"/>
    </row>
    <row r="8" spans="1:15">
      <c r="A8" s="267"/>
      <c r="B8" s="244"/>
      <c r="C8" s="244"/>
      <c r="D8" s="244"/>
      <c r="E8" s="244"/>
      <c r="F8" s="271"/>
      <c r="G8" s="255"/>
      <c r="H8" s="244"/>
      <c r="I8" s="261"/>
      <c r="J8" s="4">
        <v>40</v>
      </c>
      <c r="K8" s="4">
        <v>40</v>
      </c>
      <c r="L8" s="4">
        <v>10.9</v>
      </c>
      <c r="M8" s="4">
        <v>3.8</v>
      </c>
      <c r="N8" s="12">
        <v>0.34862385321100914</v>
      </c>
      <c r="O8" s="3"/>
    </row>
    <row r="9" spans="1:15">
      <c r="A9" s="268"/>
      <c r="B9" s="245"/>
      <c r="C9" s="245"/>
      <c r="D9" s="245"/>
      <c r="E9" s="245"/>
      <c r="F9" s="272"/>
      <c r="G9" s="274"/>
      <c r="H9" s="245"/>
      <c r="I9" s="262"/>
      <c r="J9" s="13">
        <v>43</v>
      </c>
      <c r="K9" s="14">
        <v>20</v>
      </c>
      <c r="L9" s="4">
        <v>16.3</v>
      </c>
      <c r="M9" s="4">
        <v>14.4</v>
      </c>
      <c r="N9" s="12">
        <v>0.8834355828220859</v>
      </c>
      <c r="O9" s="16"/>
    </row>
    <row r="10" spans="1:15" ht="5.0999999999999996" customHeight="1">
      <c r="A10" s="36"/>
      <c r="B10" s="25"/>
      <c r="C10" s="25"/>
      <c r="D10" s="25"/>
      <c r="E10" s="25"/>
      <c r="F10" s="29"/>
      <c r="G10" s="30"/>
      <c r="H10" s="25"/>
      <c r="I10" s="31"/>
      <c r="J10" s="32"/>
      <c r="K10" s="17"/>
      <c r="L10" s="17"/>
      <c r="M10" s="17"/>
      <c r="N10" s="18"/>
      <c r="O10" s="25"/>
    </row>
    <row r="11" spans="1:15">
      <c r="A11" s="249" t="s">
        <v>44</v>
      </c>
      <c r="B11" s="251" t="s">
        <v>20</v>
      </c>
      <c r="C11" s="251" t="s">
        <v>45</v>
      </c>
      <c r="D11" s="251" t="s">
        <v>26</v>
      </c>
      <c r="E11" s="243" t="s">
        <v>81</v>
      </c>
      <c r="F11" s="252">
        <v>38000</v>
      </c>
      <c r="G11" s="256" t="s">
        <v>18</v>
      </c>
      <c r="H11" s="251" t="s">
        <v>19</v>
      </c>
      <c r="I11" s="276">
        <v>38765</v>
      </c>
      <c r="J11" s="20">
        <v>14.5</v>
      </c>
      <c r="K11" s="4">
        <v>100</v>
      </c>
      <c r="L11" s="27">
        <v>78.849999999999994</v>
      </c>
      <c r="M11" s="27">
        <v>6.8</v>
      </c>
      <c r="N11" s="12">
        <v>8.6239695624603679E-2</v>
      </c>
      <c r="O11" s="21"/>
    </row>
    <row r="12" spans="1:15">
      <c r="A12" s="250"/>
      <c r="B12" s="244"/>
      <c r="C12" s="244"/>
      <c r="D12" s="244"/>
      <c r="E12" s="244"/>
      <c r="F12" s="253"/>
      <c r="G12" s="255"/>
      <c r="H12" s="244"/>
      <c r="I12" s="261"/>
      <c r="J12" s="20">
        <v>15.7</v>
      </c>
      <c r="K12" s="14">
        <v>80</v>
      </c>
      <c r="L12" s="14">
        <v>57</v>
      </c>
      <c r="M12" s="14">
        <v>5.7</v>
      </c>
      <c r="N12" s="15">
        <v>0.1</v>
      </c>
      <c r="O12" s="22"/>
    </row>
    <row r="13" spans="1:15">
      <c r="A13" s="250"/>
      <c r="B13" s="244"/>
      <c r="C13" s="244"/>
      <c r="D13" s="244"/>
      <c r="E13" s="245"/>
      <c r="F13" s="253"/>
      <c r="G13" s="255"/>
      <c r="H13" s="244"/>
      <c r="I13" s="261"/>
      <c r="J13" s="23">
        <v>13.8</v>
      </c>
      <c r="K13" s="13">
        <v>60</v>
      </c>
      <c r="L13" s="13">
        <v>46.5</v>
      </c>
      <c r="M13" s="13">
        <v>6.2</v>
      </c>
      <c r="N13" s="24">
        <v>0.13333333333333333</v>
      </c>
      <c r="O13" s="22"/>
    </row>
    <row r="14" spans="1:15">
      <c r="A14" s="250"/>
      <c r="B14" s="251" t="s">
        <v>20</v>
      </c>
      <c r="C14" s="251" t="s">
        <v>48</v>
      </c>
      <c r="D14" s="251" t="s">
        <v>33</v>
      </c>
      <c r="E14" s="243" t="s">
        <v>81</v>
      </c>
      <c r="F14" s="252">
        <v>35800</v>
      </c>
      <c r="G14" s="256" t="s">
        <v>18</v>
      </c>
      <c r="H14" s="251" t="s">
        <v>19</v>
      </c>
      <c r="I14" s="276">
        <v>38763</v>
      </c>
      <c r="J14" s="19">
        <v>27.2</v>
      </c>
      <c r="K14" s="4">
        <v>80</v>
      </c>
      <c r="L14" s="4">
        <v>49.6</v>
      </c>
      <c r="M14" s="27">
        <v>14.649999999999999</v>
      </c>
      <c r="N14" s="12">
        <v>0.29536290322580644</v>
      </c>
      <c r="O14" s="21"/>
    </row>
    <row r="15" spans="1:15">
      <c r="A15" s="250"/>
      <c r="B15" s="245"/>
      <c r="C15" s="245"/>
      <c r="D15" s="245"/>
      <c r="E15" s="245"/>
      <c r="F15" s="259"/>
      <c r="G15" s="274"/>
      <c r="H15" s="245"/>
      <c r="I15" s="262"/>
      <c r="J15" s="23">
        <v>27.8</v>
      </c>
      <c r="K15" s="13">
        <v>60</v>
      </c>
      <c r="L15" s="13">
        <v>40</v>
      </c>
      <c r="M15" s="13">
        <v>21.4</v>
      </c>
      <c r="N15" s="24">
        <v>0.53499999999999992</v>
      </c>
      <c r="O15" s="16"/>
    </row>
    <row r="16" spans="1:15">
      <c r="A16" s="250"/>
      <c r="B16" s="251" t="s">
        <v>20</v>
      </c>
      <c r="C16" s="251" t="s">
        <v>48</v>
      </c>
      <c r="D16" s="251" t="s">
        <v>26</v>
      </c>
      <c r="E16" s="243" t="s">
        <v>81</v>
      </c>
      <c r="F16" s="252">
        <v>35400</v>
      </c>
      <c r="G16" s="256" t="s">
        <v>18</v>
      </c>
      <c r="H16" s="251" t="s">
        <v>19</v>
      </c>
      <c r="I16" s="276">
        <v>38764</v>
      </c>
      <c r="J16" s="20">
        <v>29.7</v>
      </c>
      <c r="K16" s="4">
        <v>80</v>
      </c>
      <c r="L16" s="4">
        <v>81.7</v>
      </c>
      <c r="M16" s="4">
        <v>7.1999999999999993</v>
      </c>
      <c r="N16" s="12">
        <v>8.8127294981640139E-2</v>
      </c>
      <c r="O16" s="21"/>
    </row>
    <row r="17" spans="1:15">
      <c r="A17" s="250"/>
      <c r="B17" s="244"/>
      <c r="C17" s="244"/>
      <c r="D17" s="244"/>
      <c r="E17" s="245"/>
      <c r="F17" s="253"/>
      <c r="G17" s="255"/>
      <c r="H17" s="244"/>
      <c r="I17" s="261"/>
      <c r="J17" s="20">
        <v>31.8</v>
      </c>
      <c r="K17" s="13">
        <v>60</v>
      </c>
      <c r="L17" s="35">
        <v>71.449999999999989</v>
      </c>
      <c r="M17" s="35">
        <v>6.15</v>
      </c>
      <c r="N17" s="24">
        <v>8.6074177746676014E-2</v>
      </c>
      <c r="O17" s="22"/>
    </row>
    <row r="18" spans="1:15" ht="5.0999999999999996" customHeight="1">
      <c r="A18" s="36"/>
      <c r="B18" s="25"/>
      <c r="C18" s="25"/>
      <c r="D18" s="25"/>
      <c r="E18" s="25"/>
      <c r="F18" s="29"/>
      <c r="G18" s="30"/>
      <c r="H18" s="25"/>
      <c r="I18" s="31"/>
      <c r="J18" s="32"/>
      <c r="K18" s="17"/>
      <c r="L18" s="17"/>
      <c r="M18" s="17"/>
      <c r="N18" s="18"/>
      <c r="O18" s="25"/>
    </row>
    <row r="19" spans="1:15">
      <c r="A19" s="249" t="s">
        <v>40</v>
      </c>
      <c r="B19" s="251" t="s">
        <v>20</v>
      </c>
      <c r="C19" s="251" t="s">
        <v>41</v>
      </c>
      <c r="D19" s="251" t="s">
        <v>26</v>
      </c>
      <c r="E19" s="243" t="s">
        <v>81</v>
      </c>
      <c r="F19" s="252">
        <v>53665</v>
      </c>
      <c r="G19" s="256" t="s">
        <v>18</v>
      </c>
      <c r="H19" s="251" t="s">
        <v>19</v>
      </c>
      <c r="I19" s="276">
        <v>38549</v>
      </c>
      <c r="J19" s="20">
        <v>36.299999999999997</v>
      </c>
      <c r="K19" s="14">
        <v>100</v>
      </c>
      <c r="L19" s="4">
        <v>103.6</v>
      </c>
      <c r="M19" s="4">
        <v>9.6999999999999993</v>
      </c>
      <c r="N19" s="12">
        <v>9.3629343629343623E-2</v>
      </c>
      <c r="O19" s="21"/>
    </row>
    <row r="20" spans="1:15">
      <c r="A20" s="250"/>
      <c r="B20" s="244"/>
      <c r="C20" s="244"/>
      <c r="D20" s="244"/>
      <c r="E20" s="245"/>
      <c r="F20" s="253"/>
      <c r="G20" s="255"/>
      <c r="H20" s="244"/>
      <c r="I20" s="261"/>
      <c r="J20" s="23">
        <v>37</v>
      </c>
      <c r="K20" s="13">
        <v>80</v>
      </c>
      <c r="L20" s="35">
        <v>104.6</v>
      </c>
      <c r="M20" s="13">
        <v>9.6999999999999993</v>
      </c>
      <c r="N20" s="24">
        <v>9.2734225621414909E-2</v>
      </c>
      <c r="O20" s="22"/>
    </row>
    <row r="21" spans="1:15">
      <c r="A21" s="250"/>
      <c r="B21" s="251" t="s">
        <v>42</v>
      </c>
      <c r="C21" s="251" t="s">
        <v>43</v>
      </c>
      <c r="D21" s="251" t="s">
        <v>26</v>
      </c>
      <c r="E21" s="243" t="s">
        <v>81</v>
      </c>
      <c r="F21" s="252">
        <v>33300</v>
      </c>
      <c r="G21" s="256" t="s">
        <v>18</v>
      </c>
      <c r="H21" s="251" t="s">
        <v>19</v>
      </c>
      <c r="I21" s="276">
        <v>38891</v>
      </c>
      <c r="J21" s="20">
        <v>38</v>
      </c>
      <c r="K21" s="4">
        <v>100</v>
      </c>
      <c r="L21" s="4">
        <v>101.6</v>
      </c>
      <c r="M21" s="4">
        <v>2.2000000000000002</v>
      </c>
      <c r="N21" s="12">
        <v>2.1653543307086617E-2</v>
      </c>
      <c r="O21" s="21"/>
    </row>
    <row r="22" spans="1:15">
      <c r="A22" s="250"/>
      <c r="B22" s="244"/>
      <c r="C22" s="244"/>
      <c r="D22" s="244"/>
      <c r="E22" s="244"/>
      <c r="F22" s="253"/>
      <c r="G22" s="255"/>
      <c r="H22" s="244"/>
      <c r="I22" s="261"/>
      <c r="J22" s="20">
        <v>48</v>
      </c>
      <c r="K22" s="4">
        <v>80</v>
      </c>
      <c r="L22" s="4">
        <v>89.6</v>
      </c>
      <c r="M22" s="4">
        <v>10.9</v>
      </c>
      <c r="N22" s="12">
        <v>0.12165178571428573</v>
      </c>
      <c r="O22" s="22"/>
    </row>
    <row r="23" spans="1:15">
      <c r="A23" s="258"/>
      <c r="B23" s="244"/>
      <c r="C23" s="244"/>
      <c r="D23" s="244"/>
      <c r="E23" s="245"/>
      <c r="F23" s="253"/>
      <c r="G23" s="255"/>
      <c r="H23" s="244"/>
      <c r="I23" s="261"/>
      <c r="J23" s="20">
        <v>46</v>
      </c>
      <c r="K23" s="4">
        <v>60</v>
      </c>
      <c r="L23" s="4">
        <v>78.900000000000006</v>
      </c>
      <c r="M23" s="4">
        <v>13.8</v>
      </c>
      <c r="N23" s="12">
        <v>0.17490494296577946</v>
      </c>
      <c r="O23" s="22"/>
    </row>
    <row r="24" spans="1:15" ht="5.0999999999999996" customHeight="1">
      <c r="A24" s="36"/>
      <c r="B24" s="25"/>
      <c r="C24" s="25"/>
      <c r="D24" s="25"/>
      <c r="E24" s="25"/>
      <c r="F24" s="29"/>
      <c r="G24" s="30"/>
      <c r="H24" s="25"/>
      <c r="I24" s="31"/>
      <c r="J24" s="32"/>
      <c r="K24" s="17"/>
      <c r="L24" s="17"/>
      <c r="M24" s="17"/>
      <c r="N24" s="18"/>
      <c r="O24" s="25"/>
    </row>
    <row r="25" spans="1:15">
      <c r="A25" s="249" t="s">
        <v>27</v>
      </c>
      <c r="B25" s="251" t="s">
        <v>20</v>
      </c>
      <c r="C25" s="251" t="s">
        <v>28</v>
      </c>
      <c r="D25" s="251" t="s">
        <v>26</v>
      </c>
      <c r="E25" s="243" t="s">
        <v>81</v>
      </c>
      <c r="F25" s="252">
        <v>20500</v>
      </c>
      <c r="G25" s="254" t="s">
        <v>29</v>
      </c>
      <c r="H25" s="251" t="s">
        <v>19</v>
      </c>
      <c r="I25" s="276">
        <v>38331</v>
      </c>
      <c r="J25" s="14">
        <v>-22</v>
      </c>
      <c r="K25" s="14">
        <v>100</v>
      </c>
      <c r="L25" s="4">
        <v>65.7</v>
      </c>
      <c r="M25" s="4">
        <v>4.7</v>
      </c>
      <c r="N25" s="12">
        <v>7.1537290715372903E-2</v>
      </c>
      <c r="O25" s="22"/>
    </row>
    <row r="26" spans="1:15">
      <c r="A26" s="250"/>
      <c r="B26" s="244"/>
      <c r="C26" s="244"/>
      <c r="D26" s="244"/>
      <c r="E26" s="244"/>
      <c r="F26" s="253"/>
      <c r="G26" s="277"/>
      <c r="H26" s="244"/>
      <c r="I26" s="261"/>
      <c r="J26" s="20">
        <v>-24.3</v>
      </c>
      <c r="K26" s="4">
        <v>80</v>
      </c>
      <c r="L26" s="4">
        <v>51.7</v>
      </c>
      <c r="M26" s="4">
        <v>5.6</v>
      </c>
      <c r="N26" s="12">
        <v>0.10831721470019341</v>
      </c>
      <c r="O26" s="22"/>
    </row>
    <row r="27" spans="1:15">
      <c r="A27" s="250"/>
      <c r="B27" s="244"/>
      <c r="C27" s="244"/>
      <c r="D27" s="244"/>
      <c r="E27" s="244"/>
      <c r="F27" s="253"/>
      <c r="G27" s="255"/>
      <c r="H27" s="244"/>
      <c r="I27" s="261"/>
      <c r="J27" s="20">
        <v>-25.3</v>
      </c>
      <c r="K27" s="4">
        <v>60</v>
      </c>
      <c r="L27" s="4">
        <v>40.200000000000003</v>
      </c>
      <c r="M27" s="27">
        <v>6</v>
      </c>
      <c r="N27" s="12">
        <v>0.14925373134328357</v>
      </c>
      <c r="O27" s="22"/>
    </row>
    <row r="28" spans="1:15">
      <c r="A28" s="250"/>
      <c r="B28" s="244"/>
      <c r="C28" s="244"/>
      <c r="D28" s="244"/>
      <c r="E28" s="245"/>
      <c r="F28" s="253"/>
      <c r="G28" s="255"/>
      <c r="H28" s="244"/>
      <c r="I28" s="261"/>
      <c r="J28" s="20">
        <v>-27.7</v>
      </c>
      <c r="K28" s="4">
        <v>40</v>
      </c>
      <c r="L28" s="4">
        <v>30.6</v>
      </c>
      <c r="M28" s="4">
        <v>5.9</v>
      </c>
      <c r="N28" s="12">
        <v>0.19281045751633988</v>
      </c>
      <c r="O28" s="22"/>
    </row>
    <row r="29" spans="1:15" ht="5.0999999999999996" customHeight="1">
      <c r="A29" s="36"/>
      <c r="B29" s="25"/>
      <c r="C29" s="25"/>
      <c r="D29" s="25"/>
      <c r="E29" s="25"/>
      <c r="F29" s="29"/>
      <c r="G29" s="30"/>
      <c r="H29" s="25"/>
      <c r="I29" s="31"/>
      <c r="J29" s="32"/>
      <c r="K29" s="17"/>
      <c r="L29" s="17"/>
      <c r="M29" s="17"/>
      <c r="N29" s="18"/>
      <c r="O29" s="25"/>
    </row>
    <row r="30" spans="1:15">
      <c r="A30" s="257" t="s">
        <v>52</v>
      </c>
      <c r="B30" s="251" t="s">
        <v>24</v>
      </c>
      <c r="C30" s="251" t="s">
        <v>25</v>
      </c>
      <c r="D30" s="251" t="s">
        <v>26</v>
      </c>
      <c r="E30" s="243" t="s">
        <v>81</v>
      </c>
      <c r="F30" s="252">
        <v>8717</v>
      </c>
      <c r="G30" s="256" t="s">
        <v>18</v>
      </c>
      <c r="H30" s="251" t="s">
        <v>19</v>
      </c>
      <c r="I30" s="276">
        <v>38879</v>
      </c>
      <c r="J30" s="14">
        <v>45</v>
      </c>
      <c r="K30" s="14">
        <v>80</v>
      </c>
      <c r="L30" s="4">
        <v>45.4</v>
      </c>
      <c r="M30" s="4">
        <v>2.2000000000000002</v>
      </c>
      <c r="N30" s="12">
        <v>4.8458149779735692E-2</v>
      </c>
      <c r="O30" s="3"/>
    </row>
    <row r="31" spans="1:15">
      <c r="A31" s="250"/>
      <c r="B31" s="244"/>
      <c r="C31" s="244"/>
      <c r="D31" s="244"/>
      <c r="E31" s="244"/>
      <c r="F31" s="253"/>
      <c r="G31" s="255"/>
      <c r="H31" s="244"/>
      <c r="I31" s="261"/>
      <c r="J31" s="37">
        <v>45</v>
      </c>
      <c r="K31" s="38">
        <v>60</v>
      </c>
      <c r="L31" s="27">
        <v>34.9</v>
      </c>
      <c r="M31" s="27">
        <v>3.8</v>
      </c>
      <c r="N31" s="12">
        <v>0.10888252148997135</v>
      </c>
      <c r="O31" s="3"/>
    </row>
    <row r="32" spans="1:15">
      <c r="A32" s="250"/>
      <c r="B32" s="244"/>
      <c r="C32" s="244"/>
      <c r="D32" s="244"/>
      <c r="E32" s="245"/>
      <c r="F32" s="253"/>
      <c r="G32" s="255"/>
      <c r="H32" s="244"/>
      <c r="I32" s="261"/>
      <c r="J32" s="14">
        <v>45</v>
      </c>
      <c r="K32" s="4">
        <v>20</v>
      </c>
      <c r="L32" s="4">
        <v>21.4</v>
      </c>
      <c r="M32" s="4">
        <v>6.9</v>
      </c>
      <c r="N32" s="12">
        <v>0.32242990654205611</v>
      </c>
      <c r="O32" s="3"/>
    </row>
    <row r="33" spans="1:15" ht="5.0999999999999996" customHeight="1">
      <c r="A33" s="36"/>
      <c r="B33" s="25"/>
      <c r="C33" s="25"/>
      <c r="D33" s="25"/>
      <c r="E33" s="25"/>
      <c r="F33" s="29"/>
      <c r="G33" s="30"/>
      <c r="H33" s="25"/>
      <c r="I33" s="31"/>
      <c r="J33" s="32"/>
      <c r="K33" s="17"/>
      <c r="L33" s="17"/>
      <c r="M33" s="17"/>
      <c r="N33" s="18"/>
      <c r="O33" s="25"/>
    </row>
    <row r="34" spans="1:15">
      <c r="A34" s="249" t="s">
        <v>46</v>
      </c>
      <c r="B34" s="251" t="s">
        <v>20</v>
      </c>
      <c r="C34" s="251" t="s">
        <v>47</v>
      </c>
      <c r="D34" s="251" t="s">
        <v>26</v>
      </c>
      <c r="E34" s="243" t="s">
        <v>81</v>
      </c>
      <c r="F34" s="252">
        <v>32000</v>
      </c>
      <c r="G34" s="256" t="s">
        <v>18</v>
      </c>
      <c r="H34" s="251" t="s">
        <v>19</v>
      </c>
      <c r="I34" s="276">
        <v>38544</v>
      </c>
      <c r="J34" s="19">
        <v>46.2</v>
      </c>
      <c r="K34" s="26">
        <v>100</v>
      </c>
      <c r="L34" s="26">
        <v>108.1</v>
      </c>
      <c r="M34" s="33">
        <v>3.3499999999999996</v>
      </c>
      <c r="N34" s="34">
        <v>3.0989824236817759E-2</v>
      </c>
      <c r="O34" s="21"/>
    </row>
    <row r="35" spans="1:15">
      <c r="A35" s="250"/>
      <c r="B35" s="244"/>
      <c r="C35" s="244"/>
      <c r="D35" s="244"/>
      <c r="E35" s="245"/>
      <c r="F35" s="253"/>
      <c r="G35" s="255"/>
      <c r="H35" s="244"/>
      <c r="I35" s="261"/>
      <c r="J35" s="20">
        <v>46.3</v>
      </c>
      <c r="K35" s="14">
        <v>80</v>
      </c>
      <c r="L35" s="28">
        <v>91.45</v>
      </c>
      <c r="M35" s="14">
        <v>4.5999999999999996</v>
      </c>
      <c r="N35" s="15">
        <v>5.0300710770913061E-2</v>
      </c>
      <c r="O35" s="22"/>
    </row>
    <row r="36" spans="1:15" ht="5.0999999999999996" customHeight="1">
      <c r="A36" s="36"/>
      <c r="B36" s="25"/>
      <c r="C36" s="25"/>
      <c r="D36" s="25"/>
      <c r="E36" s="25"/>
      <c r="F36" s="29"/>
      <c r="G36" s="30"/>
      <c r="H36" s="25"/>
      <c r="I36" s="31"/>
      <c r="J36" s="32"/>
      <c r="K36" s="17"/>
      <c r="L36" s="17"/>
      <c r="M36" s="17"/>
      <c r="N36" s="18"/>
      <c r="O36" s="25"/>
    </row>
    <row r="37" spans="1:15">
      <c r="A37" s="249" t="s">
        <v>35</v>
      </c>
      <c r="B37" s="251" t="s">
        <v>36</v>
      </c>
      <c r="C37" s="251" t="s">
        <v>37</v>
      </c>
      <c r="D37" s="251" t="s">
        <v>38</v>
      </c>
      <c r="E37" s="243" t="s">
        <v>81</v>
      </c>
      <c r="F37" s="252">
        <v>7970</v>
      </c>
      <c r="G37" s="256" t="s">
        <v>18</v>
      </c>
      <c r="H37" s="251" t="s">
        <v>19</v>
      </c>
      <c r="I37" s="276">
        <v>38894</v>
      </c>
      <c r="J37" s="26">
        <v>48</v>
      </c>
      <c r="K37" s="4">
        <v>60</v>
      </c>
      <c r="L37" s="4">
        <v>87.7</v>
      </c>
      <c r="M37" s="12">
        <v>9.8666666666666671</v>
      </c>
      <c r="N37" s="12">
        <v>0.11250475104522996</v>
      </c>
      <c r="O37" s="21"/>
    </row>
    <row r="38" spans="1:15">
      <c r="A38" s="250"/>
      <c r="B38" s="244"/>
      <c r="C38" s="244"/>
      <c r="D38" s="244"/>
      <c r="E38" s="245"/>
      <c r="F38" s="253"/>
      <c r="G38" s="255"/>
      <c r="H38" s="244"/>
      <c r="I38" s="261"/>
      <c r="J38" s="20">
        <v>47.3</v>
      </c>
      <c r="K38" s="4">
        <v>40</v>
      </c>
      <c r="L38" s="4">
        <v>62</v>
      </c>
      <c r="M38" s="4">
        <v>16.8</v>
      </c>
      <c r="N38" s="12">
        <v>0.2709677419354839</v>
      </c>
      <c r="O38" s="22"/>
    </row>
    <row r="39" spans="1:15" ht="5.0999999999999996" customHeight="1">
      <c r="A39" s="36"/>
      <c r="B39" s="25"/>
      <c r="C39" s="25"/>
      <c r="D39" s="25"/>
      <c r="E39" s="25"/>
      <c r="F39" s="29"/>
      <c r="G39" s="30"/>
      <c r="H39" s="25"/>
      <c r="I39" s="31"/>
      <c r="J39" s="32"/>
      <c r="K39" s="17"/>
      <c r="L39" s="17"/>
      <c r="M39" s="17"/>
      <c r="N39" s="18"/>
      <c r="O39" s="25"/>
    </row>
    <row r="40" spans="1:15">
      <c r="A40" s="249" t="s">
        <v>31</v>
      </c>
      <c r="B40" s="251" t="s">
        <v>20</v>
      </c>
      <c r="C40" s="251" t="s">
        <v>32</v>
      </c>
      <c r="D40" s="251" t="s">
        <v>33</v>
      </c>
      <c r="E40" s="243" t="s">
        <v>81</v>
      </c>
      <c r="F40" s="252">
        <v>35000</v>
      </c>
      <c r="G40" s="256" t="s">
        <v>18</v>
      </c>
      <c r="H40" s="251" t="s">
        <v>19</v>
      </c>
      <c r="I40" s="276">
        <v>38562</v>
      </c>
      <c r="J40" s="20">
        <v>39.700000000000003</v>
      </c>
      <c r="K40" s="4">
        <v>100</v>
      </c>
      <c r="L40" s="4">
        <v>47.1</v>
      </c>
      <c r="M40" s="4">
        <v>14.5</v>
      </c>
      <c r="N40" s="12">
        <v>0.30785562632696389</v>
      </c>
      <c r="O40" s="22"/>
    </row>
    <row r="41" spans="1:15">
      <c r="A41" s="250"/>
      <c r="B41" s="244"/>
      <c r="C41" s="244"/>
      <c r="D41" s="244"/>
      <c r="E41" s="245"/>
      <c r="F41" s="253"/>
      <c r="G41" s="255"/>
      <c r="H41" s="244"/>
      <c r="I41" s="261"/>
      <c r="J41" s="14">
        <v>41</v>
      </c>
      <c r="K41" s="14">
        <v>80</v>
      </c>
      <c r="L41" s="27">
        <v>42.9</v>
      </c>
      <c r="M41" s="4">
        <v>14.5</v>
      </c>
      <c r="N41" s="12">
        <v>0.33799533799533799</v>
      </c>
      <c r="O41" s="22"/>
    </row>
    <row r="42" spans="1:15" ht="5.0999999999999996" customHeight="1">
      <c r="A42" s="36"/>
      <c r="B42" s="25"/>
      <c r="C42" s="25"/>
      <c r="D42" s="25"/>
      <c r="E42" s="25"/>
      <c r="F42" s="29"/>
      <c r="G42" s="30"/>
      <c r="H42" s="25"/>
      <c r="I42" s="31"/>
      <c r="J42" s="32"/>
      <c r="K42" s="17"/>
      <c r="L42" s="17"/>
      <c r="M42" s="17"/>
      <c r="N42" s="18"/>
      <c r="O42" s="25"/>
    </row>
    <row r="43" spans="1:15">
      <c r="A43" s="249" t="s">
        <v>39</v>
      </c>
      <c r="B43" s="251" t="s">
        <v>15</v>
      </c>
      <c r="C43" s="251" t="s">
        <v>30</v>
      </c>
      <c r="D43" s="251" t="s">
        <v>26</v>
      </c>
      <c r="E43" s="243" t="s">
        <v>81</v>
      </c>
      <c r="F43" s="252">
        <v>8950</v>
      </c>
      <c r="G43" s="254" t="s">
        <v>29</v>
      </c>
      <c r="H43" s="251" t="s">
        <v>19</v>
      </c>
      <c r="I43" s="276">
        <v>38328</v>
      </c>
      <c r="J43" s="20">
        <v>-14</v>
      </c>
      <c r="K43" s="4">
        <v>80</v>
      </c>
      <c r="L43" s="4">
        <v>87.9</v>
      </c>
      <c r="M43" s="4">
        <v>9.8699999999999992</v>
      </c>
      <c r="N43" s="12">
        <v>0.11228668941979521</v>
      </c>
      <c r="O43" s="21"/>
    </row>
    <row r="44" spans="1:15">
      <c r="A44" s="250"/>
      <c r="B44" s="244"/>
      <c r="C44" s="244"/>
      <c r="D44" s="244"/>
      <c r="E44" s="244"/>
      <c r="F44" s="253"/>
      <c r="G44" s="255"/>
      <c r="H44" s="244"/>
      <c r="I44" s="261"/>
      <c r="J44" s="14">
        <v>-9</v>
      </c>
      <c r="K44" s="4">
        <v>60</v>
      </c>
      <c r="L44" s="4">
        <v>54.6</v>
      </c>
      <c r="M44" s="4">
        <v>8.5</v>
      </c>
      <c r="N44" s="12">
        <v>0.15567765567765568</v>
      </c>
      <c r="O44" s="22"/>
    </row>
    <row r="45" spans="1:15">
      <c r="A45" s="250"/>
      <c r="B45" s="244"/>
      <c r="C45" s="244"/>
      <c r="D45" s="244"/>
      <c r="E45" s="245"/>
      <c r="F45" s="253"/>
      <c r="G45" s="255"/>
      <c r="H45" s="244"/>
      <c r="I45" s="261"/>
      <c r="J45" s="20">
        <v>-8.4</v>
      </c>
      <c r="K45" s="4">
        <v>40</v>
      </c>
      <c r="L45" s="4">
        <v>37.700000000000003</v>
      </c>
      <c r="M45" s="4">
        <v>13.8</v>
      </c>
      <c r="N45" s="12">
        <v>0.3660477453580902</v>
      </c>
      <c r="O45" s="22"/>
    </row>
    <row r="46" spans="1:15" ht="5.0999999999999996" customHeight="1">
      <c r="A46" s="36"/>
      <c r="B46" s="25"/>
      <c r="C46" s="25"/>
      <c r="D46" s="25"/>
      <c r="E46" s="25"/>
      <c r="F46" s="29"/>
      <c r="G46" s="30"/>
      <c r="H46" s="25"/>
      <c r="I46" s="31"/>
      <c r="J46" s="32"/>
      <c r="K46" s="17"/>
      <c r="L46" s="17"/>
      <c r="M46" s="17"/>
      <c r="N46" s="18"/>
      <c r="O46" s="25"/>
    </row>
    <row r="47" spans="1:15">
      <c r="A47" s="257" t="s">
        <v>53</v>
      </c>
      <c r="B47" s="251" t="s">
        <v>20</v>
      </c>
      <c r="C47" s="251" t="s">
        <v>21</v>
      </c>
      <c r="D47" s="278" t="s">
        <v>22</v>
      </c>
      <c r="E47" s="246" t="s">
        <v>81</v>
      </c>
      <c r="F47" s="252">
        <v>29500</v>
      </c>
      <c r="G47" s="256" t="s">
        <v>18</v>
      </c>
      <c r="H47" s="251" t="s">
        <v>23</v>
      </c>
      <c r="I47" s="276">
        <v>40032</v>
      </c>
      <c r="J47" s="19">
        <v>42</v>
      </c>
      <c r="K47" s="4">
        <v>80</v>
      </c>
      <c r="L47" s="4">
        <v>155.6</v>
      </c>
      <c r="M47" s="4">
        <v>12.8</v>
      </c>
      <c r="N47" s="12">
        <v>0.08</v>
      </c>
      <c r="O47" s="21"/>
    </row>
    <row r="48" spans="1:15">
      <c r="A48" s="250"/>
      <c r="B48" s="244"/>
      <c r="C48" s="244"/>
      <c r="D48" s="247"/>
      <c r="E48" s="247"/>
      <c r="F48" s="253"/>
      <c r="G48" s="255"/>
      <c r="H48" s="244"/>
      <c r="I48" s="261"/>
      <c r="J48" s="20">
        <v>46.2</v>
      </c>
      <c r="K48" s="4">
        <v>60</v>
      </c>
      <c r="L48" s="4">
        <v>101.3</v>
      </c>
      <c r="M48" s="4">
        <v>9.1999999999999993</v>
      </c>
      <c r="N48" s="12">
        <v>9.0819348469891412E-2</v>
      </c>
      <c r="O48" s="22"/>
    </row>
    <row r="49" spans="1:15">
      <c r="A49" s="250"/>
      <c r="B49" s="244"/>
      <c r="C49" s="244"/>
      <c r="D49" s="247"/>
      <c r="E49" s="247"/>
      <c r="F49" s="253"/>
      <c r="G49" s="255"/>
      <c r="H49" s="245"/>
      <c r="I49" s="261"/>
      <c r="J49" s="23">
        <v>43.5</v>
      </c>
      <c r="K49" s="13">
        <v>40</v>
      </c>
      <c r="L49" s="13">
        <v>52.5</v>
      </c>
      <c r="M49" s="13">
        <v>14.7</v>
      </c>
      <c r="N49" s="24">
        <v>0.27999999999999997</v>
      </c>
      <c r="O49" s="16"/>
    </row>
    <row r="50" spans="1:15">
      <c r="A50" s="250"/>
      <c r="B50" s="244"/>
      <c r="C50" s="244"/>
      <c r="D50" s="247"/>
      <c r="E50" s="247"/>
      <c r="F50" s="253"/>
      <c r="G50" s="255"/>
      <c r="H50" s="279" t="s">
        <v>19</v>
      </c>
      <c r="I50" s="261"/>
      <c r="J50" s="20">
        <v>41</v>
      </c>
      <c r="K50" s="4">
        <v>80</v>
      </c>
      <c r="L50" s="4">
        <v>113.6</v>
      </c>
      <c r="M50" s="4">
        <v>11.7</v>
      </c>
      <c r="N50" s="12">
        <v>0.1</v>
      </c>
      <c r="O50" s="22"/>
    </row>
    <row r="51" spans="1:15">
      <c r="A51" s="250"/>
      <c r="B51" s="244"/>
      <c r="C51" s="244"/>
      <c r="D51" s="247"/>
      <c r="E51" s="247"/>
      <c r="F51" s="253"/>
      <c r="G51" s="255"/>
      <c r="H51" s="244"/>
      <c r="I51" s="261"/>
      <c r="J51" s="14">
        <v>42</v>
      </c>
      <c r="K51" s="4">
        <v>60</v>
      </c>
      <c r="L51" s="4">
        <v>79.5</v>
      </c>
      <c r="M51" s="4">
        <v>11.6</v>
      </c>
      <c r="N51" s="12">
        <v>0.14591194968553459</v>
      </c>
      <c r="O51" s="22"/>
    </row>
    <row r="52" spans="1:15">
      <c r="A52" s="250"/>
      <c r="B52" s="244"/>
      <c r="C52" s="244"/>
      <c r="D52" s="247"/>
      <c r="E52" s="248"/>
      <c r="F52" s="253"/>
      <c r="G52" s="255"/>
      <c r="H52" s="244"/>
      <c r="I52" s="261"/>
      <c r="J52" s="14">
        <v>50</v>
      </c>
      <c r="K52" s="4">
        <v>40</v>
      </c>
      <c r="L52" s="4">
        <v>47.3</v>
      </c>
      <c r="M52" s="4">
        <v>10.1</v>
      </c>
      <c r="N52" s="12">
        <v>0.21</v>
      </c>
      <c r="O52" s="22"/>
    </row>
    <row r="53" spans="1:15" ht="5.0999999999999996" customHeight="1">
      <c r="A53" s="36"/>
      <c r="B53" s="25"/>
      <c r="C53" s="25"/>
      <c r="D53" s="25"/>
      <c r="E53" s="25"/>
      <c r="F53" s="29"/>
      <c r="G53" s="30"/>
      <c r="H53" s="25"/>
      <c r="I53" s="31"/>
      <c r="J53" s="32"/>
      <c r="K53" s="17"/>
      <c r="L53" s="17"/>
      <c r="M53" s="17"/>
      <c r="N53" s="18"/>
      <c r="O53" s="25"/>
    </row>
    <row r="54" spans="1:15">
      <c r="A54" s="257" t="s">
        <v>51</v>
      </c>
      <c r="B54" s="251" t="s">
        <v>15</v>
      </c>
      <c r="C54" s="251" t="s">
        <v>30</v>
      </c>
      <c r="D54" s="251" t="s">
        <v>17</v>
      </c>
      <c r="E54" s="243" t="s">
        <v>81</v>
      </c>
      <c r="F54" s="252">
        <v>9100</v>
      </c>
      <c r="G54" s="254" t="s">
        <v>29</v>
      </c>
      <c r="H54" s="251" t="s">
        <v>19</v>
      </c>
      <c r="I54" s="276">
        <v>37874</v>
      </c>
      <c r="J54" s="42">
        <v>35</v>
      </c>
      <c r="K54" s="42">
        <v>60</v>
      </c>
      <c r="L54" s="33">
        <v>21.6</v>
      </c>
      <c r="M54" s="26">
        <v>4.3</v>
      </c>
      <c r="N54" s="34">
        <v>0.19907407407407404</v>
      </c>
      <c r="O54" s="21"/>
    </row>
    <row r="55" spans="1:15">
      <c r="A55" s="250"/>
      <c r="B55" s="244"/>
      <c r="C55" s="244"/>
      <c r="D55" s="244"/>
      <c r="E55" s="244"/>
      <c r="F55" s="253"/>
      <c r="G55" s="255"/>
      <c r="H55" s="244"/>
      <c r="I55" s="261"/>
      <c r="J55" s="20">
        <v>36.299999999999997</v>
      </c>
      <c r="K55" s="14">
        <v>40</v>
      </c>
      <c r="L55" s="14">
        <v>26.9</v>
      </c>
      <c r="M55" s="14">
        <v>6.5</v>
      </c>
      <c r="N55" s="15">
        <v>0.24163568773234201</v>
      </c>
      <c r="O55" s="22"/>
    </row>
    <row r="56" spans="1:15">
      <c r="A56" s="250"/>
      <c r="B56" s="245"/>
      <c r="C56" s="245"/>
      <c r="D56" s="245"/>
      <c r="E56" s="245"/>
      <c r="F56" s="259"/>
      <c r="G56" s="274"/>
      <c r="H56" s="245"/>
      <c r="I56" s="262"/>
      <c r="J56" s="23">
        <v>39.700000000000003</v>
      </c>
      <c r="K56" s="13">
        <v>20</v>
      </c>
      <c r="L56" s="35">
        <v>21</v>
      </c>
      <c r="M56" s="13">
        <v>6.6</v>
      </c>
      <c r="N56" s="24">
        <v>0.31428571428571428</v>
      </c>
      <c r="O56" s="16"/>
    </row>
    <row r="57" spans="1:15">
      <c r="A57" s="258"/>
      <c r="B57" s="22" t="s">
        <v>20</v>
      </c>
      <c r="C57" s="22" t="s">
        <v>21</v>
      </c>
      <c r="D57" s="22" t="s">
        <v>34</v>
      </c>
      <c r="E57" s="80" t="s">
        <v>81</v>
      </c>
      <c r="F57" s="39">
        <v>30500</v>
      </c>
      <c r="G57" s="40" t="s">
        <v>18</v>
      </c>
      <c r="H57" s="22" t="s">
        <v>19</v>
      </c>
      <c r="I57" s="41">
        <v>37679</v>
      </c>
      <c r="J57" s="14">
        <v>0</v>
      </c>
      <c r="K57" s="14">
        <v>100</v>
      </c>
      <c r="L57" s="27">
        <v>17.925000000000001</v>
      </c>
      <c r="M57" s="27">
        <v>2.8499999999999996</v>
      </c>
      <c r="N57" s="12">
        <v>0.15899581589958156</v>
      </c>
      <c r="O57" s="22"/>
    </row>
    <row r="58" spans="1:15" ht="5.0999999999999996" customHeight="1">
      <c r="A58" s="91"/>
      <c r="B58" s="92"/>
      <c r="C58" s="92"/>
      <c r="D58" s="92"/>
      <c r="E58" s="92"/>
      <c r="F58" s="93"/>
      <c r="G58" s="94"/>
      <c r="H58" s="92"/>
      <c r="I58" s="95"/>
      <c r="J58" s="96"/>
      <c r="K58" s="97"/>
      <c r="L58" s="97"/>
      <c r="M58" s="97"/>
      <c r="N58" s="204"/>
      <c r="O58" s="92"/>
    </row>
    <row r="59" spans="1:15" ht="18" customHeight="1">
      <c r="A59" s="233" t="s">
        <v>106</v>
      </c>
      <c r="B59" s="235" t="s">
        <v>15</v>
      </c>
      <c r="C59" s="235" t="s">
        <v>107</v>
      </c>
      <c r="D59" s="235" t="s">
        <v>81</v>
      </c>
      <c r="E59" s="235" t="s">
        <v>81</v>
      </c>
      <c r="F59" s="240">
        <v>1300</v>
      </c>
      <c r="G59" s="242" t="s">
        <v>18</v>
      </c>
      <c r="H59" s="235" t="s">
        <v>19</v>
      </c>
      <c r="I59" s="203">
        <v>40951</v>
      </c>
      <c r="J59" s="197">
        <v>22</v>
      </c>
      <c r="K59" s="198">
        <v>60</v>
      </c>
      <c r="L59" s="200">
        <v>31</v>
      </c>
      <c r="M59" s="198">
        <v>4.8</v>
      </c>
      <c r="N59" s="201">
        <f>M59/L59</f>
        <v>0.15483870967741936</v>
      </c>
    </row>
    <row r="60" spans="1:15">
      <c r="A60" s="234"/>
      <c r="B60" s="230"/>
      <c r="C60" s="230"/>
      <c r="D60" s="230"/>
      <c r="E60" s="230"/>
      <c r="F60" s="241"/>
      <c r="G60" s="228"/>
      <c r="H60" s="230"/>
      <c r="I60" s="186">
        <v>41377</v>
      </c>
      <c r="J60" s="116">
        <v>34</v>
      </c>
      <c r="K60" s="199">
        <v>60</v>
      </c>
      <c r="L60" s="118">
        <v>45</v>
      </c>
      <c r="M60" s="199">
        <v>5.4</v>
      </c>
      <c r="N60" s="202">
        <f>M60/L60</f>
        <v>0.12000000000000001</v>
      </c>
      <c r="O60" s="120"/>
    </row>
    <row r="61" spans="1:15" ht="5.25" customHeight="1">
      <c r="A61" s="160"/>
      <c r="B61" s="160"/>
      <c r="C61" s="160"/>
      <c r="D61" s="160"/>
      <c r="E61" s="160"/>
      <c r="F61" s="160"/>
      <c r="G61" s="160"/>
      <c r="H61" s="160"/>
      <c r="I61" s="161"/>
      <c r="J61" s="160"/>
      <c r="K61" s="160"/>
      <c r="L61" s="160"/>
      <c r="M61" s="160"/>
      <c r="N61" s="160"/>
      <c r="O61" s="160"/>
    </row>
    <row r="62" spans="1:15" ht="15" customHeight="1">
      <c r="A62" s="238" t="s">
        <v>108</v>
      </c>
      <c r="B62" s="229" t="s">
        <v>109</v>
      </c>
      <c r="C62" s="229" t="s">
        <v>110</v>
      </c>
      <c r="D62" s="236" t="s">
        <v>111</v>
      </c>
      <c r="E62" s="229" t="s">
        <v>81</v>
      </c>
      <c r="F62" s="224">
        <v>12900</v>
      </c>
      <c r="G62" s="227" t="s">
        <v>89</v>
      </c>
      <c r="H62" s="229" t="s">
        <v>19</v>
      </c>
      <c r="I62" s="231">
        <v>41116</v>
      </c>
      <c r="J62" s="104">
        <v>70</v>
      </c>
      <c r="K62" s="104">
        <v>100</v>
      </c>
      <c r="L62" s="105">
        <v>10</v>
      </c>
      <c r="M62" s="104">
        <v>0.7</v>
      </c>
      <c r="N62" s="106">
        <f>M62/L62</f>
        <v>6.9999999999999993E-2</v>
      </c>
    </row>
    <row r="63" spans="1:15">
      <c r="A63" s="238"/>
      <c r="B63" s="229"/>
      <c r="C63" s="229"/>
      <c r="D63" s="236"/>
      <c r="E63" s="229"/>
      <c r="F63" s="225"/>
      <c r="G63" s="227"/>
      <c r="H63" s="229"/>
      <c r="I63" s="231"/>
      <c r="J63" s="104">
        <v>71</v>
      </c>
      <c r="K63" s="104">
        <v>80</v>
      </c>
      <c r="L63" s="105">
        <v>23</v>
      </c>
      <c r="M63" s="104">
        <v>2.8</v>
      </c>
      <c r="N63" s="106">
        <f t="shared" ref="N63:N65" si="0">M63/L63</f>
        <v>0.1217391304347826</v>
      </c>
    </row>
    <row r="64" spans="1:15">
      <c r="A64" s="238"/>
      <c r="B64" s="229"/>
      <c r="C64" s="229"/>
      <c r="D64" s="236"/>
      <c r="E64" s="229"/>
      <c r="F64" s="225"/>
      <c r="G64" s="227"/>
      <c r="H64" s="229"/>
      <c r="I64" s="231"/>
      <c r="J64" s="104">
        <v>70</v>
      </c>
      <c r="K64" s="104">
        <v>60</v>
      </c>
      <c r="L64" s="105">
        <v>17</v>
      </c>
      <c r="M64" s="104">
        <v>5.5</v>
      </c>
      <c r="N64" s="106">
        <f t="shared" si="0"/>
        <v>0.3235294117647059</v>
      </c>
    </row>
    <row r="65" spans="1:15">
      <c r="A65" s="239"/>
      <c r="B65" s="230"/>
      <c r="C65" s="230"/>
      <c r="D65" s="237"/>
      <c r="E65" s="230"/>
      <c r="F65" s="226"/>
      <c r="G65" s="228"/>
      <c r="H65" s="230"/>
      <c r="I65" s="232"/>
      <c r="J65" s="176">
        <v>70</v>
      </c>
      <c r="K65" s="176">
        <v>40</v>
      </c>
      <c r="L65" s="118">
        <v>13</v>
      </c>
      <c r="M65" s="176">
        <v>2.6</v>
      </c>
      <c r="N65" s="177">
        <f t="shared" si="0"/>
        <v>0.2</v>
      </c>
      <c r="O65" s="120"/>
    </row>
    <row r="66" spans="1:15" ht="4.5" customHeight="1">
      <c r="A66" s="159"/>
      <c r="B66" s="159"/>
      <c r="C66" s="159"/>
      <c r="D66" s="159"/>
      <c r="E66" s="159"/>
      <c r="F66" s="159"/>
      <c r="G66" s="159"/>
      <c r="H66" s="159"/>
      <c r="I66" s="62"/>
      <c r="J66" s="159"/>
      <c r="K66" s="159"/>
      <c r="L66" s="159"/>
      <c r="M66" s="159"/>
      <c r="N66" s="178"/>
      <c r="O66" s="159"/>
    </row>
    <row r="67" spans="1:15" ht="30">
      <c r="A67" s="233" t="s">
        <v>112</v>
      </c>
      <c r="B67" s="235" t="s">
        <v>20</v>
      </c>
      <c r="C67" s="114" t="s">
        <v>113</v>
      </c>
      <c r="D67" s="115" t="s">
        <v>81</v>
      </c>
      <c r="E67" s="115" t="s">
        <v>81</v>
      </c>
      <c r="F67" s="116">
        <v>627</v>
      </c>
      <c r="G67" s="116" t="s">
        <v>67</v>
      </c>
      <c r="H67" s="115" t="s">
        <v>115</v>
      </c>
      <c r="I67" s="117">
        <v>40967</v>
      </c>
      <c r="J67" s="114" t="s">
        <v>134</v>
      </c>
      <c r="K67" s="116">
        <v>50</v>
      </c>
      <c r="L67" s="118">
        <v>169</v>
      </c>
      <c r="M67" s="115">
        <v>0.6</v>
      </c>
      <c r="N67" s="119">
        <f>M67/L67</f>
        <v>3.5502958579881655E-3</v>
      </c>
      <c r="O67" s="120"/>
    </row>
    <row r="68" spans="1:15" ht="30">
      <c r="A68" s="234"/>
      <c r="B68" s="230"/>
      <c r="C68" s="179" t="s">
        <v>114</v>
      </c>
      <c r="D68" s="180" t="s">
        <v>116</v>
      </c>
      <c r="E68" s="181" t="s">
        <v>117</v>
      </c>
      <c r="F68" s="182">
        <v>455</v>
      </c>
      <c r="G68" s="182" t="s">
        <v>67</v>
      </c>
      <c r="H68" s="179" t="s">
        <v>118</v>
      </c>
      <c r="I68" s="183">
        <v>41334</v>
      </c>
      <c r="J68" s="180" t="s">
        <v>134</v>
      </c>
      <c r="K68" s="182">
        <v>50</v>
      </c>
      <c r="L68" s="184">
        <v>95</v>
      </c>
      <c r="M68" s="182">
        <v>38.200000000000003</v>
      </c>
      <c r="N68" s="185">
        <f>M68/L68</f>
        <v>0.40210526315789474</v>
      </c>
      <c r="O68" s="142"/>
    </row>
    <row r="69" spans="1:15" ht="7.5" customHeight="1">
      <c r="A69" s="159"/>
      <c r="B69" s="159"/>
      <c r="C69" s="159"/>
      <c r="D69" s="159"/>
      <c r="E69" s="159"/>
      <c r="F69" s="159"/>
      <c r="G69" s="159"/>
      <c r="H69" s="159"/>
      <c r="I69" s="62"/>
      <c r="J69" s="159"/>
      <c r="K69" s="159"/>
      <c r="L69" s="159"/>
      <c r="M69" s="159"/>
      <c r="N69" s="178"/>
      <c r="O69" s="159"/>
    </row>
    <row r="70" spans="1:15">
      <c r="I70" s="102"/>
      <c r="N70" s="98"/>
    </row>
    <row r="71" spans="1:15">
      <c r="I71" s="102"/>
      <c r="N71" s="98"/>
    </row>
    <row r="72" spans="1:15">
      <c r="I72" s="102"/>
      <c r="N72" s="98"/>
    </row>
    <row r="73" spans="1:15">
      <c r="I73" s="102"/>
      <c r="N73" s="98"/>
    </row>
    <row r="74" spans="1:15">
      <c r="I74" s="102"/>
      <c r="N74" s="98"/>
    </row>
    <row r="75" spans="1:15">
      <c r="I75" s="102"/>
      <c r="N75" s="98"/>
    </row>
    <row r="76" spans="1:15">
      <c r="I76" s="102"/>
      <c r="N76" s="98"/>
    </row>
    <row r="77" spans="1:15">
      <c r="I77" s="102"/>
      <c r="N77" s="98"/>
    </row>
    <row r="78" spans="1:15">
      <c r="I78" s="102"/>
      <c r="N78" s="98"/>
    </row>
    <row r="79" spans="1:15">
      <c r="I79" s="102"/>
      <c r="N79" s="98"/>
    </row>
    <row r="80" spans="1:15">
      <c r="I80" s="102"/>
      <c r="N80" s="98"/>
    </row>
    <row r="81" spans="9:14">
      <c r="I81" s="102"/>
      <c r="N81" s="98"/>
    </row>
    <row r="82" spans="9:14">
      <c r="I82" s="102"/>
      <c r="N82" s="98"/>
    </row>
    <row r="83" spans="9:14">
      <c r="I83" s="102"/>
      <c r="N83" s="98"/>
    </row>
    <row r="84" spans="9:14">
      <c r="I84" s="102"/>
      <c r="N84" s="98"/>
    </row>
    <row r="85" spans="9:14">
      <c r="I85" s="102"/>
      <c r="N85" s="98"/>
    </row>
    <row r="86" spans="9:14">
      <c r="I86" s="102"/>
      <c r="N86" s="98"/>
    </row>
    <row r="87" spans="9:14">
      <c r="I87" s="102"/>
      <c r="N87" s="98"/>
    </row>
    <row r="88" spans="9:14">
      <c r="I88" s="102"/>
      <c r="N88" s="98"/>
    </row>
    <row r="89" spans="9:14">
      <c r="I89" s="102"/>
      <c r="N89" s="98"/>
    </row>
    <row r="90" spans="9:14">
      <c r="I90" s="102"/>
      <c r="N90" s="98"/>
    </row>
    <row r="91" spans="9:14">
      <c r="I91" s="100"/>
      <c r="N91" s="98"/>
    </row>
    <row r="92" spans="9:14">
      <c r="I92" s="100"/>
      <c r="N92" s="98"/>
    </row>
    <row r="93" spans="9:14">
      <c r="I93" s="100"/>
    </row>
    <row r="94" spans="9:14">
      <c r="I94" s="100"/>
    </row>
    <row r="95" spans="9:14">
      <c r="I95" s="100"/>
    </row>
    <row r="96" spans="9:14">
      <c r="I96" s="100"/>
    </row>
    <row r="97" spans="9:9">
      <c r="I97" s="100"/>
    </row>
    <row r="98" spans="9:9">
      <c r="I98" s="100"/>
    </row>
    <row r="99" spans="9:9">
      <c r="I99" s="100"/>
    </row>
    <row r="100" spans="9:9">
      <c r="I100" s="100"/>
    </row>
    <row r="101" spans="9:9">
      <c r="I101" s="100"/>
    </row>
    <row r="102" spans="9:9">
      <c r="I102" s="100"/>
    </row>
    <row r="103" spans="9:9">
      <c r="I103" s="100"/>
    </row>
    <row r="104" spans="9:9">
      <c r="I104" s="100"/>
    </row>
    <row r="105" spans="9:9">
      <c r="I105" s="100"/>
    </row>
    <row r="106" spans="9:9">
      <c r="I106" s="100"/>
    </row>
    <row r="107" spans="9:9">
      <c r="I107" s="100"/>
    </row>
    <row r="108" spans="9:9">
      <c r="I108" s="99"/>
    </row>
    <row r="109" spans="9:9">
      <c r="I109" s="99"/>
    </row>
    <row r="110" spans="9:9">
      <c r="I110" s="99"/>
    </row>
    <row r="111" spans="9:9">
      <c r="I111" s="99"/>
    </row>
    <row r="112" spans="9:9">
      <c r="I112" s="99"/>
    </row>
    <row r="113" spans="9:9">
      <c r="I113" s="99"/>
    </row>
    <row r="114" spans="9:9">
      <c r="I114" s="99"/>
    </row>
    <row r="115" spans="9:9">
      <c r="I115" s="99"/>
    </row>
    <row r="116" spans="9:9">
      <c r="I116" s="99"/>
    </row>
  </sheetData>
  <mergeCells count="146">
    <mergeCell ref="B14:B15"/>
    <mergeCell ref="C14:C15"/>
    <mergeCell ref="D14:D15"/>
    <mergeCell ref="F14:F15"/>
    <mergeCell ref="G14:G15"/>
    <mergeCell ref="H14:H15"/>
    <mergeCell ref="I47:I52"/>
    <mergeCell ref="H50:H52"/>
    <mergeCell ref="I14:I15"/>
    <mergeCell ref="H19:H20"/>
    <mergeCell ref="G40:G41"/>
    <mergeCell ref="H40:H41"/>
    <mergeCell ref="I40:I41"/>
    <mergeCell ref="C34:C35"/>
    <mergeCell ref="D34:D35"/>
    <mergeCell ref="F34:F35"/>
    <mergeCell ref="H30:H32"/>
    <mergeCell ref="I30:I32"/>
    <mergeCell ref="I54:I56"/>
    <mergeCell ref="H34:H35"/>
    <mergeCell ref="I34:I35"/>
    <mergeCell ref="I37:I38"/>
    <mergeCell ref="B16:B17"/>
    <mergeCell ref="C16:C17"/>
    <mergeCell ref="D16:D17"/>
    <mergeCell ref="F16:F17"/>
    <mergeCell ref="G16:G17"/>
    <mergeCell ref="H16:H17"/>
    <mergeCell ref="I16:I17"/>
    <mergeCell ref="I19:I20"/>
    <mergeCell ref="B21:B23"/>
    <mergeCell ref="C21:C23"/>
    <mergeCell ref="D21:D23"/>
    <mergeCell ref="F21:F23"/>
    <mergeCell ref="H43:H45"/>
    <mergeCell ref="I43:I45"/>
    <mergeCell ref="E25:E28"/>
    <mergeCell ref="G37:G38"/>
    <mergeCell ref="H37:H38"/>
    <mergeCell ref="G54:G56"/>
    <mergeCell ref="H54:H56"/>
    <mergeCell ref="G19:G20"/>
    <mergeCell ref="A47:A52"/>
    <mergeCell ref="B47:B52"/>
    <mergeCell ref="C47:C52"/>
    <mergeCell ref="D47:D52"/>
    <mergeCell ref="F47:F52"/>
    <mergeCell ref="A19:A23"/>
    <mergeCell ref="B19:B20"/>
    <mergeCell ref="C19:C20"/>
    <mergeCell ref="D19:D20"/>
    <mergeCell ref="F19:F20"/>
    <mergeCell ref="A37:A38"/>
    <mergeCell ref="B37:B38"/>
    <mergeCell ref="C37:C38"/>
    <mergeCell ref="D37:D38"/>
    <mergeCell ref="F37:F38"/>
    <mergeCell ref="A40:A41"/>
    <mergeCell ref="B40:B41"/>
    <mergeCell ref="C40:C41"/>
    <mergeCell ref="D40:D41"/>
    <mergeCell ref="F40:F41"/>
    <mergeCell ref="E37:E38"/>
    <mergeCell ref="E40:E41"/>
    <mergeCell ref="A34:A35"/>
    <mergeCell ref="B34:B35"/>
    <mergeCell ref="A30:A32"/>
    <mergeCell ref="B30:B32"/>
    <mergeCell ref="C30:C32"/>
    <mergeCell ref="D30:D32"/>
    <mergeCell ref="F30:F32"/>
    <mergeCell ref="G30:G32"/>
    <mergeCell ref="G34:G35"/>
    <mergeCell ref="E30:E32"/>
    <mergeCell ref="E34:E35"/>
    <mergeCell ref="A11:A17"/>
    <mergeCell ref="B11:B13"/>
    <mergeCell ref="C11:C13"/>
    <mergeCell ref="H11:H13"/>
    <mergeCell ref="I11:I13"/>
    <mergeCell ref="G11:G13"/>
    <mergeCell ref="A25:A28"/>
    <mergeCell ref="B25:B28"/>
    <mergeCell ref="C25:C28"/>
    <mergeCell ref="D25:D28"/>
    <mergeCell ref="F25:F28"/>
    <mergeCell ref="G25:G28"/>
    <mergeCell ref="H25:H28"/>
    <mergeCell ref="I25:I28"/>
    <mergeCell ref="D11:D13"/>
    <mergeCell ref="F11:F13"/>
    <mergeCell ref="G21:G23"/>
    <mergeCell ref="H21:H23"/>
    <mergeCell ref="I21:I23"/>
    <mergeCell ref="E11:E13"/>
    <mergeCell ref="E14:E15"/>
    <mergeCell ref="E16:E17"/>
    <mergeCell ref="E19:E20"/>
    <mergeCell ref="E21:E23"/>
    <mergeCell ref="I6:I9"/>
    <mergeCell ref="A1:O1"/>
    <mergeCell ref="A2:O2"/>
    <mergeCell ref="B3:C3"/>
    <mergeCell ref="A6:A9"/>
    <mergeCell ref="B6:B9"/>
    <mergeCell ref="C6:C9"/>
    <mergeCell ref="D6:D9"/>
    <mergeCell ref="F6:F9"/>
    <mergeCell ref="G6:G9"/>
    <mergeCell ref="H6:H9"/>
    <mergeCell ref="E6:E9"/>
    <mergeCell ref="A59:A60"/>
    <mergeCell ref="B59:B60"/>
    <mergeCell ref="C59:C60"/>
    <mergeCell ref="D59:D60"/>
    <mergeCell ref="E59:E60"/>
    <mergeCell ref="F59:F60"/>
    <mergeCell ref="G59:G60"/>
    <mergeCell ref="H59:H60"/>
    <mergeCell ref="E43:E45"/>
    <mergeCell ref="E47:E52"/>
    <mergeCell ref="E54:E56"/>
    <mergeCell ref="A43:A45"/>
    <mergeCell ref="B43:B45"/>
    <mergeCell ref="C43:C45"/>
    <mergeCell ref="D43:D45"/>
    <mergeCell ref="F43:F45"/>
    <mergeCell ref="G43:G45"/>
    <mergeCell ref="G47:G52"/>
    <mergeCell ref="H47:H49"/>
    <mergeCell ref="A54:A57"/>
    <mergeCell ref="B54:B56"/>
    <mergeCell ref="C54:C56"/>
    <mergeCell ref="D54:D56"/>
    <mergeCell ref="F54:F56"/>
    <mergeCell ref="F62:F65"/>
    <mergeCell ref="G62:G65"/>
    <mergeCell ref="H62:H65"/>
    <mergeCell ref="I62:I65"/>
    <mergeCell ref="A67:A68"/>
    <mergeCell ref="B67:B68"/>
    <mergeCell ref="D62:D65"/>
    <mergeCell ref="A62:A65"/>
    <mergeCell ref="B62:B65"/>
    <mergeCell ref="C62:C65"/>
    <mergeCell ref="E62:E65"/>
  </mergeCells>
  <printOptions gridLines="1"/>
  <pageMargins left="0.7" right="0.7" top="0.75" bottom="0.75" header="0.3" footer="0.3"/>
  <pageSetup paperSize="5" scale="92" fitToHeight="2" orientation="landscape" r:id="rId1"/>
  <headerFooter>
    <oddHeader>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9"/>
  <sheetViews>
    <sheetView tabSelected="1" workbookViewId="0">
      <pane ySplit="5" topLeftCell="A17" activePane="bottomLeft" state="frozen"/>
      <selection pane="bottomLeft" activeCell="B3" sqref="B3:C3"/>
    </sheetView>
  </sheetViews>
  <sheetFormatPr defaultRowHeight="15"/>
  <cols>
    <col min="1" max="1" width="18.42578125" customWidth="1"/>
    <col min="2" max="2" width="11.7109375" customWidth="1"/>
    <col min="3" max="3" width="11.140625" customWidth="1"/>
    <col min="5" max="5" width="14.28515625" customWidth="1"/>
    <col min="6" max="6" width="9.5703125" bestFit="1" customWidth="1"/>
    <col min="7" max="7" width="10.5703125" customWidth="1"/>
    <col min="9" max="9" width="10.7109375" bestFit="1" customWidth="1"/>
    <col min="10" max="10" width="10.28515625" customWidth="1"/>
    <col min="11" max="11" width="8.85546875" customWidth="1"/>
    <col min="12" max="12" width="9.5703125" bestFit="1" customWidth="1"/>
    <col min="15" max="15" width="34.140625" customWidth="1"/>
  </cols>
  <sheetData>
    <row r="1" spans="1:15" ht="23.25" customHeight="1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>
      <c r="A2" s="264" t="s">
        <v>55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1"/>
      <c r="O2" s="43"/>
    </row>
    <row r="3" spans="1:15">
      <c r="A3" s="2" t="s">
        <v>2</v>
      </c>
      <c r="B3" s="310">
        <v>41509</v>
      </c>
      <c r="C3" s="310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3"/>
    </row>
    <row r="4" spans="1: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3"/>
    </row>
    <row r="5" spans="1:15" ht="48" thickBot="1">
      <c r="A5" s="7" t="s">
        <v>3</v>
      </c>
      <c r="B5" s="7" t="s">
        <v>4</v>
      </c>
      <c r="C5" s="7" t="s">
        <v>5</v>
      </c>
      <c r="D5" s="7" t="s">
        <v>6</v>
      </c>
      <c r="E5" s="7" t="s">
        <v>80</v>
      </c>
      <c r="F5" s="7" t="s">
        <v>7</v>
      </c>
      <c r="G5" s="7" t="s">
        <v>56</v>
      </c>
      <c r="H5" s="7" t="s">
        <v>9</v>
      </c>
      <c r="I5" s="7" t="s">
        <v>10</v>
      </c>
      <c r="J5" s="7" t="s">
        <v>11</v>
      </c>
      <c r="K5" s="7" t="s">
        <v>49</v>
      </c>
      <c r="L5" s="7" t="s">
        <v>12</v>
      </c>
      <c r="M5" s="7" t="s">
        <v>13</v>
      </c>
      <c r="N5" s="10" t="s">
        <v>50</v>
      </c>
      <c r="O5" s="45" t="s">
        <v>14</v>
      </c>
    </row>
    <row r="6" spans="1:15">
      <c r="A6" s="311" t="s">
        <v>51</v>
      </c>
      <c r="B6" s="275" t="s">
        <v>57</v>
      </c>
      <c r="C6" s="275" t="s">
        <v>58</v>
      </c>
      <c r="D6" s="275" t="s">
        <v>81</v>
      </c>
      <c r="E6" s="275" t="s">
        <v>81</v>
      </c>
      <c r="F6" s="312">
        <v>2660</v>
      </c>
      <c r="G6" s="314" t="s">
        <v>29</v>
      </c>
      <c r="H6" s="275" t="s">
        <v>23</v>
      </c>
      <c r="I6" s="316">
        <v>38176</v>
      </c>
      <c r="J6" s="46">
        <v>51</v>
      </c>
      <c r="K6" s="47">
        <v>80</v>
      </c>
      <c r="L6" s="67">
        <v>1149.8</v>
      </c>
      <c r="M6" s="48">
        <v>53</v>
      </c>
      <c r="N6" s="49">
        <v>4.6094973038789358E-2</v>
      </c>
      <c r="O6" s="311" t="s">
        <v>73</v>
      </c>
    </row>
    <row r="7" spans="1:15">
      <c r="A7" s="290"/>
      <c r="B7" s="279"/>
      <c r="C7" s="279"/>
      <c r="D7" s="279"/>
      <c r="E7" s="279"/>
      <c r="F7" s="313"/>
      <c r="G7" s="315"/>
      <c r="H7" s="279"/>
      <c r="I7" s="284"/>
      <c r="J7" s="46">
        <v>51</v>
      </c>
      <c r="K7" s="47">
        <v>60</v>
      </c>
      <c r="L7" s="67">
        <v>960.5</v>
      </c>
      <c r="M7" s="48">
        <v>38.799999999999997</v>
      </c>
      <c r="N7" s="49">
        <v>4.0395627277459656E-2</v>
      </c>
      <c r="O7" s="290"/>
    </row>
    <row r="8" spans="1:15">
      <c r="A8" s="290"/>
      <c r="B8" s="279"/>
      <c r="C8" s="279"/>
      <c r="D8" s="279"/>
      <c r="E8" s="285"/>
      <c r="F8" s="313"/>
      <c r="G8" s="315"/>
      <c r="H8" s="279"/>
      <c r="I8" s="284"/>
      <c r="J8" s="46">
        <v>51</v>
      </c>
      <c r="K8" s="47">
        <v>40</v>
      </c>
      <c r="L8" s="67">
        <v>846.1</v>
      </c>
      <c r="M8" s="48">
        <v>33.5</v>
      </c>
      <c r="N8" s="49">
        <v>3.9593428672733716E-2</v>
      </c>
      <c r="O8" s="291"/>
    </row>
    <row r="9" spans="1:15" ht="5.0999999999999996" customHeight="1">
      <c r="A9" s="58"/>
      <c r="B9" s="59"/>
      <c r="C9" s="59"/>
      <c r="D9" s="59"/>
      <c r="E9" s="59"/>
      <c r="F9" s="60"/>
      <c r="G9" s="61"/>
      <c r="H9" s="59"/>
      <c r="I9" s="62"/>
      <c r="J9" s="63"/>
      <c r="K9" s="64"/>
      <c r="L9" s="68"/>
      <c r="M9" s="65"/>
      <c r="N9" s="66"/>
      <c r="O9" s="59"/>
    </row>
    <row r="10" spans="1:15">
      <c r="A10" s="257" t="s">
        <v>59</v>
      </c>
      <c r="B10" s="243" t="s">
        <v>60</v>
      </c>
      <c r="C10" s="243" t="s">
        <v>61</v>
      </c>
      <c r="D10" s="243" t="s">
        <v>62</v>
      </c>
      <c r="E10" s="243" t="s">
        <v>81</v>
      </c>
      <c r="F10" s="305">
        <v>1655</v>
      </c>
      <c r="G10" s="257" t="s">
        <v>29</v>
      </c>
      <c r="H10" s="243" t="s">
        <v>23</v>
      </c>
      <c r="I10" s="281">
        <v>38687</v>
      </c>
      <c r="J10" s="46">
        <v>152</v>
      </c>
      <c r="K10" s="46">
        <v>100</v>
      </c>
      <c r="L10" s="67">
        <v>1329.62</v>
      </c>
      <c r="M10" s="48">
        <v>127.86</v>
      </c>
      <c r="N10" s="49">
        <v>9.6162813435417646E-2</v>
      </c>
      <c r="O10" s="302" t="s">
        <v>63</v>
      </c>
    </row>
    <row r="11" spans="1:15">
      <c r="A11" s="290"/>
      <c r="B11" s="279"/>
      <c r="C11" s="279"/>
      <c r="D11" s="279"/>
      <c r="E11" s="279"/>
      <c r="F11" s="306"/>
      <c r="G11" s="290"/>
      <c r="H11" s="279"/>
      <c r="I11" s="284"/>
      <c r="J11" s="46">
        <v>133</v>
      </c>
      <c r="K11" s="46">
        <v>80</v>
      </c>
      <c r="L11" s="67">
        <v>1347.26</v>
      </c>
      <c r="M11" s="48">
        <v>120.92</v>
      </c>
      <c r="N11" s="49">
        <v>8.9752534774282619E-2</v>
      </c>
      <c r="O11" s="303"/>
    </row>
    <row r="12" spans="1:15">
      <c r="A12" s="290"/>
      <c r="B12" s="279"/>
      <c r="C12" s="279"/>
      <c r="D12" s="279"/>
      <c r="E12" s="285"/>
      <c r="F12" s="306"/>
      <c r="G12" s="290"/>
      <c r="H12" s="279"/>
      <c r="I12" s="284"/>
      <c r="J12" s="53">
        <v>105</v>
      </c>
      <c r="K12" s="53">
        <v>60</v>
      </c>
      <c r="L12" s="69">
        <v>1087.5999999999999</v>
      </c>
      <c r="M12" s="54">
        <v>99.52</v>
      </c>
      <c r="N12" s="55">
        <v>9.150422949613829E-2</v>
      </c>
      <c r="O12" s="304"/>
    </row>
    <row r="13" spans="1:15">
      <c r="A13" s="290"/>
      <c r="B13" s="243" t="s">
        <v>60</v>
      </c>
      <c r="C13" s="243" t="s">
        <v>64</v>
      </c>
      <c r="D13" s="243" t="s">
        <v>62</v>
      </c>
      <c r="E13" s="243" t="s">
        <v>81</v>
      </c>
      <c r="F13" s="305">
        <v>1360</v>
      </c>
      <c r="G13" s="257" t="s">
        <v>29</v>
      </c>
      <c r="H13" s="279"/>
      <c r="I13" s="284"/>
      <c r="J13" s="50">
        <v>128</v>
      </c>
      <c r="K13" s="50">
        <v>100</v>
      </c>
      <c r="L13" s="70">
        <v>1247</v>
      </c>
      <c r="M13" s="51">
        <v>83.55</v>
      </c>
      <c r="N13" s="52">
        <v>6.7000801924619088E-2</v>
      </c>
      <c r="O13" s="302" t="s">
        <v>65</v>
      </c>
    </row>
    <row r="14" spans="1:15">
      <c r="A14" s="290"/>
      <c r="B14" s="279"/>
      <c r="C14" s="279"/>
      <c r="D14" s="279"/>
      <c r="E14" s="279"/>
      <c r="F14" s="306"/>
      <c r="G14" s="290"/>
      <c r="H14" s="279"/>
      <c r="I14" s="284"/>
      <c r="J14" s="46">
        <v>138</v>
      </c>
      <c r="K14" s="46">
        <v>80</v>
      </c>
      <c r="L14" s="67">
        <v>1267.97</v>
      </c>
      <c r="M14" s="48">
        <v>95.78</v>
      </c>
      <c r="N14" s="49">
        <v>7.5538064780712483E-2</v>
      </c>
      <c r="O14" s="303"/>
    </row>
    <row r="15" spans="1:15">
      <c r="A15" s="290"/>
      <c r="B15" s="285"/>
      <c r="C15" s="285"/>
      <c r="D15" s="285"/>
      <c r="E15" s="285"/>
      <c r="F15" s="307"/>
      <c r="G15" s="291"/>
      <c r="H15" s="279"/>
      <c r="I15" s="284"/>
      <c r="J15" s="53">
        <v>101</v>
      </c>
      <c r="K15" s="53">
        <v>60</v>
      </c>
      <c r="L15" s="69">
        <v>982</v>
      </c>
      <c r="M15" s="54">
        <v>110.33</v>
      </c>
      <c r="N15" s="55">
        <v>0.11235234215885948</v>
      </c>
      <c r="O15" s="304"/>
    </row>
    <row r="16" spans="1:15">
      <c r="A16" s="291"/>
      <c r="B16" s="56" t="s">
        <v>60</v>
      </c>
      <c r="C16" s="56" t="s">
        <v>66</v>
      </c>
      <c r="D16" s="56"/>
      <c r="E16" s="81" t="s">
        <v>81</v>
      </c>
      <c r="F16" s="53">
        <v>2.69</v>
      </c>
      <c r="G16" s="56" t="s">
        <v>67</v>
      </c>
      <c r="H16" s="285"/>
      <c r="I16" s="283"/>
      <c r="J16" s="53">
        <v>150</v>
      </c>
      <c r="K16" s="53">
        <v>80</v>
      </c>
      <c r="L16" s="69">
        <v>523.41</v>
      </c>
      <c r="M16" s="54">
        <v>26.61</v>
      </c>
      <c r="N16" s="55">
        <v>5.0839685905886403E-2</v>
      </c>
      <c r="O16" s="57" t="s">
        <v>68</v>
      </c>
    </row>
    <row r="17" spans="1:15" ht="5.0999999999999996" customHeight="1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89"/>
      <c r="N17" s="72"/>
      <c r="O17" s="72"/>
    </row>
    <row r="18" spans="1:15">
      <c r="A18" s="257" t="s">
        <v>69</v>
      </c>
      <c r="B18" s="243" t="s">
        <v>70</v>
      </c>
      <c r="C18" s="243" t="s">
        <v>72</v>
      </c>
      <c r="D18" s="243" t="s">
        <v>81</v>
      </c>
      <c r="E18" s="243" t="s">
        <v>81</v>
      </c>
      <c r="F18" s="319">
        <v>2600</v>
      </c>
      <c r="G18" s="308" t="s">
        <v>29</v>
      </c>
      <c r="H18" s="243" t="s">
        <v>23</v>
      </c>
      <c r="I18" s="281">
        <v>39681</v>
      </c>
      <c r="J18" s="50"/>
      <c r="K18" s="73">
        <v>100</v>
      </c>
      <c r="L18" s="71">
        <v>960</v>
      </c>
      <c r="M18" s="51">
        <v>43</v>
      </c>
      <c r="N18" s="52">
        <v>0.04</v>
      </c>
      <c r="O18" s="317" t="s">
        <v>71</v>
      </c>
    </row>
    <row r="19" spans="1:15" ht="15" customHeight="1">
      <c r="A19" s="291"/>
      <c r="B19" s="285"/>
      <c r="C19" s="285"/>
      <c r="D19" s="285"/>
      <c r="E19" s="285"/>
      <c r="F19" s="320"/>
      <c r="G19" s="309"/>
      <c r="H19" s="285"/>
      <c r="I19" s="283"/>
      <c r="J19" s="53"/>
      <c r="K19" s="74">
        <v>80</v>
      </c>
      <c r="L19" s="112">
        <v>824</v>
      </c>
      <c r="M19" s="54">
        <v>20.7</v>
      </c>
      <c r="N19" s="55">
        <v>0.03</v>
      </c>
      <c r="O19" s="318"/>
    </row>
    <row r="20" spans="1:15" ht="6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173"/>
      <c r="O20" s="173"/>
    </row>
    <row r="21" spans="1:15" ht="15" customHeight="1">
      <c r="A21" s="321" t="s">
        <v>83</v>
      </c>
      <c r="B21" s="165" t="s">
        <v>84</v>
      </c>
      <c r="C21" s="165" t="s">
        <v>85</v>
      </c>
      <c r="D21" s="175" t="s">
        <v>136</v>
      </c>
      <c r="E21" s="165" t="s">
        <v>81</v>
      </c>
      <c r="F21" s="221">
        <v>740</v>
      </c>
      <c r="G21" s="222" t="s">
        <v>18</v>
      </c>
      <c r="H21" s="286" t="s">
        <v>86</v>
      </c>
      <c r="I21" s="217">
        <v>40928</v>
      </c>
      <c r="J21" s="206">
        <f>(18+17+10)/3</f>
        <v>15</v>
      </c>
      <c r="K21" s="206">
        <v>80</v>
      </c>
      <c r="L21" s="82">
        <f>(118+15+29)/3</f>
        <v>54</v>
      </c>
      <c r="M21" s="83">
        <f>(5.4+1.3+1.2)/3</f>
        <v>2.6333333333333333</v>
      </c>
      <c r="N21" s="213">
        <f>M21/L21</f>
        <v>4.8765432098765431E-2</v>
      </c>
    </row>
    <row r="22" spans="1:15" ht="15" customHeight="1">
      <c r="A22" s="321"/>
      <c r="B22" s="110" t="s">
        <v>84</v>
      </c>
      <c r="C22" s="110" t="s">
        <v>87</v>
      </c>
      <c r="D22" s="215" t="s">
        <v>136</v>
      </c>
      <c r="E22" s="110" t="s">
        <v>81</v>
      </c>
      <c r="F22" s="53">
        <v>400</v>
      </c>
      <c r="G22" s="113" t="s">
        <v>18</v>
      </c>
      <c r="H22" s="286"/>
      <c r="I22" s="147">
        <v>40931</v>
      </c>
      <c r="J22" s="148">
        <v>24</v>
      </c>
      <c r="K22" s="148">
        <v>80</v>
      </c>
      <c r="L22" s="143">
        <v>71</v>
      </c>
      <c r="M22" s="144">
        <v>20.3</v>
      </c>
      <c r="N22" s="149">
        <f t="shared" ref="N22:N26" si="0">M22/L22</f>
        <v>0.28591549295774649</v>
      </c>
      <c r="O22" s="142"/>
    </row>
    <row r="23" spans="1:15" ht="15" customHeight="1">
      <c r="A23" s="321"/>
      <c r="B23" s="279" t="s">
        <v>84</v>
      </c>
      <c r="C23" s="279" t="s">
        <v>85</v>
      </c>
      <c r="D23" s="246" t="s">
        <v>136</v>
      </c>
      <c r="E23" s="243" t="s">
        <v>81</v>
      </c>
      <c r="F23" s="293">
        <v>740</v>
      </c>
      <c r="G23" s="290" t="s">
        <v>18</v>
      </c>
      <c r="H23" s="286"/>
      <c r="I23" s="281">
        <v>40954</v>
      </c>
      <c r="J23">
        <v>35</v>
      </c>
      <c r="K23">
        <v>100</v>
      </c>
      <c r="L23" s="82">
        <v>51</v>
      </c>
      <c r="M23" s="83">
        <v>2.6</v>
      </c>
      <c r="N23" s="84">
        <f>M23/L23</f>
        <v>5.0980392156862744E-2</v>
      </c>
    </row>
    <row r="24" spans="1:15">
      <c r="A24" s="321"/>
      <c r="B24" s="279"/>
      <c r="C24" s="279"/>
      <c r="D24" s="280"/>
      <c r="E24" s="286"/>
      <c r="F24" s="293"/>
      <c r="G24" s="290"/>
      <c r="H24" s="286"/>
      <c r="I24" s="282"/>
      <c r="J24" s="188">
        <f>(33+35)/2</f>
        <v>34</v>
      </c>
      <c r="K24" s="188">
        <v>80</v>
      </c>
      <c r="L24" s="193">
        <f>(42+32)</f>
        <v>74</v>
      </c>
      <c r="M24" s="194">
        <f>(0.46+1.6)/2</f>
        <v>1.03</v>
      </c>
      <c r="N24" s="195">
        <f>M24/L24</f>
        <v>1.3918918918918919E-2</v>
      </c>
    </row>
    <row r="25" spans="1:15">
      <c r="A25" s="321"/>
      <c r="B25" s="285"/>
      <c r="C25" s="285"/>
      <c r="D25" s="322"/>
      <c r="E25" s="285"/>
      <c r="F25" s="295"/>
      <c r="G25" s="291"/>
      <c r="H25" s="286"/>
      <c r="I25" s="283"/>
      <c r="J25" s="120">
        <v>-2</v>
      </c>
      <c r="K25" s="120">
        <v>60</v>
      </c>
      <c r="L25" s="138">
        <v>49</v>
      </c>
      <c r="M25" s="139">
        <v>3</v>
      </c>
      <c r="N25" s="140">
        <f>M25/L25</f>
        <v>6.1224489795918366E-2</v>
      </c>
      <c r="O25" s="120"/>
    </row>
    <row r="26" spans="1:15" ht="15" customHeight="1">
      <c r="A26" s="321"/>
      <c r="B26" s="108" t="s">
        <v>84</v>
      </c>
      <c r="C26" s="108" t="s">
        <v>87</v>
      </c>
      <c r="D26" s="214" t="s">
        <v>136</v>
      </c>
      <c r="E26" s="108" t="s">
        <v>81</v>
      </c>
      <c r="F26" s="109">
        <v>400</v>
      </c>
      <c r="G26" s="87" t="s">
        <v>18</v>
      </c>
      <c r="H26" s="286"/>
      <c r="I26" s="102">
        <v>40933</v>
      </c>
      <c r="J26" s="87">
        <v>7</v>
      </c>
      <c r="K26" s="87">
        <v>80</v>
      </c>
      <c r="L26" s="82">
        <v>55.7</v>
      </c>
      <c r="M26" s="83">
        <v>6.7</v>
      </c>
      <c r="N26" s="146">
        <f t="shared" si="0"/>
        <v>0.12028725314183124</v>
      </c>
    </row>
    <row r="27" spans="1:15" ht="6" customHeight="1">
      <c r="A27" s="171"/>
      <c r="B27" s="58"/>
      <c r="C27" s="58"/>
      <c r="D27" s="58"/>
      <c r="E27" s="58"/>
      <c r="F27" s="58"/>
      <c r="G27" s="58"/>
      <c r="H27" s="58"/>
      <c r="I27" s="59"/>
      <c r="J27" s="58"/>
      <c r="K27" s="58"/>
      <c r="L27" s="58"/>
      <c r="M27" s="164"/>
      <c r="N27" s="58"/>
      <c r="O27" s="172"/>
    </row>
    <row r="28" spans="1:15">
      <c r="A28" s="297" t="s">
        <v>88</v>
      </c>
      <c r="B28" s="279" t="s">
        <v>60</v>
      </c>
      <c r="C28" s="279" t="s">
        <v>61</v>
      </c>
      <c r="D28" s="286" t="s">
        <v>81</v>
      </c>
      <c r="E28" s="286" t="s">
        <v>81</v>
      </c>
      <c r="F28" s="287">
        <v>1285</v>
      </c>
      <c r="G28" s="290" t="s">
        <v>89</v>
      </c>
      <c r="H28" s="286" t="s">
        <v>23</v>
      </c>
      <c r="I28" s="281">
        <v>41010</v>
      </c>
      <c r="J28" s="101">
        <v>72</v>
      </c>
      <c r="K28">
        <v>80</v>
      </c>
      <c r="L28" s="82">
        <v>1128</v>
      </c>
      <c r="M28" s="83">
        <v>76.2</v>
      </c>
      <c r="N28" s="84">
        <f t="shared" ref="N28:N33" si="1">M28/L28</f>
        <v>6.7553191489361702E-2</v>
      </c>
    </row>
    <row r="29" spans="1:15">
      <c r="A29" s="297"/>
      <c r="B29" s="279"/>
      <c r="C29" s="279"/>
      <c r="D29" s="286"/>
      <c r="E29" s="286"/>
      <c r="F29" s="287"/>
      <c r="G29" s="290"/>
      <c r="H29" s="286"/>
      <c r="I29" s="282"/>
      <c r="J29" s="101">
        <v>80</v>
      </c>
      <c r="K29">
        <v>60</v>
      </c>
      <c r="L29" s="82">
        <v>1183</v>
      </c>
      <c r="M29" s="83">
        <v>78.7</v>
      </c>
      <c r="N29" s="84">
        <f t="shared" si="1"/>
        <v>6.6525781910397291E-2</v>
      </c>
    </row>
    <row r="30" spans="1:15">
      <c r="A30" s="297"/>
      <c r="B30" s="285"/>
      <c r="C30" s="285"/>
      <c r="D30" s="285"/>
      <c r="E30" s="285"/>
      <c r="F30" s="288"/>
      <c r="G30" s="291"/>
      <c r="H30" s="286"/>
      <c r="I30" s="283"/>
      <c r="J30" s="120">
        <v>71</v>
      </c>
      <c r="K30" s="120">
        <v>40</v>
      </c>
      <c r="L30" s="138">
        <v>901</v>
      </c>
      <c r="M30" s="139">
        <v>54.7</v>
      </c>
      <c r="N30" s="140">
        <f t="shared" si="1"/>
        <v>6.07103218645949E-2</v>
      </c>
      <c r="O30" s="120"/>
    </row>
    <row r="31" spans="1:15">
      <c r="A31" s="297"/>
      <c r="B31" s="279" t="s">
        <v>60</v>
      </c>
      <c r="C31" s="279">
        <v>3516</v>
      </c>
      <c r="D31" s="286" t="s">
        <v>81</v>
      </c>
      <c r="E31" s="286" t="s">
        <v>81</v>
      </c>
      <c r="F31" s="287">
        <v>1135</v>
      </c>
      <c r="G31" s="290" t="s">
        <v>89</v>
      </c>
      <c r="H31" s="286"/>
      <c r="I31" s="281">
        <v>41014</v>
      </c>
      <c r="J31" s="101">
        <v>74</v>
      </c>
      <c r="K31">
        <v>100</v>
      </c>
      <c r="L31" s="82">
        <v>1963</v>
      </c>
      <c r="M31" s="83">
        <v>123.4</v>
      </c>
      <c r="N31" s="84">
        <f t="shared" si="1"/>
        <v>6.2862964849719816E-2</v>
      </c>
    </row>
    <row r="32" spans="1:15">
      <c r="A32" s="297"/>
      <c r="B32" s="279"/>
      <c r="C32" s="279"/>
      <c r="D32" s="286"/>
      <c r="E32" s="286"/>
      <c r="F32" s="287"/>
      <c r="G32" s="290"/>
      <c r="H32" s="286"/>
      <c r="I32" s="282"/>
      <c r="J32" s="101">
        <v>75</v>
      </c>
      <c r="K32">
        <v>60</v>
      </c>
      <c r="L32" s="82">
        <v>1986</v>
      </c>
      <c r="M32" s="83">
        <v>148.19999999999999</v>
      </c>
      <c r="N32" s="84">
        <f t="shared" si="1"/>
        <v>7.4622356495468278E-2</v>
      </c>
    </row>
    <row r="33" spans="1:15">
      <c r="A33" s="297"/>
      <c r="B33" s="285"/>
      <c r="C33" s="285"/>
      <c r="D33" s="285"/>
      <c r="E33" s="285"/>
      <c r="F33" s="288"/>
      <c r="G33" s="291"/>
      <c r="H33" s="286"/>
      <c r="I33" s="283"/>
      <c r="J33" s="120">
        <v>76</v>
      </c>
      <c r="K33" s="120">
        <v>40</v>
      </c>
      <c r="L33" s="138">
        <v>1534</v>
      </c>
      <c r="M33" s="139">
        <v>128.4</v>
      </c>
      <c r="N33" s="140">
        <f t="shared" si="1"/>
        <v>8.3702737940026084E-2</v>
      </c>
      <c r="O33" s="120"/>
    </row>
    <row r="34" spans="1:15">
      <c r="A34" s="297"/>
      <c r="B34" s="279" t="s">
        <v>60</v>
      </c>
      <c r="C34" s="279" t="s">
        <v>90</v>
      </c>
      <c r="D34" s="286" t="s">
        <v>81</v>
      </c>
      <c r="E34" s="286" t="s">
        <v>81</v>
      </c>
      <c r="F34" s="287">
        <v>1930</v>
      </c>
      <c r="G34" s="290" t="s">
        <v>89</v>
      </c>
      <c r="H34" s="286"/>
      <c r="I34" s="281">
        <v>41011</v>
      </c>
      <c r="J34" s="101">
        <v>81</v>
      </c>
      <c r="K34">
        <v>60</v>
      </c>
      <c r="L34" s="82">
        <v>503</v>
      </c>
      <c r="M34" s="83">
        <v>14.5</v>
      </c>
      <c r="N34" s="84">
        <f t="shared" ref="N34:N68" si="2">M34/L34</f>
        <v>2.8827037773359841E-2</v>
      </c>
    </row>
    <row r="35" spans="1:15">
      <c r="A35" s="297"/>
      <c r="B35" s="279"/>
      <c r="C35" s="279"/>
      <c r="D35" s="286"/>
      <c r="E35" s="286"/>
      <c r="F35" s="287"/>
      <c r="G35" s="290"/>
      <c r="H35" s="286"/>
      <c r="I35" s="282"/>
      <c r="J35" s="101">
        <v>76</v>
      </c>
      <c r="K35">
        <v>40</v>
      </c>
      <c r="L35" s="82">
        <v>499</v>
      </c>
      <c r="M35" s="83">
        <v>14.4</v>
      </c>
      <c r="N35" s="84">
        <f t="shared" si="2"/>
        <v>2.8857715430861724E-2</v>
      </c>
    </row>
    <row r="36" spans="1:15">
      <c r="A36" s="297"/>
      <c r="B36" s="285"/>
      <c r="C36" s="285"/>
      <c r="D36" s="285"/>
      <c r="E36" s="285"/>
      <c r="F36" s="288"/>
      <c r="G36" s="290"/>
      <c r="H36" s="286"/>
      <c r="I36" s="283"/>
      <c r="J36" s="120">
        <v>71</v>
      </c>
      <c r="K36" s="120">
        <v>20</v>
      </c>
      <c r="L36" s="138">
        <v>515</v>
      </c>
      <c r="M36" s="139">
        <v>18.2</v>
      </c>
      <c r="N36" s="140">
        <f t="shared" si="2"/>
        <v>3.5339805825242716E-2</v>
      </c>
      <c r="O36" s="120"/>
    </row>
    <row r="37" spans="1:15">
      <c r="A37" s="297"/>
      <c r="B37" s="279" t="s">
        <v>60</v>
      </c>
      <c r="C37" s="279">
        <v>3516</v>
      </c>
      <c r="D37" s="286" t="s">
        <v>81</v>
      </c>
      <c r="E37" s="286" t="s">
        <v>81</v>
      </c>
      <c r="F37" s="287">
        <v>440</v>
      </c>
      <c r="G37" s="257" t="s">
        <v>89</v>
      </c>
      <c r="H37" s="286"/>
      <c r="I37" s="281">
        <v>41015</v>
      </c>
      <c r="J37" s="101">
        <v>76</v>
      </c>
      <c r="K37">
        <v>100</v>
      </c>
      <c r="L37" s="82">
        <v>2241</v>
      </c>
      <c r="M37" s="83">
        <v>167</v>
      </c>
      <c r="N37" s="84">
        <f t="shared" ref="N37:N42" si="3">M37/L37</f>
        <v>7.4520303435966093E-2</v>
      </c>
    </row>
    <row r="38" spans="1:15">
      <c r="A38" s="297"/>
      <c r="B38" s="279"/>
      <c r="C38" s="279"/>
      <c r="D38" s="286"/>
      <c r="E38" s="286"/>
      <c r="F38" s="287"/>
      <c r="G38" s="290"/>
      <c r="H38" s="286"/>
      <c r="I38" s="282"/>
      <c r="J38" s="101">
        <v>75</v>
      </c>
      <c r="K38">
        <v>60</v>
      </c>
      <c r="L38" s="82">
        <v>1914</v>
      </c>
      <c r="M38" s="83">
        <v>133.30000000000001</v>
      </c>
      <c r="N38" s="84">
        <f t="shared" si="3"/>
        <v>6.9644723092998961E-2</v>
      </c>
    </row>
    <row r="39" spans="1:15">
      <c r="A39" s="297"/>
      <c r="B39" s="285"/>
      <c r="C39" s="285"/>
      <c r="D39" s="285"/>
      <c r="E39" s="285"/>
      <c r="F39" s="288"/>
      <c r="G39" s="291"/>
      <c r="H39" s="286"/>
      <c r="I39" s="283"/>
      <c r="J39" s="120">
        <v>75</v>
      </c>
      <c r="K39" s="120">
        <v>20</v>
      </c>
      <c r="L39" s="138">
        <v>1186</v>
      </c>
      <c r="M39" s="139">
        <v>79.900000000000006</v>
      </c>
      <c r="N39" s="140">
        <f t="shared" si="3"/>
        <v>6.7369308600337269E-2</v>
      </c>
      <c r="O39" s="120"/>
    </row>
    <row r="40" spans="1:15">
      <c r="A40" s="297"/>
      <c r="B40" s="286" t="s">
        <v>60</v>
      </c>
      <c r="C40" s="286" t="s">
        <v>91</v>
      </c>
      <c r="D40" s="286" t="s">
        <v>81</v>
      </c>
      <c r="E40" s="286" t="s">
        <v>81</v>
      </c>
      <c r="F40" s="289">
        <v>1050</v>
      </c>
      <c r="G40" s="292" t="s">
        <v>89</v>
      </c>
      <c r="H40" s="286"/>
      <c r="I40" s="281">
        <v>41013</v>
      </c>
      <c r="J40" s="101">
        <v>76</v>
      </c>
      <c r="K40">
        <v>100</v>
      </c>
      <c r="L40" s="82">
        <v>726</v>
      </c>
      <c r="M40" s="83">
        <v>19.399999999999999</v>
      </c>
      <c r="N40" s="84">
        <f t="shared" si="3"/>
        <v>2.6721763085399447E-2</v>
      </c>
    </row>
    <row r="41" spans="1:15">
      <c r="A41" s="297"/>
      <c r="B41" s="286"/>
      <c r="C41" s="286"/>
      <c r="D41" s="286"/>
      <c r="E41" s="286"/>
      <c r="F41" s="289"/>
      <c r="G41" s="292"/>
      <c r="H41" s="286"/>
      <c r="I41" s="282"/>
      <c r="J41" s="101">
        <v>76</v>
      </c>
      <c r="K41">
        <v>60</v>
      </c>
      <c r="L41" s="82">
        <v>559</v>
      </c>
      <c r="M41" s="83">
        <v>12.3</v>
      </c>
      <c r="N41" s="84">
        <f t="shared" si="3"/>
        <v>2.2003577817531306E-2</v>
      </c>
    </row>
    <row r="42" spans="1:15">
      <c r="A42" s="297"/>
      <c r="B42" s="286"/>
      <c r="C42" s="285"/>
      <c r="D42" s="285"/>
      <c r="E42" s="285"/>
      <c r="F42" s="289"/>
      <c r="G42" s="292"/>
      <c r="H42" s="286"/>
      <c r="I42" s="283"/>
      <c r="J42" s="101">
        <v>74</v>
      </c>
      <c r="K42">
        <v>40</v>
      </c>
      <c r="L42" s="82">
        <v>415</v>
      </c>
      <c r="M42" s="83">
        <v>15</v>
      </c>
      <c r="N42" s="84">
        <f t="shared" si="3"/>
        <v>3.614457831325301E-2</v>
      </c>
    </row>
    <row r="43" spans="1:15" ht="5.25" customHeight="1">
      <c r="A43" s="171"/>
      <c r="B43" s="58"/>
      <c r="C43" s="58"/>
      <c r="D43" s="58"/>
      <c r="E43" s="58"/>
      <c r="F43" s="58"/>
      <c r="G43" s="58"/>
      <c r="H43" s="58"/>
      <c r="I43" s="59"/>
      <c r="J43" s="58"/>
      <c r="K43" s="58"/>
      <c r="L43" s="58"/>
      <c r="M43" s="164"/>
      <c r="N43" s="58"/>
      <c r="O43" s="172"/>
    </row>
    <row r="44" spans="1:15">
      <c r="A44" s="300" t="s">
        <v>92</v>
      </c>
      <c r="B44" s="107" t="s">
        <v>93</v>
      </c>
      <c r="C44" s="110" t="s">
        <v>94</v>
      </c>
      <c r="D44" s="136" t="s">
        <v>81</v>
      </c>
      <c r="E44" s="136" t="s">
        <v>81</v>
      </c>
      <c r="F44" s="137">
        <v>5211</v>
      </c>
      <c r="G44" s="136" t="s">
        <v>29</v>
      </c>
      <c r="H44" s="110" t="s">
        <v>23</v>
      </c>
      <c r="I44" s="111">
        <v>40576</v>
      </c>
      <c r="J44" s="220" t="s">
        <v>134</v>
      </c>
      <c r="K44" s="136">
        <v>60</v>
      </c>
      <c r="L44" s="138">
        <v>1125</v>
      </c>
      <c r="M44" s="139">
        <v>62.1</v>
      </c>
      <c r="N44" s="121">
        <f t="shared" si="2"/>
        <v>5.5199999999999999E-2</v>
      </c>
      <c r="O44" s="120"/>
    </row>
    <row r="45" spans="1:15">
      <c r="A45" s="300"/>
      <c r="B45" s="135" t="s">
        <v>60</v>
      </c>
      <c r="C45" s="122" t="s">
        <v>95</v>
      </c>
      <c r="D45" s="123" t="s">
        <v>96</v>
      </c>
      <c r="E45" s="123" t="s">
        <v>81</v>
      </c>
      <c r="F45" s="124">
        <v>4400</v>
      </c>
      <c r="G45" s="123" t="s">
        <v>29</v>
      </c>
      <c r="H45" s="122" t="s">
        <v>23</v>
      </c>
      <c r="I45" s="125">
        <v>41129</v>
      </c>
      <c r="J45" s="126">
        <v>67</v>
      </c>
      <c r="K45" s="126">
        <v>100</v>
      </c>
      <c r="L45" s="126">
        <v>1066</v>
      </c>
      <c r="M45" s="127">
        <v>48</v>
      </c>
      <c r="N45" s="88">
        <f t="shared" si="2"/>
        <v>4.5028142589118199E-2</v>
      </c>
      <c r="O45" s="123"/>
    </row>
    <row r="46" spans="1:15" ht="5.25" customHeight="1">
      <c r="A46" s="58"/>
      <c r="B46" s="58"/>
      <c r="C46" s="58"/>
      <c r="D46" s="58"/>
      <c r="E46" s="58"/>
      <c r="F46" s="58"/>
      <c r="G46" s="58"/>
      <c r="H46" s="58"/>
      <c r="I46" s="59"/>
      <c r="J46" s="58"/>
      <c r="K46" s="58"/>
      <c r="L46" s="58"/>
      <c r="M46" s="164"/>
      <c r="N46" s="58"/>
      <c r="O46" s="58"/>
    </row>
    <row r="47" spans="1:15">
      <c r="A47" s="301" t="s">
        <v>97</v>
      </c>
      <c r="B47" s="279" t="s">
        <v>60</v>
      </c>
      <c r="C47" s="279" t="s">
        <v>64</v>
      </c>
      <c r="D47" s="279" t="s">
        <v>81</v>
      </c>
      <c r="E47" s="279" t="s">
        <v>81</v>
      </c>
      <c r="F47" s="287">
        <v>1050</v>
      </c>
      <c r="G47" s="290" t="s">
        <v>29</v>
      </c>
      <c r="H47" s="279" t="s">
        <v>23</v>
      </c>
      <c r="I47" s="281">
        <v>41186</v>
      </c>
      <c r="J47">
        <f>(79+72)</f>
        <v>151</v>
      </c>
      <c r="K47" s="206">
        <v>100</v>
      </c>
      <c r="L47" s="216">
        <f>(1003+1056)/2</f>
        <v>1029.5</v>
      </c>
      <c r="M47" s="208">
        <f>(59.3+66.9)/2</f>
        <v>63.1</v>
      </c>
      <c r="N47" s="210">
        <f>M47/L47</f>
        <v>6.1291889266634293E-2</v>
      </c>
    </row>
    <row r="48" spans="1:15">
      <c r="A48" s="301"/>
      <c r="B48" s="279"/>
      <c r="C48" s="279"/>
      <c r="D48" s="279"/>
      <c r="E48" s="279"/>
      <c r="F48" s="287"/>
      <c r="G48" s="290"/>
      <c r="H48" s="279"/>
      <c r="I48" s="284"/>
      <c r="J48">
        <v>73</v>
      </c>
      <c r="K48">
        <v>80</v>
      </c>
      <c r="L48">
        <v>834</v>
      </c>
      <c r="M48" s="90">
        <v>37.700000000000003</v>
      </c>
      <c r="N48" s="88">
        <f>M48/L48</f>
        <v>4.520383693045564E-2</v>
      </c>
    </row>
    <row r="49" spans="1:15">
      <c r="A49" s="301"/>
      <c r="B49" s="279"/>
      <c r="C49" s="279"/>
      <c r="D49" s="279"/>
      <c r="E49" s="279"/>
      <c r="F49" s="287"/>
      <c r="G49" s="290"/>
      <c r="H49" s="279"/>
      <c r="I49" s="284"/>
      <c r="J49">
        <v>72</v>
      </c>
      <c r="K49">
        <v>60</v>
      </c>
      <c r="L49">
        <v>666</v>
      </c>
      <c r="M49" s="90">
        <v>22.5</v>
      </c>
      <c r="N49" s="88">
        <f>M49/L49</f>
        <v>3.3783783783783786E-2</v>
      </c>
    </row>
    <row r="50" spans="1:15">
      <c r="A50" s="234"/>
      <c r="B50" s="285"/>
      <c r="C50" s="285"/>
      <c r="D50" s="285"/>
      <c r="E50" s="285"/>
      <c r="F50" s="288"/>
      <c r="G50" s="291"/>
      <c r="H50" s="285"/>
      <c r="I50" s="283"/>
      <c r="J50" s="120">
        <v>67</v>
      </c>
      <c r="K50" s="120">
        <v>20</v>
      </c>
      <c r="L50" s="120">
        <v>571</v>
      </c>
      <c r="M50" s="128">
        <v>28.1</v>
      </c>
      <c r="N50" s="129">
        <f>M50/L50</f>
        <v>4.9211908931698779E-2</v>
      </c>
      <c r="O50" s="120"/>
    </row>
    <row r="51" spans="1:15" ht="6" customHeight="1">
      <c r="A51" s="58"/>
      <c r="B51" s="58"/>
      <c r="C51" s="58"/>
      <c r="D51" s="58"/>
      <c r="E51" s="58"/>
      <c r="F51" s="58"/>
      <c r="G51" s="58"/>
      <c r="H51" s="58"/>
      <c r="I51" s="59"/>
      <c r="J51" s="58"/>
      <c r="K51" s="58"/>
      <c r="L51" s="58"/>
      <c r="M51" s="164"/>
      <c r="N51" s="58"/>
      <c r="O51" s="58"/>
    </row>
    <row r="52" spans="1:15" ht="15" customHeight="1">
      <c r="A52" s="297" t="s">
        <v>98</v>
      </c>
      <c r="B52" s="150" t="s">
        <v>60</v>
      </c>
      <c r="C52" s="107">
        <v>3412</v>
      </c>
      <c r="D52" s="136" t="s">
        <v>81</v>
      </c>
      <c r="E52" s="136" t="s">
        <v>81</v>
      </c>
      <c r="F52" s="131">
        <v>1.54</v>
      </c>
      <c r="G52" s="131" t="s">
        <v>67</v>
      </c>
      <c r="H52" s="286" t="s">
        <v>23</v>
      </c>
      <c r="I52" s="130">
        <v>41210</v>
      </c>
      <c r="J52" s="280" t="s">
        <v>134</v>
      </c>
      <c r="K52" s="131">
        <v>100</v>
      </c>
      <c r="L52" s="131">
        <v>657</v>
      </c>
      <c r="M52" s="133">
        <v>34.799999999999997</v>
      </c>
      <c r="N52" s="129">
        <f t="shared" si="2"/>
        <v>5.2968036529680358E-2</v>
      </c>
      <c r="O52" s="120"/>
    </row>
    <row r="53" spans="1:15">
      <c r="A53" s="297"/>
      <c r="B53" s="243" t="s">
        <v>60</v>
      </c>
      <c r="C53" s="243">
        <v>3606</v>
      </c>
      <c r="D53" s="279" t="s">
        <v>81</v>
      </c>
      <c r="E53" s="279" t="s">
        <v>81</v>
      </c>
      <c r="F53" s="299">
        <v>1500</v>
      </c>
      <c r="G53" s="257" t="s">
        <v>89</v>
      </c>
      <c r="H53" s="286"/>
      <c r="I53" s="281">
        <v>41205</v>
      </c>
      <c r="J53" s="280"/>
      <c r="K53" s="132">
        <v>100</v>
      </c>
      <c r="L53" s="132">
        <v>1861</v>
      </c>
      <c r="M53" s="134">
        <v>147</v>
      </c>
      <c r="N53" s="88">
        <f t="shared" si="2"/>
        <v>7.8989790435249868E-2</v>
      </c>
    </row>
    <row r="54" spans="1:15">
      <c r="A54" s="297"/>
      <c r="B54" s="279"/>
      <c r="C54" s="279"/>
      <c r="D54" s="279"/>
      <c r="E54" s="279"/>
      <c r="F54" s="293"/>
      <c r="G54" s="290"/>
      <c r="H54" s="286"/>
      <c r="I54" s="284"/>
      <c r="J54" s="280"/>
      <c r="K54">
        <v>80</v>
      </c>
      <c r="L54">
        <v>1869</v>
      </c>
      <c r="M54" s="90">
        <v>146.80000000000001</v>
      </c>
      <c r="N54" s="88">
        <f t="shared" si="2"/>
        <v>7.8544676297485294E-2</v>
      </c>
    </row>
    <row r="55" spans="1:15">
      <c r="A55" s="297"/>
      <c r="B55" s="279"/>
      <c r="C55" s="279"/>
      <c r="D55" s="279"/>
      <c r="E55" s="279"/>
      <c r="F55" s="293"/>
      <c r="G55" s="290"/>
      <c r="H55" s="286"/>
      <c r="I55" s="284"/>
      <c r="J55" s="280"/>
      <c r="K55">
        <v>60</v>
      </c>
      <c r="L55">
        <v>1799</v>
      </c>
      <c r="M55" s="90">
        <v>141.1</v>
      </c>
      <c r="N55" s="88">
        <f t="shared" si="2"/>
        <v>7.8432462479155085E-2</v>
      </c>
    </row>
    <row r="56" spans="1:15">
      <c r="A56" s="297"/>
      <c r="B56" s="285"/>
      <c r="C56" s="285"/>
      <c r="D56" s="285"/>
      <c r="E56" s="285"/>
      <c r="F56" s="295"/>
      <c r="G56" s="291"/>
      <c r="H56" s="286"/>
      <c r="I56" s="283"/>
      <c r="J56" s="280"/>
      <c r="K56" s="120">
        <v>40</v>
      </c>
      <c r="L56" s="120">
        <v>1674</v>
      </c>
      <c r="M56" s="128">
        <v>129.80000000000001</v>
      </c>
      <c r="N56" s="129">
        <f t="shared" si="2"/>
        <v>7.753882915173238E-2</v>
      </c>
      <c r="O56" s="120"/>
    </row>
    <row r="57" spans="1:15">
      <c r="A57" s="297"/>
      <c r="B57" s="243" t="s">
        <v>60</v>
      </c>
      <c r="C57" s="243">
        <v>3516</v>
      </c>
      <c r="D57" s="243" t="s">
        <v>81</v>
      </c>
      <c r="E57" s="243" t="s">
        <v>81</v>
      </c>
      <c r="F57" s="287">
        <v>1100</v>
      </c>
      <c r="G57" s="290" t="s">
        <v>89</v>
      </c>
      <c r="H57" s="286"/>
      <c r="I57" s="281">
        <v>41207</v>
      </c>
      <c r="J57" s="280"/>
      <c r="K57">
        <v>100</v>
      </c>
      <c r="L57">
        <v>1833</v>
      </c>
      <c r="M57" s="90">
        <v>138.1</v>
      </c>
      <c r="N57" s="88">
        <f>M57/L57</f>
        <v>7.5340971085651937E-2</v>
      </c>
    </row>
    <row r="58" spans="1:15">
      <c r="A58" s="297"/>
      <c r="B58" s="279"/>
      <c r="C58" s="279"/>
      <c r="D58" s="279"/>
      <c r="E58" s="279"/>
      <c r="F58" s="293"/>
      <c r="G58" s="290"/>
      <c r="H58" s="286"/>
      <c r="I58" s="284"/>
      <c r="J58" s="280"/>
      <c r="K58">
        <v>80</v>
      </c>
      <c r="L58">
        <v>1882</v>
      </c>
      <c r="M58" s="90">
        <v>154.69999999999999</v>
      </c>
      <c r="N58" s="88">
        <f>M58/L58</f>
        <v>8.2199787460148777E-2</v>
      </c>
    </row>
    <row r="59" spans="1:15">
      <c r="A59" s="297"/>
      <c r="B59" s="279"/>
      <c r="C59" s="279"/>
      <c r="D59" s="279"/>
      <c r="E59" s="279"/>
      <c r="F59" s="293"/>
      <c r="G59" s="290"/>
      <c r="H59" s="286"/>
      <c r="I59" s="284"/>
      <c r="J59" s="280"/>
      <c r="K59">
        <v>60</v>
      </c>
      <c r="L59">
        <v>1860</v>
      </c>
      <c r="M59" s="90">
        <v>165.2</v>
      </c>
      <c r="N59" s="88">
        <f>M59/L59</f>
        <v>8.8817204301075259E-2</v>
      </c>
    </row>
    <row r="60" spans="1:15">
      <c r="A60" s="297"/>
      <c r="B60" s="285"/>
      <c r="C60" s="285"/>
      <c r="D60" s="285"/>
      <c r="E60" s="285"/>
      <c r="F60" s="293"/>
      <c r="G60" s="290"/>
      <c r="H60" s="286"/>
      <c r="I60" s="283"/>
      <c r="J60" s="280"/>
      <c r="K60" s="120">
        <v>40</v>
      </c>
      <c r="L60" s="120">
        <v>1665</v>
      </c>
      <c r="M60" s="128">
        <v>164.2</v>
      </c>
      <c r="N60" s="129">
        <f>M60/L60</f>
        <v>9.8618618618618606E-2</v>
      </c>
      <c r="O60" s="120"/>
    </row>
    <row r="61" spans="1:15">
      <c r="A61" s="297"/>
      <c r="B61" s="279" t="s">
        <v>60</v>
      </c>
      <c r="C61" s="279">
        <v>3512</v>
      </c>
      <c r="D61" s="243" t="s">
        <v>81</v>
      </c>
      <c r="E61" s="243" t="s">
        <v>81</v>
      </c>
      <c r="F61" s="294">
        <v>810</v>
      </c>
      <c r="G61" s="257" t="s">
        <v>89</v>
      </c>
      <c r="H61" s="286"/>
      <c r="I61" s="281">
        <v>41209</v>
      </c>
      <c r="J61" s="280"/>
      <c r="K61">
        <v>100</v>
      </c>
      <c r="L61">
        <v>1842</v>
      </c>
      <c r="M61" s="90">
        <v>146.5</v>
      </c>
      <c r="N61" s="88">
        <f t="shared" si="2"/>
        <v>7.9533116178067312E-2</v>
      </c>
    </row>
    <row r="62" spans="1:15">
      <c r="A62" s="297"/>
      <c r="B62" s="279"/>
      <c r="C62" s="279"/>
      <c r="D62" s="279"/>
      <c r="E62" s="279"/>
      <c r="F62" s="293"/>
      <c r="G62" s="290"/>
      <c r="H62" s="286"/>
      <c r="I62" s="282"/>
      <c r="J62" s="280"/>
      <c r="K62">
        <v>80</v>
      </c>
      <c r="L62">
        <v>1875</v>
      </c>
      <c r="M62" s="90">
        <v>155</v>
      </c>
      <c r="N62" s="88">
        <f t="shared" si="2"/>
        <v>8.2666666666666666E-2</v>
      </c>
    </row>
    <row r="63" spans="1:15">
      <c r="A63" s="297"/>
      <c r="B63" s="279"/>
      <c r="C63" s="279"/>
      <c r="D63" s="279"/>
      <c r="E63" s="279"/>
      <c r="F63" s="293"/>
      <c r="G63" s="290"/>
      <c r="H63" s="286"/>
      <c r="I63" s="282"/>
      <c r="J63" s="280"/>
      <c r="K63">
        <v>60</v>
      </c>
      <c r="L63">
        <v>1857</v>
      </c>
      <c r="M63" s="90">
        <v>163.9</v>
      </c>
      <c r="N63" s="88">
        <f t="shared" si="2"/>
        <v>8.8260635433494883E-2</v>
      </c>
    </row>
    <row r="64" spans="1:15">
      <c r="A64" s="297"/>
      <c r="B64" s="279"/>
      <c r="C64" s="285"/>
      <c r="D64" s="285"/>
      <c r="E64" s="285"/>
      <c r="F64" s="295"/>
      <c r="G64" s="291"/>
      <c r="H64" s="286"/>
      <c r="I64" s="283"/>
      <c r="J64" s="280"/>
      <c r="K64" s="120">
        <v>40</v>
      </c>
      <c r="L64" s="120">
        <v>1789</v>
      </c>
      <c r="M64" s="128">
        <v>171.5</v>
      </c>
      <c r="N64" s="129">
        <f t="shared" si="2"/>
        <v>9.5863610955841255E-2</v>
      </c>
      <c r="O64" s="120"/>
    </row>
    <row r="65" spans="1:15">
      <c r="A65" s="297"/>
      <c r="B65" s="246" t="s">
        <v>99</v>
      </c>
      <c r="C65" s="286" t="s">
        <v>100</v>
      </c>
      <c r="D65" s="286" t="s">
        <v>81</v>
      </c>
      <c r="E65" s="286" t="s">
        <v>81</v>
      </c>
      <c r="F65" s="289">
        <v>1000</v>
      </c>
      <c r="G65" s="292" t="s">
        <v>89</v>
      </c>
      <c r="H65" s="286"/>
      <c r="I65" s="281">
        <v>41208</v>
      </c>
      <c r="J65" s="280"/>
      <c r="K65" s="206">
        <v>60</v>
      </c>
      <c r="L65" s="206">
        <f>(871+721)/2</f>
        <v>796</v>
      </c>
      <c r="M65" s="208">
        <f>(36.8+28.2)/2</f>
        <v>32.5</v>
      </c>
      <c r="N65" s="210">
        <f>M65/L65</f>
        <v>4.0829145728643219E-2</v>
      </c>
    </row>
    <row r="66" spans="1:15">
      <c r="A66" s="297"/>
      <c r="B66" s="298"/>
      <c r="C66" s="286"/>
      <c r="D66" s="286"/>
      <c r="E66" s="286"/>
      <c r="F66" s="296"/>
      <c r="G66" s="292"/>
      <c r="H66" s="286"/>
      <c r="I66" s="283"/>
      <c r="J66" s="280"/>
      <c r="K66" s="211">
        <v>40</v>
      </c>
      <c r="L66" s="207">
        <f>(438+628)/2</f>
        <v>533</v>
      </c>
      <c r="M66" s="209">
        <f>(26.2+26.7)/2</f>
        <v>26.45</v>
      </c>
      <c r="N66" s="212">
        <f>M66/L66</f>
        <v>4.9624765478424017E-2</v>
      </c>
    </row>
    <row r="67" spans="1:15" ht="5.25" customHeight="1">
      <c r="A67" s="58"/>
      <c r="B67" s="58"/>
      <c r="C67" s="58"/>
      <c r="D67" s="58"/>
      <c r="E67" s="58"/>
      <c r="F67" s="58"/>
      <c r="G67" s="58"/>
      <c r="H67" s="58"/>
      <c r="I67" s="62"/>
      <c r="J67" s="58"/>
      <c r="K67" s="58"/>
      <c r="L67" s="58"/>
      <c r="M67" s="164"/>
      <c r="N67" s="58"/>
      <c r="O67" s="58"/>
    </row>
    <row r="68" spans="1:15" ht="45">
      <c r="A68" s="223" t="s">
        <v>101</v>
      </c>
      <c r="B68" s="165" t="s">
        <v>102</v>
      </c>
      <c r="C68" s="165" t="s">
        <v>103</v>
      </c>
      <c r="D68" s="175" t="s">
        <v>104</v>
      </c>
      <c r="E68" s="165" t="s">
        <v>81</v>
      </c>
      <c r="F68" s="166">
        <v>1966</v>
      </c>
      <c r="G68" s="148" t="s">
        <v>105</v>
      </c>
      <c r="H68" s="165" t="s">
        <v>23</v>
      </c>
      <c r="I68" s="147">
        <v>41239</v>
      </c>
      <c r="J68" s="148">
        <v>45</v>
      </c>
      <c r="K68" s="148">
        <v>100</v>
      </c>
      <c r="L68" s="148">
        <v>95</v>
      </c>
      <c r="M68" s="167">
        <v>21</v>
      </c>
      <c r="N68" s="168">
        <f t="shared" si="2"/>
        <v>0.22105263157894736</v>
      </c>
      <c r="O68" s="142"/>
    </row>
    <row r="69" spans="1:15" ht="5.25" customHeight="1">
      <c r="A69" s="159"/>
      <c r="B69" s="159"/>
      <c r="C69" s="159"/>
      <c r="D69" s="159"/>
      <c r="E69" s="159"/>
      <c r="F69" s="159"/>
      <c r="G69" s="159"/>
      <c r="H69" s="159"/>
      <c r="I69" s="169"/>
      <c r="J69" s="159"/>
      <c r="K69" s="159"/>
      <c r="L69" s="159"/>
      <c r="M69" s="170"/>
      <c r="N69" s="159"/>
      <c r="O69" s="159"/>
    </row>
  </sheetData>
  <sortState ref="I69:N72">
    <sortCondition descending="1" ref="K69:K72"/>
  </sortState>
  <mergeCells count="127">
    <mergeCell ref="A28:A42"/>
    <mergeCell ref="B28:B30"/>
    <mergeCell ref="B31:B33"/>
    <mergeCell ref="B34:B36"/>
    <mergeCell ref="B37:B39"/>
    <mergeCell ref="B40:B42"/>
    <mergeCell ref="C40:C42"/>
    <mergeCell ref="C37:C39"/>
    <mergeCell ref="C34:C36"/>
    <mergeCell ref="C31:C33"/>
    <mergeCell ref="C28:C30"/>
    <mergeCell ref="I18:I19"/>
    <mergeCell ref="O18:O19"/>
    <mergeCell ref="A18:A19"/>
    <mergeCell ref="B18:B19"/>
    <mergeCell ref="C18:C19"/>
    <mergeCell ref="D18:D19"/>
    <mergeCell ref="F18:F19"/>
    <mergeCell ref="E18:E19"/>
    <mergeCell ref="A21:A26"/>
    <mergeCell ref="H21:H26"/>
    <mergeCell ref="B23:B25"/>
    <mergeCell ref="F23:F25"/>
    <mergeCell ref="G23:G25"/>
    <mergeCell ref="C23:C25"/>
    <mergeCell ref="D23:D25"/>
    <mergeCell ref="E23:E25"/>
    <mergeCell ref="I23:I25"/>
    <mergeCell ref="A1:O1"/>
    <mergeCell ref="A2:M2"/>
    <mergeCell ref="B3:C3"/>
    <mergeCell ref="A6:A8"/>
    <mergeCell ref="B6:B8"/>
    <mergeCell ref="C6:C8"/>
    <mergeCell ref="D6:D8"/>
    <mergeCell ref="F6:F8"/>
    <mergeCell ref="G6:G8"/>
    <mergeCell ref="H6:H8"/>
    <mergeCell ref="I6:I8"/>
    <mergeCell ref="O6:O8"/>
    <mergeCell ref="E6:E8"/>
    <mergeCell ref="A44:A45"/>
    <mergeCell ref="A47:A50"/>
    <mergeCell ref="B47:B50"/>
    <mergeCell ref="C47:C50"/>
    <mergeCell ref="F47:F50"/>
    <mergeCell ref="G10:G12"/>
    <mergeCell ref="H10:H16"/>
    <mergeCell ref="I10:I16"/>
    <mergeCell ref="O10:O12"/>
    <mergeCell ref="B13:B15"/>
    <mergeCell ref="C13:C15"/>
    <mergeCell ref="D13:D15"/>
    <mergeCell ref="F13:F15"/>
    <mergeCell ref="G13:G15"/>
    <mergeCell ref="O13:O15"/>
    <mergeCell ref="E10:E12"/>
    <mergeCell ref="E13:E15"/>
    <mergeCell ref="A10:A16"/>
    <mergeCell ref="B10:B12"/>
    <mergeCell ref="C10:C12"/>
    <mergeCell ref="D10:D12"/>
    <mergeCell ref="F10:F12"/>
    <mergeCell ref="G18:G19"/>
    <mergeCell ref="H18:H19"/>
    <mergeCell ref="A52:A66"/>
    <mergeCell ref="C53:C56"/>
    <mergeCell ref="C57:C60"/>
    <mergeCell ref="C61:C64"/>
    <mergeCell ref="B65:B66"/>
    <mergeCell ref="C65:C66"/>
    <mergeCell ref="F53:F56"/>
    <mergeCell ref="G53:G56"/>
    <mergeCell ref="D53:D56"/>
    <mergeCell ref="D65:D66"/>
    <mergeCell ref="E65:E66"/>
    <mergeCell ref="B53:B56"/>
    <mergeCell ref="B57:B60"/>
    <mergeCell ref="B61:B64"/>
    <mergeCell ref="E53:E56"/>
    <mergeCell ref="D57:D60"/>
    <mergeCell ref="E57:E60"/>
    <mergeCell ref="D61:D64"/>
    <mergeCell ref="E61:E64"/>
    <mergeCell ref="H52:H66"/>
    <mergeCell ref="F57:F60"/>
    <mergeCell ref="G57:G60"/>
    <mergeCell ref="F61:F64"/>
    <mergeCell ref="G61:G64"/>
    <mergeCell ref="F65:F66"/>
    <mergeCell ref="G65:G66"/>
    <mergeCell ref="G47:G50"/>
    <mergeCell ref="H47:H50"/>
    <mergeCell ref="D47:D50"/>
    <mergeCell ref="E47:E50"/>
    <mergeCell ref="H28:H42"/>
    <mergeCell ref="F28:F30"/>
    <mergeCell ref="F31:F33"/>
    <mergeCell ref="F34:F36"/>
    <mergeCell ref="F37:F39"/>
    <mergeCell ref="F40:F42"/>
    <mergeCell ref="G28:G30"/>
    <mergeCell ref="D28:D30"/>
    <mergeCell ref="E28:E30"/>
    <mergeCell ref="D31:D33"/>
    <mergeCell ref="E31:E33"/>
    <mergeCell ref="D34:D36"/>
    <mergeCell ref="E34:E36"/>
    <mergeCell ref="D37:D39"/>
    <mergeCell ref="E37:E39"/>
    <mergeCell ref="G31:G33"/>
    <mergeCell ref="G34:G36"/>
    <mergeCell ref="G37:G39"/>
    <mergeCell ref="G40:G42"/>
    <mergeCell ref="E40:E42"/>
    <mergeCell ref="D40:D42"/>
    <mergeCell ref="J52:J66"/>
    <mergeCell ref="I28:I30"/>
    <mergeCell ref="I31:I33"/>
    <mergeCell ref="I34:I36"/>
    <mergeCell ref="I37:I39"/>
    <mergeCell ref="I40:I42"/>
    <mergeCell ref="I47:I50"/>
    <mergeCell ref="I53:I56"/>
    <mergeCell ref="I57:I60"/>
    <mergeCell ref="I61:I64"/>
    <mergeCell ref="I65:I66"/>
  </mergeCells>
  <printOptions gridLines="1"/>
  <pageMargins left="0.7" right="0.7" top="0.75" bottom="0.75" header="0.3" footer="0.3"/>
  <pageSetup paperSize="5" scale="88" orientation="landscape" r:id="rId1"/>
  <headerFooter>
    <oddHeader>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"/>
  <sheetViews>
    <sheetView workbookViewId="0">
      <pane ySplit="5" topLeftCell="A6" activePane="bottomLeft" state="frozen"/>
      <selection pane="bottomLeft" activeCell="B3" sqref="B3:C3"/>
    </sheetView>
  </sheetViews>
  <sheetFormatPr defaultRowHeight="15"/>
  <cols>
    <col min="1" max="1" width="19.5703125" customWidth="1"/>
    <col min="5" max="5" width="16.140625" customWidth="1"/>
    <col min="7" max="7" width="11" customWidth="1"/>
    <col min="9" max="9" width="9.7109375" bestFit="1" customWidth="1"/>
    <col min="10" max="10" width="11.5703125" customWidth="1"/>
    <col min="14" max="14" width="10.42578125" customWidth="1"/>
    <col min="15" max="15" width="16.28515625" customWidth="1"/>
  </cols>
  <sheetData>
    <row r="1" spans="1:15" ht="23.25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21">
      <c r="A2" s="264" t="s">
        <v>74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43"/>
    </row>
    <row r="3" spans="1:15">
      <c r="A3" s="75" t="s">
        <v>2</v>
      </c>
      <c r="B3" s="310">
        <v>41509</v>
      </c>
      <c r="C3" s="310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3"/>
    </row>
    <row r="4" spans="1: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3"/>
    </row>
    <row r="5" spans="1:15" ht="47.25" customHeight="1" thickBot="1">
      <c r="A5" s="7" t="s">
        <v>3</v>
      </c>
      <c r="B5" s="7" t="s">
        <v>4</v>
      </c>
      <c r="C5" s="7" t="s">
        <v>5</v>
      </c>
      <c r="D5" s="7" t="s">
        <v>6</v>
      </c>
      <c r="E5" s="7" t="s">
        <v>80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49</v>
      </c>
      <c r="L5" s="7" t="s">
        <v>12</v>
      </c>
      <c r="M5" s="7" t="s">
        <v>13</v>
      </c>
      <c r="N5" s="7" t="s">
        <v>75</v>
      </c>
      <c r="O5" s="45" t="s">
        <v>14</v>
      </c>
    </row>
    <row r="6" spans="1:15">
      <c r="A6" s="275" t="s">
        <v>76</v>
      </c>
      <c r="B6" s="275" t="s">
        <v>77</v>
      </c>
      <c r="C6" s="275" t="s">
        <v>78</v>
      </c>
      <c r="D6" s="275" t="s">
        <v>82</v>
      </c>
      <c r="E6" s="275" t="s">
        <v>81</v>
      </c>
      <c r="F6" s="275">
        <v>30</v>
      </c>
      <c r="G6" s="327" t="s">
        <v>79</v>
      </c>
      <c r="H6" s="275" t="s">
        <v>19</v>
      </c>
      <c r="I6" s="316">
        <v>38268</v>
      </c>
      <c r="J6" s="76">
        <v>22</v>
      </c>
      <c r="K6" s="76">
        <v>60</v>
      </c>
      <c r="L6" s="77">
        <v>27.6</v>
      </c>
      <c r="M6" s="78">
        <v>1.5</v>
      </c>
      <c r="N6" s="79">
        <v>0.05</v>
      </c>
      <c r="O6" s="266"/>
    </row>
    <row r="7" spans="1:15">
      <c r="A7" s="285"/>
      <c r="B7" s="285"/>
      <c r="C7" s="285"/>
      <c r="D7" s="285"/>
      <c r="E7" s="285"/>
      <c r="F7" s="285"/>
      <c r="G7" s="322"/>
      <c r="H7" s="285"/>
      <c r="I7" s="283"/>
      <c r="J7" s="74">
        <v>26</v>
      </c>
      <c r="K7" s="74">
        <v>40</v>
      </c>
      <c r="L7" s="53">
        <v>29.8</v>
      </c>
      <c r="M7" s="54">
        <v>10.199999999999999</v>
      </c>
      <c r="N7" s="55">
        <v>0.34</v>
      </c>
      <c r="O7" s="318"/>
    </row>
    <row r="8" spans="1:15" ht="6.75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5" ht="19.5" customHeight="1">
      <c r="A9" s="323" t="s">
        <v>119</v>
      </c>
      <c r="B9" s="298" t="s">
        <v>120</v>
      </c>
      <c r="C9" s="325"/>
      <c r="D9" s="279" t="s">
        <v>121</v>
      </c>
      <c r="E9" s="279" t="s">
        <v>81</v>
      </c>
      <c r="F9" s="279">
        <v>327</v>
      </c>
      <c r="G9" s="279" t="s">
        <v>67</v>
      </c>
      <c r="H9" s="279" t="s">
        <v>122</v>
      </c>
      <c r="I9" s="102">
        <v>40996</v>
      </c>
      <c r="J9" s="196">
        <v>87</v>
      </c>
      <c r="K9">
        <v>100</v>
      </c>
      <c r="L9">
        <v>55.7</v>
      </c>
      <c r="M9">
        <v>0.3</v>
      </c>
      <c r="N9" s="98">
        <f>M9/L9</f>
        <v>5.3859964093357264E-3</v>
      </c>
    </row>
    <row r="10" spans="1:15">
      <c r="A10" s="324"/>
      <c r="B10" s="322"/>
      <c r="C10" s="326"/>
      <c r="D10" s="285"/>
      <c r="E10" s="285"/>
      <c r="F10" s="285"/>
      <c r="G10" s="285"/>
      <c r="H10" s="285"/>
      <c r="I10" s="111">
        <v>41331</v>
      </c>
      <c r="J10" s="220" t="s">
        <v>134</v>
      </c>
      <c r="K10" s="120">
        <v>100</v>
      </c>
      <c r="L10" s="120">
        <v>163</v>
      </c>
      <c r="M10" s="120">
        <v>2.5</v>
      </c>
      <c r="N10" s="163">
        <f>M10/L10</f>
        <v>1.5337423312883436E-2</v>
      </c>
      <c r="O10" s="120"/>
    </row>
    <row r="11" spans="1:15" ht="5.25" customHeight="1">
      <c r="A11" s="160"/>
      <c r="B11" s="160"/>
      <c r="C11" s="160"/>
      <c r="D11" s="160"/>
      <c r="E11" s="160"/>
      <c r="F11" s="160"/>
      <c r="G11" s="160"/>
      <c r="H11" s="160"/>
      <c r="I11" s="161"/>
      <c r="J11" s="160"/>
      <c r="K11" s="160"/>
      <c r="L11" s="160"/>
      <c r="M11" s="160"/>
      <c r="N11" s="162"/>
      <c r="O11" s="160"/>
    </row>
    <row r="12" spans="1:15">
      <c r="A12" s="301" t="s">
        <v>123</v>
      </c>
      <c r="B12" s="298" t="s">
        <v>124</v>
      </c>
      <c r="C12" s="279"/>
      <c r="D12" s="279" t="s">
        <v>81</v>
      </c>
      <c r="E12" s="279" t="s">
        <v>81</v>
      </c>
      <c r="F12" s="279">
        <v>29.3</v>
      </c>
      <c r="G12" s="290" t="s">
        <v>67</v>
      </c>
      <c r="H12" s="298" t="s">
        <v>125</v>
      </c>
      <c r="I12" s="281">
        <v>40725</v>
      </c>
      <c r="J12" s="187">
        <f>(75+67)/2</f>
        <v>71</v>
      </c>
      <c r="K12" s="187">
        <v>100</v>
      </c>
      <c r="L12" s="187">
        <f>(93+97)/2</f>
        <v>95</v>
      </c>
      <c r="M12" s="187">
        <f>(1.2+0.8)/2</f>
        <v>1</v>
      </c>
      <c r="N12" s="189">
        <f t="shared" ref="N12:N19" si="0">M12/L12</f>
        <v>1.0526315789473684E-2</v>
      </c>
    </row>
    <row r="13" spans="1:15">
      <c r="A13" s="301"/>
      <c r="B13" s="298"/>
      <c r="C13" s="279"/>
      <c r="D13" s="279"/>
      <c r="E13" s="279"/>
      <c r="F13" s="279"/>
      <c r="G13" s="290"/>
      <c r="H13" s="298"/>
      <c r="I13" s="284"/>
      <c r="J13" s="188">
        <f>(76+68)/2</f>
        <v>72</v>
      </c>
      <c r="K13" s="188">
        <v>80</v>
      </c>
      <c r="L13" s="192">
        <f>(100+79)/2</f>
        <v>89.5</v>
      </c>
      <c r="M13" s="188">
        <f>(1.8+0.6)/2</f>
        <v>1.2</v>
      </c>
      <c r="N13" s="190">
        <f t="shared" si="0"/>
        <v>1.3407821229050279E-2</v>
      </c>
    </row>
    <row r="14" spans="1:15">
      <c r="A14" s="301"/>
      <c r="B14" s="298"/>
      <c r="C14" s="279"/>
      <c r="D14" s="279"/>
      <c r="E14" s="279"/>
      <c r="F14" s="279"/>
      <c r="G14" s="290"/>
      <c r="H14" s="298"/>
      <c r="I14" s="284"/>
      <c r="J14" s="192">
        <f>(70+69)/2</f>
        <v>69.5</v>
      </c>
      <c r="K14" s="188">
        <v>60</v>
      </c>
      <c r="L14" s="192">
        <f>(124+113)/2</f>
        <v>118.5</v>
      </c>
      <c r="M14" s="188">
        <f>(0.9+0.5)/2</f>
        <v>0.7</v>
      </c>
      <c r="N14" s="190">
        <f t="shared" si="0"/>
        <v>5.9071729957805904E-3</v>
      </c>
    </row>
    <row r="15" spans="1:15">
      <c r="A15" s="301"/>
      <c r="B15" s="298"/>
      <c r="C15" s="279"/>
      <c r="D15" s="279"/>
      <c r="E15" s="279"/>
      <c r="F15" s="279"/>
      <c r="G15" s="290"/>
      <c r="H15" s="298"/>
      <c r="I15" s="283"/>
      <c r="J15" s="188">
        <f>(67+69)/2</f>
        <v>68</v>
      </c>
      <c r="K15" s="188">
        <v>20</v>
      </c>
      <c r="L15" s="188">
        <f>(86+112)/2</f>
        <v>99</v>
      </c>
      <c r="M15" s="191">
        <f>(0.2+0.1)/2</f>
        <v>0.15000000000000002</v>
      </c>
      <c r="N15" s="190">
        <f t="shared" si="0"/>
        <v>1.5151515151515154E-3</v>
      </c>
    </row>
    <row r="16" spans="1:15">
      <c r="A16" s="301"/>
      <c r="B16" s="298"/>
      <c r="C16" s="279"/>
      <c r="D16" s="279"/>
      <c r="E16" s="279"/>
      <c r="F16" s="279"/>
      <c r="G16" s="290"/>
      <c r="H16" s="243" t="s">
        <v>23</v>
      </c>
      <c r="I16" s="281">
        <v>40726</v>
      </c>
      <c r="J16" s="132">
        <v>74</v>
      </c>
      <c r="K16" s="132">
        <v>100</v>
      </c>
      <c r="L16" s="132">
        <v>68</v>
      </c>
      <c r="M16" s="132">
        <v>0.5</v>
      </c>
      <c r="N16" s="218">
        <f t="shared" si="0"/>
        <v>7.3529411764705881E-3</v>
      </c>
      <c r="O16" s="132"/>
    </row>
    <row r="17" spans="1:15">
      <c r="A17" s="301"/>
      <c r="B17" s="298"/>
      <c r="C17" s="279"/>
      <c r="D17" s="279"/>
      <c r="E17" s="279"/>
      <c r="F17" s="279"/>
      <c r="G17" s="290"/>
      <c r="H17" s="279"/>
      <c r="I17" s="284"/>
      <c r="J17" s="131">
        <v>74</v>
      </c>
      <c r="K17" s="131">
        <v>80</v>
      </c>
      <c r="L17" s="131">
        <v>64</v>
      </c>
      <c r="M17" s="131">
        <v>0.4</v>
      </c>
      <c r="N17" s="219">
        <f t="shared" si="0"/>
        <v>6.2500000000000003E-3</v>
      </c>
      <c r="O17" s="131"/>
    </row>
    <row r="18" spans="1:15">
      <c r="A18" s="301"/>
      <c r="B18" s="298"/>
      <c r="C18" s="279"/>
      <c r="D18" s="279"/>
      <c r="E18" s="279"/>
      <c r="F18" s="279"/>
      <c r="G18" s="290"/>
      <c r="H18" s="279"/>
      <c r="I18" s="284"/>
      <c r="J18" s="131">
        <v>69</v>
      </c>
      <c r="K18" s="131">
        <v>60</v>
      </c>
      <c r="L18" s="131">
        <v>76</v>
      </c>
      <c r="M18" s="131">
        <v>0.4</v>
      </c>
      <c r="N18" s="219">
        <f t="shared" si="0"/>
        <v>5.263157894736842E-3</v>
      </c>
      <c r="O18" s="131"/>
    </row>
    <row r="19" spans="1:15">
      <c r="A19" s="234"/>
      <c r="B19" s="322"/>
      <c r="C19" s="285"/>
      <c r="D19" s="285"/>
      <c r="E19" s="285"/>
      <c r="F19" s="285"/>
      <c r="G19" s="291"/>
      <c r="H19" s="285"/>
      <c r="I19" s="283"/>
      <c r="J19" s="120">
        <v>71</v>
      </c>
      <c r="K19" s="120">
        <v>20</v>
      </c>
      <c r="L19" s="120">
        <v>79</v>
      </c>
      <c r="M19" s="120">
        <v>0.1</v>
      </c>
      <c r="N19" s="145">
        <f t="shared" si="0"/>
        <v>1.2658227848101266E-3</v>
      </c>
      <c r="O19" s="120"/>
    </row>
    <row r="20" spans="1:15">
      <c r="I20" s="102"/>
      <c r="N20" s="98"/>
    </row>
    <row r="21" spans="1:15">
      <c r="I21" s="102"/>
      <c r="N21" s="98"/>
    </row>
    <row r="22" spans="1:15">
      <c r="I22" s="102"/>
      <c r="N22" s="98"/>
    </row>
    <row r="23" spans="1:15">
      <c r="I23" s="102"/>
      <c r="N23" s="98"/>
    </row>
    <row r="24" spans="1:15">
      <c r="I24" s="102"/>
      <c r="N24" s="98"/>
    </row>
    <row r="25" spans="1:15">
      <c r="I25" s="102"/>
      <c r="N25" s="98"/>
    </row>
    <row r="26" spans="1:15">
      <c r="I26" s="102"/>
      <c r="N26" s="98"/>
    </row>
    <row r="27" spans="1:15">
      <c r="I27" s="102"/>
      <c r="N27" s="98"/>
    </row>
    <row r="28" spans="1:15">
      <c r="I28" s="102"/>
      <c r="N28" s="98"/>
    </row>
    <row r="29" spans="1:15">
      <c r="I29" s="102"/>
      <c r="N29" s="98"/>
    </row>
    <row r="30" spans="1:15">
      <c r="I30" s="102"/>
      <c r="N30" s="98"/>
    </row>
    <row r="31" spans="1:15">
      <c r="I31" s="102"/>
      <c r="N31" s="98"/>
    </row>
    <row r="32" spans="1:15">
      <c r="I32" s="102"/>
      <c r="N32" s="98"/>
    </row>
    <row r="33" spans="9:14">
      <c r="I33" s="102"/>
      <c r="N33" s="98"/>
    </row>
    <row r="34" spans="9:14">
      <c r="I34" s="102"/>
      <c r="N34" s="98"/>
    </row>
    <row r="35" spans="9:14">
      <c r="I35" s="102"/>
      <c r="N35" s="98"/>
    </row>
    <row r="36" spans="9:14">
      <c r="I36" s="102"/>
      <c r="N36" s="98"/>
    </row>
    <row r="37" spans="9:14">
      <c r="I37" s="102"/>
    </row>
    <row r="38" spans="9:14">
      <c r="I38" s="102"/>
    </row>
    <row r="39" spans="9:14">
      <c r="I39" s="102"/>
    </row>
    <row r="40" spans="9:14">
      <c r="I40" s="102"/>
    </row>
    <row r="41" spans="9:14">
      <c r="I41" s="102"/>
    </row>
    <row r="42" spans="9:14">
      <c r="I42" s="102"/>
    </row>
    <row r="43" spans="9:14">
      <c r="I43" s="102"/>
    </row>
    <row r="44" spans="9:14">
      <c r="I44" s="102"/>
    </row>
    <row r="45" spans="9:14">
      <c r="I45" s="102"/>
    </row>
    <row r="46" spans="9:14">
      <c r="I46" s="102"/>
    </row>
    <row r="47" spans="9:14">
      <c r="I47" s="85"/>
    </row>
    <row r="48" spans="9:14">
      <c r="I48" s="85"/>
    </row>
    <row r="49" spans="9:9">
      <c r="I49" s="85"/>
    </row>
    <row r="50" spans="9:9">
      <c r="I50" s="85"/>
    </row>
  </sheetData>
  <sortState ref="I20:N23">
    <sortCondition descending="1" ref="K20:K23"/>
  </sortState>
  <mergeCells count="32">
    <mergeCell ref="H9:H10"/>
    <mergeCell ref="I12:I15"/>
    <mergeCell ref="I16:I19"/>
    <mergeCell ref="A1:O1"/>
    <mergeCell ref="A2:N2"/>
    <mergeCell ref="B3:C3"/>
    <mergeCell ref="A6:A7"/>
    <mergeCell ref="B6:B7"/>
    <mergeCell ref="C6:C7"/>
    <mergeCell ref="D6:D7"/>
    <mergeCell ref="F6:F7"/>
    <mergeCell ref="G6:G7"/>
    <mergeCell ref="H6:H7"/>
    <mergeCell ref="I6:I7"/>
    <mergeCell ref="O6:O7"/>
    <mergeCell ref="E6:E7"/>
    <mergeCell ref="F12:F19"/>
    <mergeCell ref="G12:G19"/>
    <mergeCell ref="H12:H15"/>
    <mergeCell ref="H16:H19"/>
    <mergeCell ref="A9:A10"/>
    <mergeCell ref="B9:B10"/>
    <mergeCell ref="C9:C10"/>
    <mergeCell ref="D9:D10"/>
    <mergeCell ref="E9:E10"/>
    <mergeCell ref="F9:F10"/>
    <mergeCell ref="A12:A19"/>
    <mergeCell ref="B12:B19"/>
    <mergeCell ref="C12:C19"/>
    <mergeCell ref="D12:D19"/>
    <mergeCell ref="E12:E19"/>
    <mergeCell ref="G9:G10"/>
  </mergeCells>
  <printOptions gridLines="1"/>
  <pageMargins left="0.7" right="0.7" top="0.75" bottom="0.75" header="0.3" footer="0.3"/>
  <pageSetup paperSize="5" scale="98" orientation="landscape" r:id="rId1"/>
  <headerFooter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B3" sqref="B3:C3"/>
    </sheetView>
  </sheetViews>
  <sheetFormatPr defaultRowHeight="15"/>
  <cols>
    <col min="1" max="1" width="29.28515625" customWidth="1"/>
    <col min="2" max="3" width="16" customWidth="1"/>
    <col min="4" max="4" width="16.42578125" customWidth="1"/>
    <col min="5" max="5" width="14" customWidth="1"/>
    <col min="14" max="14" width="12" customWidth="1"/>
    <col min="15" max="15" width="12.7109375" customWidth="1"/>
  </cols>
  <sheetData>
    <row r="1" spans="1:15" ht="23.25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21">
      <c r="A2" s="264" t="s">
        <v>137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43"/>
    </row>
    <row r="3" spans="1:15">
      <c r="A3" s="75" t="s">
        <v>2</v>
      </c>
      <c r="B3" s="265">
        <v>41509</v>
      </c>
      <c r="C3" s="26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43"/>
    </row>
    <row r="4" spans="1:1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43"/>
    </row>
    <row r="5" spans="1:15" ht="48" thickBot="1">
      <c r="A5" s="7" t="s">
        <v>3</v>
      </c>
      <c r="B5" s="7" t="s">
        <v>4</v>
      </c>
      <c r="C5" s="7" t="s">
        <v>5</v>
      </c>
      <c r="D5" s="7" t="s">
        <v>6</v>
      </c>
      <c r="E5" s="7" t="s">
        <v>80</v>
      </c>
      <c r="F5" s="7" t="s">
        <v>130</v>
      </c>
      <c r="G5" s="7" t="s">
        <v>131</v>
      </c>
      <c r="H5" s="7" t="s">
        <v>9</v>
      </c>
      <c r="I5" s="7" t="s">
        <v>10</v>
      </c>
      <c r="J5" s="7" t="s">
        <v>11</v>
      </c>
      <c r="K5" s="7" t="s">
        <v>49</v>
      </c>
      <c r="L5" s="7" t="s">
        <v>12</v>
      </c>
      <c r="M5" s="7" t="s">
        <v>13</v>
      </c>
      <c r="N5" s="7" t="s">
        <v>75</v>
      </c>
      <c r="O5" s="45" t="s">
        <v>14</v>
      </c>
    </row>
    <row r="6" spans="1:15" ht="45">
      <c r="A6" s="205" t="s">
        <v>126</v>
      </c>
      <c r="B6" s="151" t="s">
        <v>127</v>
      </c>
      <c r="C6" s="141"/>
      <c r="D6" s="151" t="s">
        <v>128</v>
      </c>
      <c r="E6" s="152" t="s">
        <v>129</v>
      </c>
      <c r="F6" s="153">
        <v>2280</v>
      </c>
      <c r="G6" s="154" t="s">
        <v>132</v>
      </c>
      <c r="H6" s="155" t="s">
        <v>133</v>
      </c>
      <c r="I6" s="156">
        <v>41157</v>
      </c>
      <c r="J6" s="157">
        <v>60</v>
      </c>
      <c r="K6" s="157">
        <v>100</v>
      </c>
      <c r="L6" s="157">
        <v>126</v>
      </c>
      <c r="M6" s="157">
        <v>65.099999999999994</v>
      </c>
      <c r="N6" s="158">
        <f>M6/L6</f>
        <v>0.51666666666666661</v>
      </c>
    </row>
    <row r="7" spans="1:15" ht="5.25" customHeight="1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17" spans="1:1">
      <c r="A17" t="s">
        <v>135</v>
      </c>
    </row>
  </sheetData>
  <mergeCells count="3">
    <mergeCell ref="A1:O1"/>
    <mergeCell ref="A2:N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Combustion Turbines</vt:lpstr>
      <vt:lpstr>Reciprocating Engines</vt:lpstr>
      <vt:lpstr>Heaters - Boilers</vt:lpstr>
      <vt:lpstr>Incinerators</vt:lpstr>
      <vt:lpstr>'Combustion Turbines'!Print_Area</vt:lpstr>
      <vt:lpstr>'Combustion Turbines'!Print_Titles</vt:lpstr>
    </vt:vector>
  </TitlesOfParts>
  <Company>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schuler</dc:creator>
  <cp:lastModifiedBy>rsmith</cp:lastModifiedBy>
  <cp:lastPrinted>2012-05-14T19:10:51Z</cp:lastPrinted>
  <dcterms:created xsi:type="dcterms:W3CDTF">2011-12-23T01:00:49Z</dcterms:created>
  <dcterms:modified xsi:type="dcterms:W3CDTF">2013-10-07T21:15:59Z</dcterms:modified>
</cp:coreProperties>
</file>