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POWER SUPPLY\Environmental\PLANT - NORTH POLE\Air\BACT\171116_EPAComments\EFiles\"/>
    </mc:Choice>
  </mc:AlternateContent>
  <bookViews>
    <workbookView xWindow="15" yWindow="165" windowWidth="20730" windowHeight="9330" tabRatio="905" activeTab="4"/>
  </bookViews>
  <sheets>
    <sheet name="1-2 Inventory Details" sheetId="15" r:id="rId1"/>
    <sheet name="1-3 NOX" sheetId="6" r:id="rId2"/>
    <sheet name="1-4 PM" sheetId="8" r:id="rId3"/>
    <sheet name="1-5 SO2" sheetId="10" r:id="rId4"/>
    <sheet name="1-6 VOC" sheetId="16" r:id="rId5"/>
  </sheets>
  <definedNames>
    <definedName name="_xlnm.Criteria">#REF!</definedName>
    <definedName name="_xlnm.Print_Area" localSheetId="3">'1-5 SO2'!$A$1:$P$47</definedName>
    <definedName name="Z_13A8519C_F595_45B3_8935_CAF230FC32EB_.wvu.PrintArea" localSheetId="3" hidden="1">'1-5 SO2'!$A$1:$P$23</definedName>
    <definedName name="Z_261EC36B_441D_4EB0_A812_31A242A1BB41_.wvu.PrintArea" localSheetId="3" hidden="1">'1-5 SO2'!$A$1:$P$23</definedName>
    <definedName name="Z_4B155ACA_709D_4A3C_8D0B_2A8D470FD7CE_.wvu.PrintArea" localSheetId="3" hidden="1">'1-5 SO2'!$A$1:$P$23</definedName>
  </definedNames>
  <calcPr calcId="162913"/>
  <customWorkbookViews>
    <customWorkbookView name="Julie Ackerlund - Personal View" guid="{4B155ACA-709D-4A3C-8D0B-2A8D470FD7CE}" mergeInterval="0" personalView="1" maximized="1" xWindow="1" yWindow="1" windowWidth="1920" windowHeight="728" tabRatio="905" activeSheetId="15"/>
    <customWorkbookView name="atrbovich - Personal View" guid="{13A8519C-F595-45B3-8935-CAF230FC32EB}" mergeInterval="0" personalView="1" maximized="1" xWindow="1" yWindow="1" windowWidth="1276" windowHeight="708" tabRatio="905" activeSheetId="1"/>
    <customWorkbookView name="Courtney Kimball - Personal View" guid="{261EC36B-441D-4EB0-A812-31A242A1BB41}" mergeInterval="0" personalView="1" maximized="1" xWindow="1" yWindow="1" windowWidth="1600" windowHeight="1009" tabRatio="905" activeSheetId="1"/>
  </customWorkbookViews>
</workbook>
</file>

<file path=xl/calcChain.xml><?xml version="1.0" encoding="utf-8"?>
<calcChain xmlns="http://schemas.openxmlformats.org/spreadsheetml/2006/main">
  <c r="J6" i="10" l="1"/>
  <c r="R9" i="15" l="1"/>
  <c r="R8" i="15"/>
  <c r="Q9" i="15"/>
  <c r="Q8" i="15"/>
  <c r="D14" i="16"/>
  <c r="D13" i="16"/>
  <c r="D12" i="16"/>
  <c r="I14" i="16"/>
  <c r="H14" i="16"/>
  <c r="F14" i="16"/>
  <c r="B14" i="16"/>
  <c r="A14" i="16"/>
  <c r="I13" i="16"/>
  <c r="H13" i="16"/>
  <c r="G13" i="16"/>
  <c r="F13" i="16"/>
  <c r="B13" i="16"/>
  <c r="A13" i="16"/>
  <c r="L12" i="16"/>
  <c r="H12" i="16"/>
  <c r="G12" i="16"/>
  <c r="F12" i="16"/>
  <c r="B12" i="16"/>
  <c r="A12" i="16"/>
  <c r="I11" i="16"/>
  <c r="H11" i="16"/>
  <c r="G11" i="16"/>
  <c r="F11" i="16"/>
  <c r="B11" i="16"/>
  <c r="A11" i="16"/>
  <c r="I10" i="16"/>
  <c r="H10" i="16"/>
  <c r="G10" i="16"/>
  <c r="F10" i="16"/>
  <c r="B10" i="16"/>
  <c r="A10" i="16"/>
  <c r="I9" i="16"/>
  <c r="H9" i="16"/>
  <c r="G9" i="16"/>
  <c r="F9" i="16"/>
  <c r="B9" i="16"/>
  <c r="A9" i="16"/>
  <c r="I8" i="16"/>
  <c r="H8" i="16"/>
  <c r="G8" i="16"/>
  <c r="F8" i="16"/>
  <c r="B8" i="16"/>
  <c r="A8" i="16"/>
  <c r="H7" i="16"/>
  <c r="G7" i="16"/>
  <c r="F7" i="16"/>
  <c r="B7" i="16"/>
  <c r="A7" i="16"/>
  <c r="I6" i="16"/>
  <c r="H6" i="16"/>
  <c r="G6" i="16"/>
  <c r="F6" i="16"/>
  <c r="B6" i="16"/>
  <c r="A6" i="16"/>
  <c r="M6" i="16" l="1"/>
  <c r="R6" i="15" s="1"/>
  <c r="M7" i="16"/>
  <c r="R7" i="15" s="1"/>
  <c r="M11" i="16"/>
  <c r="R11" i="15" s="1"/>
  <c r="M13" i="16"/>
  <c r="R13" i="15" s="1"/>
  <c r="M10" i="16"/>
  <c r="R10" i="15" s="1"/>
  <c r="M12" i="16"/>
  <c r="R12" i="15" s="1"/>
  <c r="M14" i="16"/>
  <c r="R14" i="15" s="1"/>
  <c r="B8" i="10"/>
  <c r="F16" i="10"/>
  <c r="M15" i="16" l="1"/>
  <c r="R15" i="15" s="1"/>
  <c r="P8" i="15"/>
  <c r="P9" i="15"/>
  <c r="O8" i="15"/>
  <c r="O9" i="15"/>
  <c r="O6" i="15"/>
  <c r="F14" i="10" l="1"/>
  <c r="F10" i="10" l="1"/>
  <c r="N16" i="10"/>
  <c r="L12" i="8"/>
  <c r="L12" i="6"/>
  <c r="F11" i="10" l="1"/>
  <c r="F18" i="10" l="1"/>
  <c r="F17" i="10"/>
  <c r="F13" i="10"/>
  <c r="A16" i="10"/>
  <c r="B16" i="10"/>
  <c r="J16" i="10"/>
  <c r="O16" i="10" s="1"/>
  <c r="Q12" i="15" s="1"/>
  <c r="A12" i="8"/>
  <c r="B12" i="8"/>
  <c r="F12" i="8"/>
  <c r="G12" i="8"/>
  <c r="H12" i="8"/>
  <c r="H12" i="6"/>
  <c r="G12" i="6"/>
  <c r="F12" i="6"/>
  <c r="I11" i="6"/>
  <c r="H11" i="6"/>
  <c r="G11" i="6"/>
  <c r="F11" i="6"/>
  <c r="I10" i="6"/>
  <c r="H10" i="6"/>
  <c r="G10" i="6"/>
  <c r="F10" i="6"/>
  <c r="A12" i="6"/>
  <c r="B12" i="6"/>
  <c r="M10" i="6" l="1"/>
  <c r="O10" i="15" s="1"/>
  <c r="M11" i="6"/>
  <c r="O11" i="15" s="1"/>
  <c r="M12" i="6"/>
  <c r="O12" i="15" s="1"/>
  <c r="M12" i="8"/>
  <c r="P12" i="15" s="1"/>
  <c r="F13" i="6" l="1"/>
  <c r="G13" i="6"/>
  <c r="F14" i="6"/>
  <c r="F7" i="10" l="1"/>
  <c r="F6" i="10"/>
  <c r="I18" i="10" l="1"/>
  <c r="G14" i="8"/>
  <c r="H6" i="6" l="1"/>
  <c r="J7" i="10" l="1"/>
  <c r="J8" i="10"/>
  <c r="K8" i="10"/>
  <c r="J9" i="10"/>
  <c r="K9" i="10"/>
  <c r="J10" i="10"/>
  <c r="K10" i="10"/>
  <c r="J13" i="10"/>
  <c r="K13" i="10"/>
  <c r="J17" i="10"/>
  <c r="K17" i="10"/>
  <c r="J18" i="10"/>
  <c r="K18" i="10"/>
  <c r="H7" i="10"/>
  <c r="I7" i="10"/>
  <c r="H8" i="10"/>
  <c r="I8" i="10"/>
  <c r="H9" i="10"/>
  <c r="I9" i="10"/>
  <c r="H10" i="10"/>
  <c r="I10" i="10"/>
  <c r="H13" i="10"/>
  <c r="I13" i="10"/>
  <c r="H17" i="10"/>
  <c r="I17" i="10"/>
  <c r="H18" i="10"/>
  <c r="B7" i="10"/>
  <c r="B9" i="10"/>
  <c r="B10" i="10"/>
  <c r="B13" i="10"/>
  <c r="B17" i="10"/>
  <c r="B18" i="10"/>
  <c r="A7" i="10"/>
  <c r="A8" i="10"/>
  <c r="A9" i="10"/>
  <c r="A10" i="10"/>
  <c r="A13" i="10"/>
  <c r="A17" i="10"/>
  <c r="A18" i="10"/>
  <c r="K6" i="10"/>
  <c r="I6" i="10"/>
  <c r="H6" i="10"/>
  <c r="B6" i="10"/>
  <c r="A6" i="10"/>
  <c r="O10" i="10" l="1"/>
  <c r="O12" i="10" s="1"/>
  <c r="O13" i="10"/>
  <c r="O15" i="10" s="1"/>
  <c r="O18" i="10"/>
  <c r="Q14" i="15" s="1"/>
  <c r="O17" i="10"/>
  <c r="Q13" i="15" s="1"/>
  <c r="O6" i="10"/>
  <c r="Q11" i="15"/>
  <c r="O7" i="10"/>
  <c r="Q7" i="15" s="1"/>
  <c r="O19" i="10" l="1"/>
  <c r="Q6" i="15"/>
  <c r="Q10" i="15"/>
  <c r="N7" i="10"/>
  <c r="H7" i="8"/>
  <c r="H8" i="8"/>
  <c r="I8" i="8"/>
  <c r="H9" i="8"/>
  <c r="I9" i="8"/>
  <c r="H10" i="8"/>
  <c r="I10" i="8"/>
  <c r="H11" i="8"/>
  <c r="I11" i="8"/>
  <c r="H13" i="8"/>
  <c r="I13" i="8"/>
  <c r="H14" i="8"/>
  <c r="I14" i="8"/>
  <c r="I6" i="8"/>
  <c r="H6" i="8"/>
  <c r="F7" i="8"/>
  <c r="G7" i="8"/>
  <c r="F8" i="8"/>
  <c r="G8" i="8"/>
  <c r="F9" i="8"/>
  <c r="G9" i="8"/>
  <c r="F10" i="8"/>
  <c r="M10" i="8" s="1"/>
  <c r="P10" i="15" s="1"/>
  <c r="G10" i="8"/>
  <c r="F11" i="8"/>
  <c r="M11" i="8" s="1"/>
  <c r="P11" i="15" s="1"/>
  <c r="G11" i="8"/>
  <c r="F13" i="8"/>
  <c r="G13" i="8"/>
  <c r="F14" i="8"/>
  <c r="G6" i="8"/>
  <c r="F6" i="8"/>
  <c r="A7" i="8"/>
  <c r="B7" i="8"/>
  <c r="A8" i="8"/>
  <c r="B8" i="8"/>
  <c r="A9" i="8"/>
  <c r="B9" i="8"/>
  <c r="A10" i="8"/>
  <c r="B10" i="8"/>
  <c r="A11" i="8"/>
  <c r="B11" i="8"/>
  <c r="A13" i="8"/>
  <c r="B13" i="8"/>
  <c r="A14" i="8"/>
  <c r="B14" i="8"/>
  <c r="B6" i="8"/>
  <c r="B6" i="6"/>
  <c r="B7" i="6"/>
  <c r="B8" i="6"/>
  <c r="B9" i="6"/>
  <c r="B10" i="6"/>
  <c r="B11" i="6"/>
  <c r="B13" i="6"/>
  <c r="B14" i="6"/>
  <c r="A6" i="8"/>
  <c r="H7" i="6"/>
  <c r="H8" i="6"/>
  <c r="I8" i="6"/>
  <c r="H9" i="6"/>
  <c r="I9" i="6"/>
  <c r="H13" i="6"/>
  <c r="I13" i="6"/>
  <c r="H14" i="6"/>
  <c r="I14" i="6"/>
  <c r="A7" i="6"/>
  <c r="A8" i="6"/>
  <c r="A9" i="6"/>
  <c r="A10" i="6"/>
  <c r="A11" i="6"/>
  <c r="A13" i="6"/>
  <c r="A14" i="6"/>
  <c r="F7" i="6"/>
  <c r="M7" i="6" s="1"/>
  <c r="G7" i="6"/>
  <c r="F8" i="6"/>
  <c r="G8" i="6"/>
  <c r="F9" i="6"/>
  <c r="G9" i="6"/>
  <c r="G6" i="6"/>
  <c r="F6" i="6"/>
  <c r="I6" i="6"/>
  <c r="A6" i="6"/>
  <c r="M7" i="8" l="1"/>
  <c r="P7" i="15" s="1"/>
  <c r="O7" i="15"/>
  <c r="M13" i="8"/>
  <c r="P13" i="15" s="1"/>
  <c r="M14" i="8"/>
  <c r="P14" i="15" s="1"/>
  <c r="M14" i="6"/>
  <c r="O14" i="15" s="1"/>
  <c r="M13" i="6"/>
  <c r="O13" i="15" s="1"/>
  <c r="M6" i="8"/>
  <c r="P6" i="15" s="1"/>
  <c r="M15" i="6" l="1"/>
  <c r="O15" i="15" s="1"/>
  <c r="P15" i="15"/>
  <c r="L7" i="8"/>
  <c r="M15" i="8"/>
  <c r="Q15" i="15"/>
</calcChain>
</file>

<file path=xl/sharedStrings.xml><?xml version="1.0" encoding="utf-8"?>
<sst xmlns="http://schemas.openxmlformats.org/spreadsheetml/2006/main" count="476" uniqueCount="168">
  <si>
    <t>Description</t>
  </si>
  <si>
    <t>Fuel</t>
  </si>
  <si>
    <t>Maximum</t>
  </si>
  <si>
    <t>Type</t>
  </si>
  <si>
    <t>Capacity</t>
  </si>
  <si>
    <t>hr/yr</t>
  </si>
  <si>
    <t>Operation</t>
  </si>
  <si>
    <t xml:space="preserve">Factor </t>
  </si>
  <si>
    <t>Reference</t>
  </si>
  <si>
    <t>tpy</t>
  </si>
  <si>
    <t>Maximum Fuel</t>
  </si>
  <si>
    <t>N/A</t>
  </si>
  <si>
    <t>Factor</t>
  </si>
  <si>
    <t>Sulfur Content</t>
  </si>
  <si>
    <t>Emission Unit</t>
  </si>
  <si>
    <t>MMBtu/hr</t>
  </si>
  <si>
    <t>Make/Model</t>
  </si>
  <si>
    <t xml:space="preserve"> Maximum</t>
  </si>
  <si>
    <t>Notes:</t>
  </si>
  <si>
    <t xml:space="preserve">Capacity </t>
  </si>
  <si>
    <t>Construction</t>
  </si>
  <si>
    <t>Date</t>
  </si>
  <si>
    <t>Flow Rate</t>
  </si>
  <si>
    <t>gallon/hr</t>
  </si>
  <si>
    <t>lb/MMBtu</t>
  </si>
  <si>
    <t>Rating</t>
  </si>
  <si>
    <t>Fuel Storage Tank</t>
  </si>
  <si>
    <t>Fuel Oil</t>
  </si>
  <si>
    <t>Gallons</t>
  </si>
  <si>
    <t>MW</t>
  </si>
  <si>
    <t>AP-42 Table 3.1-1</t>
  </si>
  <si>
    <t>AP-42 Table 3.1-2a</t>
  </si>
  <si>
    <t>NA</t>
  </si>
  <si>
    <t>Turbine Emissions, tpy=</t>
  </si>
  <si>
    <t>Engine Emissions, tpy=</t>
  </si>
  <si>
    <t xml:space="preserve">GE Frame 7, Series 7001, Model BR </t>
  </si>
  <si>
    <t>GE LM6000PC</t>
  </si>
  <si>
    <t xml:space="preserve">GE LM6000PC </t>
  </si>
  <si>
    <t>Generac 5231150100</t>
  </si>
  <si>
    <t xml:space="preserve">Bryan Steam RV500 </t>
  </si>
  <si>
    <t>Gas Fuel/Propane</t>
  </si>
  <si>
    <t>kW</t>
  </si>
  <si>
    <t>AP-42 Table 3.3-1</t>
  </si>
  <si>
    <t>lb/hp-hr</t>
  </si>
  <si>
    <t>AP-42 Table 1.5-1</t>
  </si>
  <si>
    <t>Heater (Boiler) Emissions, tpy=</t>
  </si>
  <si>
    <t>ID</t>
  </si>
  <si>
    <t>Emissions</t>
  </si>
  <si>
    <t>Life</t>
  </si>
  <si>
    <t>Span</t>
  </si>
  <si>
    <t>Significant Emission Units</t>
  </si>
  <si>
    <t>Allowable Annual Operation</t>
  </si>
  <si>
    <t>Water Injection</t>
  </si>
  <si>
    <t>Turbine Emissions (Normal Operation), tpy=</t>
  </si>
  <si>
    <t>Mass Balance</t>
  </si>
  <si>
    <t>lb/gal</t>
  </si>
  <si>
    <t>Regulatory Limits</t>
  </si>
  <si>
    <t>Subpart KKKK 
0.9 lb/MWh emissions</t>
  </si>
  <si>
    <t>Simple Cycle Gas Turbine</t>
  </si>
  <si>
    <t>Boiler</t>
  </si>
  <si>
    <t>Combined Cycle Gas Turbine</t>
  </si>
  <si>
    <t>Regenerative System</t>
  </si>
  <si>
    <t>Unknown</t>
  </si>
  <si>
    <t>Limited Operation</t>
  </si>
  <si>
    <t>Low Sulfur Fuel (propane - 120 ppmv)</t>
  </si>
  <si>
    <t>10 years</t>
  </si>
  <si>
    <t>Turbine Emissions (Startup), tpy=</t>
  </si>
  <si>
    <t>Potential Emissions (tpy)</t>
  </si>
  <si>
    <t>Limited Operation + Positive Crankcase Ventilation</t>
  </si>
  <si>
    <t>Emergency Generator Engine</t>
  </si>
  <si>
    <t>Table 1-2. Significant Emission Unit Potential Emission Inventory</t>
  </si>
  <si>
    <t>wt. pct. S (in diesel) =</t>
  </si>
  <si>
    <r>
      <t>NO</t>
    </r>
    <r>
      <rPr>
        <b/>
        <vertAlign val="subscript"/>
        <sz val="11"/>
        <rFont val="Arial"/>
        <family val="2"/>
      </rPr>
      <t xml:space="preserve">X </t>
    </r>
    <r>
      <rPr>
        <b/>
        <vertAlign val="superscript"/>
        <sz val="11"/>
        <rFont val="Arial"/>
        <family val="2"/>
      </rPr>
      <t>1</t>
    </r>
  </si>
  <si>
    <r>
      <t>PM</t>
    </r>
    <r>
      <rPr>
        <b/>
        <vertAlign val="subscript"/>
        <sz val="11"/>
        <rFont val="Arial"/>
        <family val="2"/>
      </rPr>
      <t>2.5</t>
    </r>
  </si>
  <si>
    <r>
      <t>SO</t>
    </r>
    <r>
      <rPr>
        <b/>
        <vertAlign val="subscript"/>
        <sz val="11"/>
        <rFont val="Arial"/>
        <family val="2"/>
      </rPr>
      <t xml:space="preserve">2 </t>
    </r>
    <r>
      <rPr>
        <b/>
        <vertAlign val="superscript"/>
        <sz val="11"/>
        <rFont val="Arial"/>
        <family val="2"/>
      </rPr>
      <t>2,3</t>
    </r>
  </si>
  <si>
    <r>
      <t>hr/yr</t>
    </r>
    <r>
      <rPr>
        <vertAlign val="superscript"/>
        <sz val="11"/>
        <rFont val="Arial"/>
        <family val="2"/>
      </rPr>
      <t>4</t>
    </r>
  </si>
  <si>
    <r>
      <t>hr/yr</t>
    </r>
    <r>
      <rPr>
        <vertAlign val="superscript"/>
        <sz val="11"/>
        <rFont val="Arial"/>
        <family val="2"/>
      </rPr>
      <t>5</t>
    </r>
  </si>
  <si>
    <r>
      <t>Table 1-3. Significant Emission Unit Potential NO</t>
    </r>
    <r>
      <rPr>
        <b/>
        <vertAlign val="subscript"/>
        <sz val="11"/>
        <rFont val="Arial"/>
        <family val="2"/>
      </rPr>
      <t>X</t>
    </r>
    <r>
      <rPr>
        <b/>
        <sz val="11"/>
        <rFont val="Arial"/>
        <family val="2"/>
      </rPr>
      <t xml:space="preserve"> Emissions</t>
    </r>
  </si>
  <si>
    <r>
      <t>NO</t>
    </r>
    <r>
      <rPr>
        <b/>
        <vertAlign val="subscript"/>
        <sz val="11"/>
        <rFont val="Arial"/>
        <family val="2"/>
      </rPr>
      <t>X</t>
    </r>
    <r>
      <rPr>
        <b/>
        <sz val="11"/>
        <rFont val="Arial"/>
        <family val="2"/>
      </rPr>
      <t xml:space="preserve"> Emission</t>
    </r>
  </si>
  <si>
    <r>
      <t>Potential NO</t>
    </r>
    <r>
      <rPr>
        <b/>
        <vertAlign val="subscript"/>
        <sz val="11"/>
        <rFont val="Arial"/>
        <family val="2"/>
      </rPr>
      <t>X</t>
    </r>
  </si>
  <si>
    <r>
      <t xml:space="preserve">tpy </t>
    </r>
    <r>
      <rPr>
        <vertAlign val="superscript"/>
        <sz val="11"/>
        <rFont val="Arial"/>
        <family val="2"/>
      </rPr>
      <t>1</t>
    </r>
  </si>
  <si>
    <r>
      <t>hr/yr</t>
    </r>
    <r>
      <rPr>
        <vertAlign val="superscript"/>
        <sz val="11"/>
        <rFont val="Arial"/>
        <family val="2"/>
      </rPr>
      <t>2</t>
    </r>
  </si>
  <si>
    <r>
      <t>lb/10</t>
    </r>
    <r>
      <rPr>
        <vertAlign val="superscript"/>
        <sz val="11"/>
        <rFont val="Arial"/>
        <family val="2"/>
      </rPr>
      <t>3</t>
    </r>
    <r>
      <rPr>
        <sz val="11"/>
        <rFont val="Arial"/>
        <family val="2"/>
      </rPr>
      <t>gal</t>
    </r>
  </si>
  <si>
    <r>
      <t>Table 1-4. Significant Emission Unit Potential PM</t>
    </r>
    <r>
      <rPr>
        <b/>
        <vertAlign val="subscript"/>
        <sz val="11"/>
        <rFont val="Arial"/>
        <family val="2"/>
      </rPr>
      <t>2.5</t>
    </r>
    <r>
      <rPr>
        <b/>
        <sz val="11"/>
        <rFont val="Arial"/>
        <family val="2"/>
      </rPr>
      <t xml:space="preserve"> Emissions</t>
    </r>
  </si>
  <si>
    <t>PM Emission</t>
  </si>
  <si>
    <r>
      <t>Potential PM</t>
    </r>
    <r>
      <rPr>
        <b/>
        <vertAlign val="subscript"/>
        <sz val="11"/>
        <rFont val="Arial"/>
        <family val="2"/>
      </rPr>
      <t>2.5</t>
    </r>
  </si>
  <si>
    <r>
      <t>hr/yr</t>
    </r>
    <r>
      <rPr>
        <vertAlign val="superscript"/>
        <sz val="11"/>
        <rFont val="Arial"/>
        <family val="2"/>
      </rPr>
      <t>1</t>
    </r>
  </si>
  <si>
    <r>
      <t>Table 1-5. Significant Emission Unit Potential SO</t>
    </r>
    <r>
      <rPr>
        <b/>
        <vertAlign val="subscript"/>
        <sz val="11"/>
        <rFont val="Arial"/>
        <family val="2"/>
      </rPr>
      <t>2</t>
    </r>
    <r>
      <rPr>
        <b/>
        <sz val="11"/>
        <rFont val="Arial"/>
        <family val="2"/>
      </rPr>
      <t xml:space="preserve"> Emissions</t>
    </r>
  </si>
  <si>
    <r>
      <t>SO</t>
    </r>
    <r>
      <rPr>
        <b/>
        <vertAlign val="subscript"/>
        <sz val="11"/>
        <rFont val="Arial"/>
        <family val="2"/>
      </rPr>
      <t>2</t>
    </r>
    <r>
      <rPr>
        <b/>
        <sz val="11"/>
        <rFont val="Arial"/>
        <family val="2"/>
      </rPr>
      <t xml:space="preserve"> Emission</t>
    </r>
  </si>
  <si>
    <r>
      <t>Potential SO</t>
    </r>
    <r>
      <rPr>
        <b/>
        <vertAlign val="subscript"/>
        <sz val="11"/>
        <rFont val="Arial"/>
        <family val="2"/>
      </rPr>
      <t>2</t>
    </r>
  </si>
  <si>
    <r>
      <t>wt. pct. S</t>
    </r>
    <r>
      <rPr>
        <vertAlign val="superscript"/>
        <sz val="11"/>
        <rFont val="Arial"/>
        <family val="2"/>
      </rPr>
      <t>1</t>
    </r>
  </si>
  <si>
    <r>
      <t>tpy</t>
    </r>
    <r>
      <rPr>
        <vertAlign val="superscript"/>
        <sz val="11"/>
        <rFont val="Arial"/>
        <family val="2"/>
      </rPr>
      <t>1</t>
    </r>
  </si>
  <si>
    <r>
      <t>wt. pct. S</t>
    </r>
    <r>
      <rPr>
        <vertAlign val="superscript"/>
        <sz val="11"/>
        <rFont val="Arial"/>
        <family val="2"/>
      </rPr>
      <t>3</t>
    </r>
  </si>
  <si>
    <r>
      <t>tpy</t>
    </r>
    <r>
      <rPr>
        <vertAlign val="superscript"/>
        <sz val="11"/>
        <rFont val="Arial"/>
        <family val="2"/>
      </rPr>
      <t>4</t>
    </r>
  </si>
  <si>
    <r>
      <t>Subpart KKKK 
0.06 lbSO</t>
    </r>
    <r>
      <rPr>
        <vertAlign val="subscript"/>
        <sz val="11"/>
        <rFont val="Arial"/>
        <family val="2"/>
      </rPr>
      <t>2</t>
    </r>
    <r>
      <rPr>
        <sz val="11"/>
        <rFont val="Arial"/>
        <family val="2"/>
      </rPr>
      <t>/MMBtu fuel</t>
    </r>
  </si>
  <si>
    <r>
      <t>wt. pct. S</t>
    </r>
    <r>
      <rPr>
        <vertAlign val="superscript"/>
        <sz val="11"/>
        <rFont val="Arial"/>
        <family val="2"/>
      </rPr>
      <t>5</t>
    </r>
  </si>
  <si>
    <r>
      <t>gal/hr</t>
    </r>
    <r>
      <rPr>
        <vertAlign val="superscript"/>
        <sz val="11"/>
        <rFont val="Arial"/>
        <family val="2"/>
      </rPr>
      <t>6</t>
    </r>
  </si>
  <si>
    <r>
      <t>hr/yr</t>
    </r>
    <r>
      <rPr>
        <vertAlign val="superscript"/>
        <sz val="11"/>
        <rFont val="Arial"/>
        <family val="2"/>
      </rPr>
      <t>7</t>
    </r>
  </si>
  <si>
    <r>
      <t>wt. pct. S</t>
    </r>
    <r>
      <rPr>
        <vertAlign val="superscript"/>
        <sz val="11"/>
        <rFont val="Arial"/>
        <family val="2"/>
      </rPr>
      <t>8</t>
    </r>
  </si>
  <si>
    <r>
      <t>Molar mass ratio is 32 lb S/mol : 64 lb SO</t>
    </r>
    <r>
      <rPr>
        <vertAlign val="subscript"/>
        <sz val="11"/>
        <rFont val="Arial"/>
        <family val="2"/>
      </rPr>
      <t>2</t>
    </r>
    <r>
      <rPr>
        <sz val="11"/>
        <rFont val="Arial"/>
        <family val="2"/>
      </rPr>
      <t>/mol</t>
    </r>
  </si>
  <si>
    <r>
      <t>Stoichiometry: 1 mol S = 1 mol SO</t>
    </r>
    <r>
      <rPr>
        <vertAlign val="subscript"/>
        <sz val="11"/>
        <rFont val="Arial"/>
        <family val="2"/>
      </rPr>
      <t>2</t>
    </r>
  </si>
  <si>
    <r>
      <rPr>
        <vertAlign val="superscript"/>
        <sz val="11"/>
        <rFont val="Arial"/>
        <family val="2"/>
      </rPr>
      <t>6</t>
    </r>
    <r>
      <rPr>
        <sz val="11"/>
        <rFont val="Arial"/>
        <family val="2"/>
      </rPr>
      <t xml:space="preserve">  The engine specification datasheet indicates a maximum fuel throughput of 32 gal/hr.</t>
    </r>
  </si>
  <si>
    <r>
      <t>- Propane heat content is assumed to equal 91.5 MMBtu/10</t>
    </r>
    <r>
      <rPr>
        <vertAlign val="superscript"/>
        <sz val="11"/>
        <rFont val="Arial"/>
        <family val="2"/>
      </rPr>
      <t>3</t>
    </r>
    <r>
      <rPr>
        <sz val="11"/>
        <rFont val="Arial"/>
        <family val="2"/>
      </rPr>
      <t xml:space="preserve"> gallon per AP-42 Table 1.5-1.</t>
    </r>
  </si>
  <si>
    <t>-Turbine startup fuel is assumed to have an average density of 6.2 lb/gal.  Emergency generator fuel is assumed to equal 7.1 lb/gal per note (a) of AP-42 Table 3.4-1.</t>
  </si>
  <si>
    <t>Total Potential Emissions</t>
  </si>
  <si>
    <r>
      <rPr>
        <vertAlign val="superscript"/>
        <sz val="11"/>
        <rFont val="Arial"/>
        <family val="2"/>
      </rPr>
      <t>4</t>
    </r>
    <r>
      <rPr>
        <sz val="11"/>
        <rFont val="Arial"/>
        <family val="2"/>
      </rPr>
      <t xml:space="preserve">  EU ID 2 is limited to operating no more than 7,992 hours on a 12-month rolling basis per Permit AQ0110TVP03, Condition 12.</t>
    </r>
  </si>
  <si>
    <t>(Emission factor, lb/MMBtu) * (Capacity, MMBtu/hr) * (Operation, hr/yr) / (2,000 lb/ton)</t>
  </si>
  <si>
    <t>(Emission factor, lb/hp-hr) * (Capacity, kW) * (Conversion, 1.341 hp/kW) * (Operation, hr/yr) / (2,000 lb/ton)</t>
  </si>
  <si>
    <r>
      <rPr>
        <vertAlign val="superscript"/>
        <sz val="11"/>
        <rFont val="Arial"/>
        <family val="2"/>
      </rPr>
      <t>2</t>
    </r>
    <r>
      <rPr>
        <sz val="11"/>
        <rFont val="Arial"/>
        <family val="2"/>
      </rPr>
      <t xml:space="preserve">  EU ID 2 is limited to operating no more than 7,992 hours on a 12-month rolling basis per Permit AQ0110TVP03, Condition 12.</t>
    </r>
  </si>
  <si>
    <r>
      <rPr>
        <vertAlign val="superscript"/>
        <sz val="11"/>
        <rFont val="Arial"/>
        <family val="2"/>
      </rPr>
      <t xml:space="preserve">5  </t>
    </r>
    <r>
      <rPr>
        <sz val="11"/>
        <rFont val="Arial"/>
        <family val="2"/>
      </rPr>
      <t>EU ID 7 is limited to operating no more than 52 hours on a 12-month rolling basis per Permit AQ0110TVP03, Condition 10.</t>
    </r>
  </si>
  <si>
    <t>Turbocharger and Aftercooler + Limited Operation</t>
  </si>
  <si>
    <r>
      <t>Subpart GG 
146 ppmvd at 15 pct. O</t>
    </r>
    <r>
      <rPr>
        <vertAlign val="subscript"/>
        <sz val="11"/>
        <rFont val="Arial"/>
        <family val="2"/>
      </rPr>
      <t>2</t>
    </r>
  </si>
  <si>
    <r>
      <t>Subpart KKKK
74 ppm at 15 pct. O</t>
    </r>
    <r>
      <rPr>
        <vertAlign val="subscript"/>
        <sz val="11"/>
        <rFont val="Arial"/>
        <family val="2"/>
      </rPr>
      <t>2</t>
    </r>
    <r>
      <rPr>
        <sz val="11"/>
        <rFont val="Arial"/>
        <family val="2"/>
      </rPr>
      <t xml:space="preserve"> or 3.6 lb/MWh</t>
    </r>
  </si>
  <si>
    <t>Efficiency (pct.)</t>
  </si>
  <si>
    <t>(Emission factor, lb/hp-hr) x (Capacity, kW) * (Conversion, 1.341 hp/kW) * (Operation, hr/yr) / (2,000 lb/ton)</t>
  </si>
  <si>
    <r>
      <rPr>
        <vertAlign val="superscript"/>
        <sz val="11"/>
        <rFont val="Arial"/>
        <family val="2"/>
      </rPr>
      <t xml:space="preserve">1 </t>
    </r>
    <r>
      <rPr>
        <sz val="11"/>
        <rFont val="Arial"/>
        <family val="2"/>
      </rPr>
      <t xml:space="preserve"> EU ID 2 is limited to operating no more than 7,992 hours on a 12-month rolling basis per Permit AQ0110TVP03, Condition 12.</t>
    </r>
  </si>
  <si>
    <r>
      <rPr>
        <vertAlign val="superscript"/>
        <sz val="11"/>
        <rFont val="Arial"/>
        <family val="2"/>
      </rPr>
      <t xml:space="preserve">3  </t>
    </r>
    <r>
      <rPr>
        <sz val="11"/>
        <rFont val="Arial"/>
        <family val="2"/>
      </rPr>
      <t>EU IDs 5 and 6 are limited to a combined 12-month rolling total consumption of 1.5 million gallons of startup fuel per Permit AQ0110TVP03, Condition 16.1.  Each unit could be operated individually up to that limit.</t>
    </r>
  </si>
  <si>
    <r>
      <rPr>
        <vertAlign val="superscript"/>
        <sz val="11"/>
        <rFont val="Arial"/>
        <family val="2"/>
      </rPr>
      <t xml:space="preserve">2 </t>
    </r>
    <r>
      <rPr>
        <sz val="11"/>
        <rFont val="Arial"/>
        <family val="2"/>
      </rPr>
      <t xml:space="preserve"> EU ID 7 is limited to operating no more than 52 hours on a 12-month rolling basis per Permit AQ0110TVP03, Condition 10.</t>
    </r>
  </si>
  <si>
    <r>
      <t>Permit AQ0110TVP03
Combined emission limit of 24,500 lb/day</t>
    </r>
    <r>
      <rPr>
        <vertAlign val="superscript"/>
        <sz val="11"/>
        <rFont val="Arial"/>
        <family val="2"/>
      </rPr>
      <t>1</t>
    </r>
  </si>
  <si>
    <r>
      <t>Subpart GG 
150 ppmvd at 1 5 pct. O</t>
    </r>
    <r>
      <rPr>
        <vertAlign val="subscript"/>
        <sz val="11"/>
        <rFont val="Arial"/>
        <family val="2"/>
      </rPr>
      <t xml:space="preserve">2 </t>
    </r>
    <r>
      <rPr>
        <sz val="11"/>
        <rFont val="Arial"/>
        <family val="2"/>
      </rPr>
      <t>or 0.8 wt. pct. S</t>
    </r>
  </si>
  <si>
    <t>Low Sulfur Fuel (0.05 pct by weight)</t>
  </si>
  <si>
    <r>
      <t>tpy</t>
    </r>
    <r>
      <rPr>
        <vertAlign val="superscript"/>
        <sz val="11"/>
        <rFont val="Arial"/>
        <family val="2"/>
      </rPr>
      <t>9</t>
    </r>
  </si>
  <si>
    <r>
      <t>Mass Balance Emission Factor, lb/gal = (Molar mass ratio, 2 lb SO</t>
    </r>
    <r>
      <rPr>
        <vertAlign val="subscript"/>
        <sz val="11"/>
        <rFont val="Arial"/>
        <family val="2"/>
      </rPr>
      <t>2</t>
    </r>
    <r>
      <rPr>
        <sz val="11"/>
        <rFont val="Arial"/>
        <family val="2"/>
      </rPr>
      <t>:1 lb S) * (wt. pct. S in fuel) * (density of fuel, lb/gal) / 100%</t>
    </r>
  </si>
  <si>
    <t>(Emission factor, lb/MMBtu) * (Capacity, MMBtu/hr) x (Operation, hr/yr) / (2,000 lb/ton)</t>
  </si>
  <si>
    <t>(Emission factor, lb/gal) * (Throughput, gal/yr) / (2,000 lb/ton)</t>
  </si>
  <si>
    <t>(Emission factor, lb/gal) * (Capacity, gal/hr) * (Operation, hr/yr) / (2,000 lb/ton)</t>
  </si>
  <si>
    <r>
      <t>(Sulfur compound emission limit, ppmv SO</t>
    </r>
    <r>
      <rPr>
        <vertAlign val="subscript"/>
        <sz val="11"/>
        <rFont val="Arial"/>
        <family val="2"/>
      </rPr>
      <t>2</t>
    </r>
    <r>
      <rPr>
        <sz val="11"/>
        <rFont val="Arial"/>
        <family val="2"/>
      </rPr>
      <t>) * (Conversion, 1.66E-7 lb SO</t>
    </r>
    <r>
      <rPr>
        <vertAlign val="subscript"/>
        <sz val="11"/>
        <rFont val="Arial"/>
        <family val="2"/>
      </rPr>
      <t>2</t>
    </r>
    <r>
      <rPr>
        <sz val="11"/>
        <rFont val="Arial"/>
        <family val="2"/>
      </rPr>
      <t>/scf / ppm SO</t>
    </r>
    <r>
      <rPr>
        <vertAlign val="subscript"/>
        <sz val="11"/>
        <rFont val="Arial"/>
        <family val="2"/>
      </rPr>
      <t>2</t>
    </r>
    <r>
      <rPr>
        <sz val="11"/>
        <rFont val="Arial"/>
        <family val="2"/>
      </rPr>
      <t>) x (F-factor, 9,190 scf/MMBtu) * (Conversion, 0.0193 MMBtu/lb) * (Conversion, mole SO</t>
    </r>
    <r>
      <rPr>
        <vertAlign val="subscript"/>
        <sz val="11"/>
        <rFont val="Arial"/>
        <family val="2"/>
      </rPr>
      <t>2</t>
    </r>
    <r>
      <rPr>
        <sz val="11"/>
        <rFont val="Arial"/>
        <family val="2"/>
      </rPr>
      <t>/64 lb SO</t>
    </r>
    <r>
      <rPr>
        <vertAlign val="subscript"/>
        <sz val="11"/>
        <rFont val="Arial"/>
        <family val="2"/>
      </rPr>
      <t>2</t>
    </r>
    <r>
      <rPr>
        <sz val="11"/>
        <rFont val="Arial"/>
        <family val="2"/>
      </rPr>
      <t>) x (Conversion, mole S/mole SO</t>
    </r>
    <r>
      <rPr>
        <vertAlign val="subscript"/>
        <sz val="11"/>
        <rFont val="Arial"/>
        <family val="2"/>
      </rPr>
      <t>2</t>
    </r>
    <r>
      <rPr>
        <sz val="11"/>
        <rFont val="Arial"/>
        <family val="2"/>
      </rPr>
      <t>) * (Conversion, 32 lb S/ mole S)</t>
    </r>
  </si>
  <si>
    <r>
      <rPr>
        <vertAlign val="superscript"/>
        <sz val="11"/>
        <rFont val="Arial"/>
        <family val="2"/>
      </rPr>
      <t>5</t>
    </r>
    <r>
      <rPr>
        <sz val="11"/>
        <rFont val="Arial"/>
        <family val="2"/>
      </rPr>
      <t xml:space="preserve">  EU ID 7 is limited to a fuel sulfur content of 0.1 wt. pct per Permit AQ0110TVP03, Condition 9.</t>
    </r>
  </si>
  <si>
    <r>
      <rPr>
        <vertAlign val="superscript"/>
        <sz val="11"/>
        <rFont val="Arial"/>
        <family val="2"/>
      </rPr>
      <t>7</t>
    </r>
    <r>
      <rPr>
        <sz val="11"/>
        <rFont val="Arial"/>
        <family val="2"/>
      </rPr>
      <t xml:space="preserve">  EU ID 7 is limited to operating no more than 52 hours on a 12-month rolling basis per Permit AQ0110TVP03, Condition 10.</t>
    </r>
  </si>
  <si>
    <r>
      <rPr>
        <vertAlign val="superscript"/>
        <sz val="11"/>
        <rFont val="Arial"/>
        <family val="2"/>
      </rPr>
      <t xml:space="preserve">4  </t>
    </r>
    <r>
      <rPr>
        <sz val="11"/>
        <rFont val="Arial"/>
        <family val="2"/>
      </rPr>
      <t>Total potential emissions have been adjusted to reflect ORL restrictions.</t>
    </r>
  </si>
  <si>
    <r>
      <rPr>
        <vertAlign val="superscript"/>
        <sz val="11"/>
        <rFont val="Arial"/>
        <family val="2"/>
      </rPr>
      <t>8</t>
    </r>
    <r>
      <rPr>
        <sz val="11"/>
        <rFont val="Arial"/>
        <family val="2"/>
      </rPr>
      <t xml:space="preserve">  EU IDs 11 and 12 are limited to a fuel sulfur content of 0.012 wt. pct. per Permit AQ0110TVP03, Condition 11.</t>
    </r>
  </si>
  <si>
    <t>Table 1-6. Significant Emission Unit Potential VOC Emissions</t>
  </si>
  <si>
    <t>VOC Emission</t>
  </si>
  <si>
    <t>Potential VOC</t>
  </si>
  <si>
    <t>Sample Calculations:</t>
  </si>
  <si>
    <t xml:space="preserve"> </t>
  </si>
  <si>
    <r>
      <t>(Emission factor, lb/10</t>
    </r>
    <r>
      <rPr>
        <vertAlign val="superscript"/>
        <sz val="11"/>
        <rFont val="Arial"/>
        <family val="2"/>
      </rPr>
      <t>3</t>
    </r>
    <r>
      <rPr>
        <sz val="11"/>
        <rFont val="Arial"/>
        <family val="2"/>
      </rPr>
      <t>gal) * (Conversion, 10</t>
    </r>
    <r>
      <rPr>
        <vertAlign val="superscript"/>
        <sz val="11"/>
        <rFont val="Arial"/>
        <family val="2"/>
      </rPr>
      <t>3</t>
    </r>
    <r>
      <rPr>
        <sz val="11"/>
        <rFont val="Arial"/>
        <family val="2"/>
      </rPr>
      <t>gal/91.5 MMBtu) * (Capacity, MMBtu/hr) * (Operation, hr/yr) / (2,000 lb/ton)</t>
    </r>
  </si>
  <si>
    <r>
      <t>(Emission factor, lb/10</t>
    </r>
    <r>
      <rPr>
        <vertAlign val="superscript"/>
        <sz val="11"/>
        <rFont val="Arial"/>
        <family val="2"/>
      </rPr>
      <t>3</t>
    </r>
    <r>
      <rPr>
        <sz val="11"/>
        <rFont val="Arial"/>
        <family val="2"/>
      </rPr>
      <t>gal) * (Conversion, 10</t>
    </r>
    <r>
      <rPr>
        <vertAlign val="superscript"/>
        <sz val="11"/>
        <rFont val="Arial"/>
        <family val="2"/>
      </rPr>
      <t>3</t>
    </r>
    <r>
      <rPr>
        <sz val="11"/>
        <rFont val="Arial"/>
        <family val="2"/>
      </rPr>
      <t>gal / 91.5 MMBtu) * (Capacity, MMBtu/hr) * (Operation, hr/yr) / (2,000 lb/ton)</t>
    </r>
  </si>
  <si>
    <t>VOC</t>
  </si>
  <si>
    <t>-</t>
  </si>
  <si>
    <r>
      <rPr>
        <vertAlign val="superscript"/>
        <sz val="11"/>
        <rFont val="Arial"/>
        <family val="2"/>
      </rPr>
      <t xml:space="preserve">1 </t>
    </r>
    <r>
      <rPr>
        <sz val="11"/>
        <rFont val="Arial"/>
        <family val="2"/>
      </rPr>
      <t>EU ID 2 is limited to operating no more than 7,992 hours on a 12-month rolling basis per Permit AQ0110TVP03, Condition 12.</t>
    </r>
  </si>
  <si>
    <t>TANKS 4.0.9d</t>
  </si>
  <si>
    <r>
      <rPr>
        <vertAlign val="superscript"/>
        <sz val="11"/>
        <rFont val="Arial"/>
        <family val="2"/>
      </rPr>
      <t xml:space="preserve">2  </t>
    </r>
    <r>
      <rPr>
        <sz val="11"/>
        <rFont val="Arial"/>
        <family val="2"/>
      </rPr>
      <t>EU ID 7 is limited to operating no more than 52 hours on a 12-month rolling basis per Permit AQ0110TVP03, Condition 10.</t>
    </r>
  </si>
  <si>
    <r>
      <rPr>
        <vertAlign val="superscript"/>
        <sz val="11"/>
        <rFont val="Arial"/>
        <family val="2"/>
      </rPr>
      <t>1</t>
    </r>
    <r>
      <rPr>
        <sz val="11"/>
        <color theme="1"/>
        <rFont val="Arial"/>
        <family val="2"/>
      </rPr>
      <t xml:space="preserve">  </t>
    </r>
    <r>
      <rPr>
        <sz val="11"/>
        <rFont val="Arial"/>
        <family val="2"/>
      </rPr>
      <t>Combined emissions from EU IDs 1, 5, and 6 are limited to 1,600 tpy NO</t>
    </r>
    <r>
      <rPr>
        <vertAlign val="subscript"/>
        <sz val="11"/>
        <rFont val="Arial"/>
        <family val="2"/>
      </rPr>
      <t>X</t>
    </r>
    <r>
      <rPr>
        <sz val="11"/>
        <rFont val="Arial"/>
        <family val="2"/>
      </rPr>
      <t xml:space="preserve"> emissions on a 12-month rolling basis per Permit AQ0110TVP03, Condition 13.  Each unit can operate individually up to the potential emissions shown above.</t>
    </r>
  </si>
  <si>
    <t>AP-42 Table 3.1-2a
(non-startup)</t>
  </si>
  <si>
    <t>Mass Balance
(startup)</t>
  </si>
  <si>
    <t>Total</t>
  </si>
  <si>
    <r>
      <t xml:space="preserve">73 </t>
    </r>
    <r>
      <rPr>
        <vertAlign val="superscript"/>
        <sz val="11"/>
        <rFont val="Arial"/>
        <family val="2"/>
      </rPr>
      <t>3</t>
    </r>
  </si>
  <si>
    <r>
      <rPr>
        <vertAlign val="superscript"/>
        <sz val="11"/>
        <rFont val="Arial"/>
        <family val="2"/>
      </rPr>
      <t xml:space="preserve">3  </t>
    </r>
    <r>
      <rPr>
        <sz val="11"/>
        <rFont val="Arial"/>
        <family val="2"/>
      </rPr>
      <t>AP-42, Table 3.1-1 infers a control efficiency of 73 pct. for water injection. While 77 pct. was listed in recent Emission Unit Inventory submittals, 73 pct. is used in this analysis.  Permit AQ0110TVP03, Condition 13.2 requires water injection for EU IDs 5 and 6.</t>
    </r>
  </si>
  <si>
    <t>Existing Control Technology</t>
  </si>
  <si>
    <r>
      <rPr>
        <vertAlign val="superscript"/>
        <sz val="11"/>
        <rFont val="Arial"/>
        <family val="2"/>
      </rPr>
      <t xml:space="preserve">1  </t>
    </r>
    <r>
      <rPr>
        <sz val="11"/>
        <rFont val="Arial"/>
        <family val="2"/>
      </rPr>
      <t>Combined emissions from EU IDs 1, 5, and 6 are limited to 1,600 tpy emissions of NO</t>
    </r>
    <r>
      <rPr>
        <vertAlign val="subscript"/>
        <sz val="11"/>
        <rFont val="Arial"/>
        <family val="2"/>
      </rPr>
      <t>X</t>
    </r>
    <r>
      <rPr>
        <sz val="11"/>
        <rFont val="Arial"/>
        <family val="2"/>
      </rPr>
      <t xml:space="preserve"> on a 12-month rolling basis per  Permit AQ0110TVP03, Condition 13.  Each emission unit can operate individually up to the potential NO</t>
    </r>
    <r>
      <rPr>
        <vertAlign val="subscript"/>
        <sz val="11"/>
        <rFont val="Arial"/>
        <family val="2"/>
      </rPr>
      <t>X</t>
    </r>
    <r>
      <rPr>
        <sz val="11"/>
        <rFont val="Arial"/>
        <family val="2"/>
      </rPr>
      <t xml:space="preserve"> emissions shown above.</t>
    </r>
  </si>
  <si>
    <r>
      <rPr>
        <vertAlign val="superscript"/>
        <sz val="11"/>
        <rFont val="Arial"/>
        <family val="2"/>
      </rPr>
      <t xml:space="preserve">2  </t>
    </r>
    <r>
      <rPr>
        <sz val="11"/>
        <rFont val="Arial"/>
        <family val="2"/>
      </rPr>
      <t>EU IDs 1 and 2 can combust No. 1 and No. 2 fuel oil, which (by specification) can have a maximum sulfur content of 0.5 wt. pct.  The two emission units may emit no more than 24,500 pounds of SO</t>
    </r>
    <r>
      <rPr>
        <vertAlign val="subscript"/>
        <sz val="11"/>
        <rFont val="Arial"/>
        <family val="2"/>
      </rPr>
      <t>2</t>
    </r>
    <r>
      <rPr>
        <sz val="11"/>
        <rFont val="Arial"/>
        <family val="2"/>
      </rPr>
      <t xml:space="preserve"> per day, combined, </t>
    </r>
  </si>
  <si>
    <r>
      <t>HAGO/LAGO/ Fuel Oil</t>
    </r>
    <r>
      <rPr>
        <vertAlign val="superscript"/>
        <sz val="11"/>
        <rFont val="Arial"/>
        <family val="2"/>
      </rPr>
      <t>5</t>
    </r>
  </si>
  <si>
    <r>
      <t>GVEA LSR Turbine Fuel/GVEA Naphtha</t>
    </r>
    <r>
      <rPr>
        <vertAlign val="superscript"/>
        <sz val="11"/>
        <rFont val="Arial"/>
        <family val="2"/>
      </rPr>
      <t>6</t>
    </r>
  </si>
  <si>
    <r>
      <rPr>
        <vertAlign val="superscript"/>
        <sz val="11"/>
        <rFont val="Arial"/>
        <family val="2"/>
      </rPr>
      <t>6</t>
    </r>
    <r>
      <rPr>
        <sz val="11"/>
        <rFont val="Arial"/>
        <family val="2"/>
      </rPr>
      <t xml:space="preserve">  GVEA LSR Turbine Fuel (LSR) is currently being combusted in EU ID 5.  This fuel is obtained from directly from the Petro Star Inc. (PSI) refinery via pipeline.  PSI is supplying this fuel under a long-term contract with GVEA.</t>
    </r>
  </si>
  <si>
    <t xml:space="preserve">       EU IDs 5 and 6.</t>
  </si>
  <si>
    <r>
      <t>wt. pct. S</t>
    </r>
    <r>
      <rPr>
        <vertAlign val="superscript"/>
        <sz val="11"/>
        <rFont val="Arial"/>
        <family val="2"/>
      </rPr>
      <t>4</t>
    </r>
  </si>
  <si>
    <r>
      <t>N/A</t>
    </r>
    <r>
      <rPr>
        <vertAlign val="superscript"/>
        <sz val="11"/>
        <rFont val="Arial"/>
        <family val="2"/>
      </rPr>
      <t>4</t>
    </r>
  </si>
  <si>
    <t>gal/yr</t>
  </si>
  <si>
    <r>
      <rPr>
        <vertAlign val="superscript"/>
        <sz val="11"/>
        <rFont val="Arial"/>
        <family val="2"/>
      </rPr>
      <t xml:space="preserve">1  </t>
    </r>
    <r>
      <rPr>
        <sz val="11"/>
        <rFont val="Arial"/>
        <family val="2"/>
      </rPr>
      <t>EU IDs 1 and 2 can combust No. 1 and No. 2 fuel oil, which (by specification) can have a maximum sulfur content of 0.5 wt. pct.  The two emission units may emit no more than 24,500 pounds of SO</t>
    </r>
    <r>
      <rPr>
        <vertAlign val="subscript"/>
        <sz val="11"/>
        <rFont val="Arial"/>
        <family val="2"/>
      </rPr>
      <t>2</t>
    </r>
    <r>
      <rPr>
        <sz val="11"/>
        <rFont val="Arial"/>
        <family val="2"/>
      </rPr>
      <t xml:space="preserve"> per day, combined, </t>
    </r>
  </si>
  <si>
    <r>
      <t xml:space="preserve">       per Permit AQ0110TVP03, Condition 14.  The fuel oil sulfur content specification of 0.5 wt. pct. S is more restrictive.  Each unit could be operated individually up to the potential SO</t>
    </r>
    <r>
      <rPr>
        <vertAlign val="subscript"/>
        <sz val="11"/>
        <rFont val="Arial"/>
        <family val="2"/>
      </rPr>
      <t>2</t>
    </r>
    <r>
      <rPr>
        <sz val="11"/>
        <rFont val="Arial"/>
        <family val="2"/>
      </rPr>
      <t xml:space="preserve"> emissions shown above.</t>
    </r>
  </si>
  <si>
    <r>
      <rPr>
        <vertAlign val="superscript"/>
        <sz val="11"/>
        <rFont val="Arial"/>
        <family val="2"/>
      </rPr>
      <t xml:space="preserve">9  </t>
    </r>
    <r>
      <rPr>
        <sz val="11"/>
        <rFont val="Arial"/>
        <family val="2"/>
      </rPr>
      <t>Total potential emissions have been adjusted to reflect annual operating hour restrictions.</t>
    </r>
  </si>
  <si>
    <r>
      <rPr>
        <vertAlign val="superscript"/>
        <sz val="11"/>
        <rFont val="Arial"/>
        <family val="2"/>
      </rPr>
      <t xml:space="preserve">3  </t>
    </r>
    <r>
      <rPr>
        <sz val="11"/>
        <rFont val="Arial"/>
        <family val="2"/>
      </rPr>
      <t>The normal operating fuel for EU IDs 5 and 6 is LSR obtained from PSI under a long-term contract.  The sulfur content of the LSR is limited to no more than 30 ppmw by the terms of that contract.  That fuel sulfur content is used for calculating SO</t>
    </r>
    <r>
      <rPr>
        <vertAlign val="subscript"/>
        <sz val="11"/>
        <rFont val="Arial"/>
        <family val="2"/>
      </rPr>
      <t>2</t>
    </r>
    <r>
      <rPr>
        <sz val="11"/>
        <rFont val="Arial"/>
        <family val="2"/>
      </rPr>
      <t xml:space="preserve"> emissions from</t>
    </r>
  </si>
  <si>
    <r>
      <rPr>
        <vertAlign val="superscript"/>
        <sz val="11"/>
        <rFont val="Arial"/>
        <family val="2"/>
      </rPr>
      <t>4</t>
    </r>
    <r>
      <rPr>
        <sz val="11"/>
        <rFont val="Arial"/>
        <family val="2"/>
      </rPr>
      <t xml:space="preserve">  EU ID 5 is a "base-load" unit that is operated continuously for extended periods of time.  EU ID 6, if constructed, will be operated in the same manner.  As a result, startups on No. 1 or No. 2 fuel oil are infrequent, so potential emissions from startups are not included.</t>
    </r>
  </si>
  <si>
    <r>
      <rPr>
        <vertAlign val="superscript"/>
        <sz val="11"/>
        <rFont val="Arial"/>
        <family val="2"/>
      </rPr>
      <t>5</t>
    </r>
    <r>
      <rPr>
        <sz val="11"/>
        <rFont val="Arial"/>
        <family val="2"/>
      </rPr>
      <t xml:space="preserve"> HAGO and Lago are listed for completeness, but those fuels are no longer available due to the closure of the Flint Hills Refinery in North Pole.</t>
    </r>
  </si>
  <si>
    <r>
      <t xml:space="preserve">       per Permit AQ0110TVP03, Condition 14. The fuel oil sulfur content specification of 0.5 wt. pct. S is more restrictive.  Each unit could be operated individually up to the potential SO</t>
    </r>
    <r>
      <rPr>
        <vertAlign val="subscript"/>
        <sz val="11"/>
        <rFont val="Arial"/>
        <family val="2"/>
      </rPr>
      <t>2</t>
    </r>
    <r>
      <rPr>
        <sz val="11"/>
        <rFont val="Arial"/>
        <family val="2"/>
      </rPr>
      <t xml:space="preserve"> emissions shown above.</t>
    </r>
  </si>
  <si>
    <r>
      <t>Unknown</t>
    </r>
    <r>
      <rPr>
        <vertAlign val="superscript"/>
        <sz val="11"/>
        <rFont val="Arial"/>
        <family val="2"/>
      </rPr>
      <t>6</t>
    </r>
  </si>
  <si>
    <r>
      <rPr>
        <vertAlign val="superscript"/>
        <sz val="11"/>
        <rFont val="Arial"/>
        <family val="2"/>
      </rPr>
      <t>6</t>
    </r>
    <r>
      <rPr>
        <sz val="11"/>
        <rFont val="Arial"/>
        <family val="2"/>
      </rPr>
      <t xml:space="preserve"> The EU ID 2 regenerative system was rebuilt during 2012-2013 and is expected to be more effective than the regenerative system on EU ID 1 but has not been quantified.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</si>
</sst>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0.000"/>
    <numFmt numFmtId="165" formatCode="#,##0.0"/>
    <numFmt numFmtId="166" formatCode="#,##0.000"/>
    <numFmt numFmtId="167" formatCode="#,##0.0000"/>
    <numFmt numFmtId="168" formatCode="#,##0.00000"/>
    <numFmt numFmtId="169" formatCode="#,##0.0000000000"/>
  </numFmts>
  <fonts count="15" x14ac:knownFonts="1">
    <font>
      <sz val="12"/>
      <name val="Times New Roman"/>
    </font>
    <font>
      <sz val="11"/>
      <color theme="1"/>
      <name val="Arial"/>
      <family val="2"/>
    </font>
    <font>
      <sz val="11"/>
      <color theme="1"/>
      <name val="Calibri"/>
      <family val="2"/>
      <scheme val="minor"/>
    </font>
    <font>
      <sz val="12"/>
      <name val="Times New Roman"/>
      <family val="1"/>
    </font>
    <font>
      <sz val="10"/>
      <name val="Arial"/>
      <family val="2"/>
    </font>
    <font>
      <sz val="10"/>
      <name val="MS Sans Serif"/>
      <family val="2"/>
    </font>
    <font>
      <sz val="10"/>
      <color indexed="8"/>
      <name val="Arial"/>
      <family val="2"/>
    </font>
    <font>
      <b/>
      <sz val="11"/>
      <name val="Arial"/>
      <family val="2"/>
    </font>
    <font>
      <sz val="11"/>
      <name val="Arial"/>
      <family val="2"/>
    </font>
    <font>
      <b/>
      <vertAlign val="subscript"/>
      <sz val="11"/>
      <name val="Arial"/>
      <family val="2"/>
    </font>
    <font>
      <b/>
      <vertAlign val="superscript"/>
      <sz val="11"/>
      <name val="Arial"/>
      <family val="2"/>
    </font>
    <font>
      <sz val="11"/>
      <color theme="1"/>
      <name val="Arial"/>
      <family val="2"/>
    </font>
    <font>
      <vertAlign val="superscript"/>
      <sz val="11"/>
      <name val="Arial"/>
      <family val="2"/>
    </font>
    <font>
      <vertAlign val="subscript"/>
      <sz val="11"/>
      <name val="Arial"/>
      <family val="2"/>
    </font>
    <font>
      <sz val="11"/>
      <color rgb="FFFF0000"/>
      <name val="Arial"/>
      <family val="2"/>
    </font>
  </fonts>
  <fills count="19">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s>
  <borders count="65">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double">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286">
    <xf numFmtId="0" fontId="0" fillId="0" borderId="0"/>
    <xf numFmtId="0" fontId="3" fillId="0" borderId="0"/>
    <xf numFmtId="0" fontId="3"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4"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4" fillId="0" borderId="0">
      <alignment vertical="top"/>
    </xf>
    <xf numFmtId="0" fontId="4" fillId="0" borderId="0">
      <alignment vertical="top"/>
    </xf>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 borderId="42" applyNumberFormat="0" applyFont="0" applyAlignment="0" applyProtection="0"/>
    <xf numFmtId="0" fontId="2" fillId="5" borderId="42"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6" fillId="0" borderId="0">
      <alignment vertical="top"/>
    </xf>
    <xf numFmtId="0" fontId="6" fillId="0" borderId="0">
      <alignment vertical="top"/>
    </xf>
    <xf numFmtId="0" fontId="4" fillId="0" borderId="0"/>
    <xf numFmtId="0" fontId="4" fillId="0" borderId="0"/>
  </cellStyleXfs>
  <cellXfs count="294">
    <xf numFmtId="0" fontId="0" fillId="0" borderId="0" xfId="0"/>
    <xf numFmtId="0" fontId="8" fillId="0" borderId="0" xfId="0" applyFont="1"/>
    <xf numFmtId="0" fontId="8" fillId="0" borderId="0" xfId="0" applyFont="1" applyAlignment="1">
      <alignment horizontal="right"/>
    </xf>
    <xf numFmtId="0" fontId="8" fillId="0" borderId="0" xfId="0" applyFont="1" applyAlignment="1">
      <alignment horizontal="left"/>
    </xf>
    <xf numFmtId="1" fontId="8" fillId="0" borderId="0" xfId="0" applyNumberFormat="1" applyFont="1" applyAlignment="1">
      <alignment horizontal="center"/>
    </xf>
    <xf numFmtId="0" fontId="7" fillId="3" borderId="1" xfId="0" applyFont="1" applyFill="1" applyBorder="1" applyAlignment="1">
      <alignment horizontal="centerContinuous"/>
    </xf>
    <xf numFmtId="0" fontId="7" fillId="3" borderId="16" xfId="0" applyFont="1" applyFill="1" applyBorder="1" applyAlignment="1">
      <alignment horizontal="centerContinuous"/>
    </xf>
    <xf numFmtId="0" fontId="7" fillId="3" borderId="11" xfId="0" applyFont="1" applyFill="1" applyBorder="1" applyAlignment="1">
      <alignment horizontal="centerContinuous"/>
    </xf>
    <xf numFmtId="0" fontId="7" fillId="3" borderId="27" xfId="0" applyFont="1" applyFill="1" applyBorder="1" applyAlignment="1">
      <alignment horizontal="centerContinuous"/>
    </xf>
    <xf numFmtId="1" fontId="7" fillId="3" borderId="41" xfId="0" applyNumberFormat="1" applyFont="1" applyFill="1" applyBorder="1" applyAlignment="1">
      <alignment horizontal="center"/>
    </xf>
    <xf numFmtId="1" fontId="7" fillId="3" borderId="7" xfId="0" applyNumberFormat="1" applyFont="1" applyFill="1" applyBorder="1" applyAlignment="1">
      <alignment horizontal="center"/>
    </xf>
    <xf numFmtId="0" fontId="7" fillId="3" borderId="3" xfId="0" applyFont="1" applyFill="1" applyBorder="1" applyAlignment="1">
      <alignment horizontal="center"/>
    </xf>
    <xf numFmtId="0" fontId="7" fillId="3" borderId="32" xfId="0" applyFont="1" applyFill="1" applyBorder="1" applyAlignment="1">
      <alignment horizontal="centerContinuous"/>
    </xf>
    <xf numFmtId="1" fontId="7" fillId="3" borderId="4" xfId="0" applyNumberFormat="1" applyFont="1" applyFill="1" applyBorder="1" applyAlignment="1">
      <alignment horizontal="center"/>
    </xf>
    <xf numFmtId="1" fontId="7" fillId="3" borderId="8" xfId="0" applyNumberFormat="1" applyFont="1" applyFill="1" applyBorder="1" applyAlignment="1">
      <alignment horizontal="center"/>
    </xf>
    <xf numFmtId="0" fontId="7" fillId="3" borderId="36" xfId="0" applyFont="1" applyFill="1" applyBorder="1" applyAlignment="1">
      <alignment horizontal="center"/>
    </xf>
    <xf numFmtId="0" fontId="7" fillId="2" borderId="43" xfId="0" applyFont="1" applyFill="1" applyBorder="1" applyAlignment="1">
      <alignment horizontal="center"/>
    </xf>
    <xf numFmtId="0" fontId="7" fillId="2" borderId="44" xfId="0" applyFont="1" applyFill="1" applyBorder="1" applyAlignment="1">
      <alignment horizontal="center"/>
    </xf>
    <xf numFmtId="0" fontId="7" fillId="2" borderId="45" xfId="0" applyFont="1" applyFill="1" applyBorder="1" applyAlignment="1">
      <alignment horizontal="center"/>
    </xf>
    <xf numFmtId="0" fontId="7" fillId="2" borderId="46" xfId="0" applyFont="1" applyFill="1" applyBorder="1" applyAlignment="1">
      <alignment horizontal="center"/>
    </xf>
    <xf numFmtId="1" fontId="7" fillId="2" borderId="22" xfId="0" applyNumberFormat="1" applyFont="1" applyFill="1" applyBorder="1" applyAlignment="1">
      <alignment horizontal="center"/>
    </xf>
    <xf numFmtId="1" fontId="7" fillId="2" borderId="17" xfId="0" applyNumberFormat="1" applyFont="1" applyFill="1" applyBorder="1" applyAlignment="1">
      <alignment horizontal="center"/>
    </xf>
    <xf numFmtId="0" fontId="7" fillId="0" borderId="22" xfId="0" applyFont="1" applyFill="1" applyBorder="1" applyAlignment="1">
      <alignment horizontal="center"/>
    </xf>
    <xf numFmtId="0" fontId="7" fillId="0" borderId="19" xfId="0" applyFont="1" applyFill="1" applyBorder="1" applyAlignment="1">
      <alignment horizontal="center"/>
    </xf>
    <xf numFmtId="0" fontId="11" fillId="0" borderId="10" xfId="0" applyFont="1" applyBorder="1" applyAlignment="1">
      <alignment horizontal="center" vertical="center"/>
    </xf>
    <xf numFmtId="0" fontId="11" fillId="0" borderId="5" xfId="0" applyFont="1" applyBorder="1" applyAlignment="1">
      <alignment horizontal="center" vertical="center" wrapText="1"/>
    </xf>
    <xf numFmtId="0" fontId="8" fillId="0" borderId="5" xfId="1284" applyFont="1" applyBorder="1" applyAlignment="1" applyProtection="1">
      <alignment horizontal="center" vertical="center"/>
    </xf>
    <xf numFmtId="165" fontId="8" fillId="0" borderId="9" xfId="0" applyNumberFormat="1" applyFont="1" applyFill="1" applyBorder="1" applyAlignment="1">
      <alignment horizontal="right" vertical="center" wrapText="1"/>
    </xf>
    <xf numFmtId="0" fontId="8" fillId="0" borderId="24" xfId="0" applyFont="1" applyFill="1" applyBorder="1" applyAlignment="1">
      <alignment vertical="center" wrapText="1"/>
    </xf>
    <xf numFmtId="3" fontId="8" fillId="0" borderId="9" xfId="0" applyNumberFormat="1" applyFont="1" applyFill="1" applyBorder="1" applyAlignment="1">
      <alignment horizontal="right" vertical="center" wrapText="1"/>
    </xf>
    <xf numFmtId="3" fontId="8" fillId="0" borderId="9" xfId="0" applyNumberFormat="1" applyFont="1" applyBorder="1" applyAlignment="1">
      <alignment horizontal="right" vertical="center"/>
    </xf>
    <xf numFmtId="3" fontId="8" fillId="0" borderId="24" xfId="0" applyNumberFormat="1" applyFont="1" applyBorder="1" applyAlignment="1">
      <alignment horizontal="left" vertical="center"/>
    </xf>
    <xf numFmtId="3" fontId="8" fillId="4" borderId="5" xfId="0" applyNumberFormat="1" applyFont="1" applyFill="1" applyBorder="1" applyAlignment="1">
      <alignment horizontal="right" vertical="center"/>
    </xf>
    <xf numFmtId="3" fontId="8" fillId="0" borderId="5" xfId="0" applyNumberFormat="1" applyFont="1" applyBorder="1" applyAlignment="1">
      <alignment horizontal="left" vertical="center"/>
    </xf>
    <xf numFmtId="0" fontId="11" fillId="0" borderId="5" xfId="0" applyFont="1" applyBorder="1" applyAlignment="1">
      <alignment horizontal="center" vertical="center"/>
    </xf>
    <xf numFmtId="0" fontId="11" fillId="0" borderId="5" xfId="0" applyFont="1" applyFill="1" applyBorder="1" applyAlignment="1">
      <alignment horizontal="center" vertical="center"/>
    </xf>
    <xf numFmtId="0" fontId="8" fillId="0" borderId="5" xfId="1285" applyFont="1" applyFill="1" applyBorder="1" applyAlignment="1" applyProtection="1">
      <alignment horizontal="center" vertical="center"/>
    </xf>
    <xf numFmtId="0" fontId="8" fillId="0" borderId="24" xfId="0" applyFont="1" applyFill="1" applyBorder="1" applyAlignment="1">
      <alignment vertical="center"/>
    </xf>
    <xf numFmtId="3" fontId="8" fillId="0" borderId="9" xfId="362" applyNumberFormat="1" applyFont="1" applyFill="1" applyBorder="1" applyAlignment="1">
      <alignment horizontal="right" vertical="center" wrapText="1"/>
    </xf>
    <xf numFmtId="0" fontId="8" fillId="0" borderId="24" xfId="362" applyFont="1" applyFill="1" applyBorder="1" applyAlignment="1">
      <alignment vertical="center" wrapText="1"/>
    </xf>
    <xf numFmtId="165" fontId="8" fillId="0" borderId="9" xfId="362" applyNumberFormat="1" applyFont="1" applyFill="1" applyBorder="1" applyAlignment="1">
      <alignment horizontal="right" vertical="center" wrapText="1"/>
    </xf>
    <xf numFmtId="3" fontId="8" fillId="0" borderId="29" xfId="0" applyNumberFormat="1" applyFont="1" applyBorder="1" applyAlignment="1">
      <alignment horizontal="right" vertical="center"/>
    </xf>
    <xf numFmtId="3" fontId="8" fillId="0" borderId="31" xfId="0" applyNumberFormat="1" applyFont="1" applyBorder="1" applyAlignment="1">
      <alignment horizontal="left" vertical="center"/>
    </xf>
    <xf numFmtId="0" fontId="8" fillId="0" borderId="0" xfId="0" applyFont="1" applyFill="1" applyBorder="1" applyAlignment="1">
      <alignment horizontal="left" vertical="center"/>
    </xf>
    <xf numFmtId="0" fontId="8" fillId="0" borderId="0" xfId="0" applyFont="1" applyAlignment="1">
      <alignment horizontal="center" wrapText="1"/>
    </xf>
    <xf numFmtId="0" fontId="7" fillId="3" borderId="48" xfId="0" applyFont="1" applyFill="1" applyBorder="1" applyAlignment="1">
      <alignment horizont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22" xfId="0" applyFont="1" applyFill="1" applyBorder="1" applyAlignment="1">
      <alignment horizontal="center" vertical="center" wrapText="1"/>
    </xf>
    <xf numFmtId="0" fontId="7" fillId="2" borderId="20" xfId="0" applyFont="1" applyFill="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4" fontId="8" fillId="0" borderId="9" xfId="0" applyNumberFormat="1" applyFont="1" applyFill="1" applyBorder="1" applyAlignment="1">
      <alignment horizontal="right" vertical="center"/>
    </xf>
    <xf numFmtId="3" fontId="8" fillId="0" borderId="26" xfId="0" applyNumberFormat="1" applyFont="1" applyBorder="1" applyAlignment="1">
      <alignment horizontal="left" vertical="center"/>
    </xf>
    <xf numFmtId="3" fontId="8" fillId="0" borderId="5" xfId="0" applyNumberFormat="1" applyFont="1" applyBorder="1" applyAlignment="1">
      <alignment horizontal="center" vertical="center" wrapText="1"/>
    </xf>
    <xf numFmtId="3" fontId="8" fillId="0" borderId="9" xfId="0" applyNumberFormat="1" applyFont="1" applyBorder="1" applyAlignment="1">
      <alignment horizontal="center" vertical="center" wrapText="1"/>
    </xf>
    <xf numFmtId="3" fontId="8" fillId="18" borderId="5" xfId="0" quotePrefix="1" applyNumberFormat="1" applyFont="1" applyFill="1" applyBorder="1" applyAlignment="1">
      <alignment horizontal="center" vertical="center"/>
    </xf>
    <xf numFmtId="3" fontId="8" fillId="0" borderId="25" xfId="0" applyNumberFormat="1" applyFont="1" applyBorder="1" applyAlignment="1">
      <alignment horizontal="left" vertical="center"/>
    </xf>
    <xf numFmtId="165" fontId="8" fillId="0" borderId="9" xfId="0" applyNumberFormat="1" applyFont="1" applyBorder="1" applyAlignment="1">
      <alignment horizontal="right" vertical="center"/>
    </xf>
    <xf numFmtId="3" fontId="8" fillId="0" borderId="23" xfId="0" applyNumberFormat="1" applyFont="1" applyFill="1" applyBorder="1" applyAlignment="1">
      <alignment horizontal="left" vertical="center"/>
    </xf>
    <xf numFmtId="166" fontId="8" fillId="0" borderId="9" xfId="0" applyNumberFormat="1" applyFont="1" applyBorder="1" applyAlignment="1">
      <alignment horizontal="right" vertical="center"/>
    </xf>
    <xf numFmtId="0" fontId="8" fillId="0" borderId="35" xfId="0" applyFont="1" applyBorder="1" applyAlignment="1">
      <alignment horizontal="center" vertical="center"/>
    </xf>
    <xf numFmtId="0" fontId="8" fillId="0" borderId="6" xfId="0" applyFont="1" applyBorder="1" applyAlignment="1">
      <alignment horizontal="center" vertical="center"/>
    </xf>
    <xf numFmtId="0" fontId="8" fillId="0" borderId="40" xfId="0" applyFont="1" applyBorder="1" applyAlignment="1">
      <alignment horizontal="center" vertical="center" wrapText="1"/>
    </xf>
    <xf numFmtId="3" fontId="8" fillId="0" borderId="34" xfId="0" applyNumberFormat="1" applyFont="1" applyBorder="1" applyAlignment="1">
      <alignment horizontal="left" vertical="center"/>
    </xf>
    <xf numFmtId="165" fontId="8" fillId="0" borderId="29" xfId="0" applyNumberFormat="1" applyFont="1" applyBorder="1" applyAlignment="1">
      <alignment horizontal="right" vertical="center"/>
    </xf>
    <xf numFmtId="3" fontId="8" fillId="0" borderId="30" xfId="0" applyNumberFormat="1" applyFont="1" applyBorder="1" applyAlignment="1">
      <alignment horizontal="left" vertical="center"/>
    </xf>
    <xf numFmtId="3" fontId="8" fillId="0" borderId="6" xfId="0" applyNumberFormat="1"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0" fontId="8" fillId="0" borderId="0" xfId="0" quotePrefix="1" applyFont="1"/>
    <xf numFmtId="0" fontId="7" fillId="0" borderId="0" xfId="0" applyFont="1" applyBorder="1" applyAlignment="1">
      <alignment horizontal="right"/>
    </xf>
    <xf numFmtId="0" fontId="7" fillId="0" borderId="0" xfId="0" applyFont="1" applyBorder="1" applyAlignment="1">
      <alignment horizontal="center" wrapText="1"/>
    </xf>
    <xf numFmtId="3" fontId="7" fillId="0" borderId="0" xfId="0" applyNumberFormat="1" applyFont="1" applyFill="1" applyBorder="1" applyAlignment="1">
      <alignment horizontal="right"/>
    </xf>
    <xf numFmtId="0" fontId="7" fillId="0" borderId="0" xfId="0" applyFont="1" applyFill="1" applyBorder="1" applyAlignment="1">
      <alignment horizontal="left"/>
    </xf>
    <xf numFmtId="0" fontId="8" fillId="0" borderId="0" xfId="0" applyFont="1" applyFill="1"/>
    <xf numFmtId="0" fontId="8" fillId="0" borderId="0" xfId="0" applyFont="1" applyFill="1" applyAlignment="1">
      <alignment horizontal="left"/>
    </xf>
    <xf numFmtId="0" fontId="8" fillId="0" borderId="0" xfId="0" applyFont="1" applyFill="1" applyAlignment="1">
      <alignment horizontal="center" wrapText="1"/>
    </xf>
    <xf numFmtId="0" fontId="11" fillId="0" borderId="0" xfId="0" applyFont="1" applyFill="1" applyBorder="1"/>
    <xf numFmtId="0" fontId="11" fillId="0" borderId="0" xfId="0" applyFont="1" applyFill="1" applyBorder="1" applyAlignment="1">
      <alignment wrapText="1"/>
    </xf>
    <xf numFmtId="0" fontId="8" fillId="0" borderId="0" xfId="0" applyFont="1" applyFill="1" applyAlignment="1"/>
    <xf numFmtId="0" fontId="8" fillId="0" borderId="0" xfId="0" applyFont="1" applyFill="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Border="1" applyAlignment="1">
      <alignment horizontal="left"/>
    </xf>
    <xf numFmtId="0" fontId="7" fillId="2" borderId="21" xfId="0" applyFont="1" applyFill="1" applyBorder="1" applyAlignment="1">
      <alignment horizontal="center"/>
    </xf>
    <xf numFmtId="0" fontId="7" fillId="2" borderId="22" xfId="0" applyFont="1" applyFill="1" applyBorder="1" applyAlignment="1">
      <alignment horizontal="center"/>
    </xf>
    <xf numFmtId="0" fontId="7" fillId="2" borderId="19" xfId="0" applyFont="1" applyFill="1" applyBorder="1" applyAlignment="1">
      <alignment horizontal="center"/>
    </xf>
    <xf numFmtId="0" fontId="7" fillId="2" borderId="18" xfId="0" applyFont="1" applyFill="1" applyBorder="1" applyAlignment="1">
      <alignment horizontal="center"/>
    </xf>
    <xf numFmtId="0" fontId="7" fillId="2" borderId="47" xfId="0" applyFont="1" applyFill="1" applyBorder="1" applyAlignment="1">
      <alignment horizontal="center"/>
    </xf>
    <xf numFmtId="0" fontId="7" fillId="2" borderId="20" xfId="0" applyFont="1" applyFill="1" applyBorder="1" applyAlignment="1">
      <alignment horizontal="center"/>
    </xf>
    <xf numFmtId="4" fontId="8" fillId="0" borderId="24" xfId="0" applyNumberFormat="1" applyFont="1" applyBorder="1" applyAlignment="1">
      <alignment horizontal="left" vertical="center"/>
    </xf>
    <xf numFmtId="167" fontId="8" fillId="0" borderId="9" xfId="0" applyNumberFormat="1" applyFont="1" applyBorder="1" applyAlignment="1">
      <alignment horizontal="right" vertical="center"/>
    </xf>
    <xf numFmtId="4" fontId="8" fillId="0" borderId="31" xfId="0" applyNumberFormat="1" applyFont="1" applyBorder="1" applyAlignment="1">
      <alignment horizontal="left" vertical="center"/>
    </xf>
    <xf numFmtId="0" fontId="7" fillId="0" borderId="0" xfId="0" applyFont="1" applyBorder="1" applyAlignment="1">
      <alignment horizontal="center"/>
    </xf>
    <xf numFmtId="0" fontId="8" fillId="0" borderId="0" xfId="0" applyFont="1" applyFill="1" applyBorder="1" applyAlignment="1">
      <alignment horizontal="left"/>
    </xf>
    <xf numFmtId="0" fontId="8" fillId="0" borderId="0" xfId="0" applyFont="1" applyAlignment="1">
      <alignment horizontal="center"/>
    </xf>
    <xf numFmtId="2" fontId="8" fillId="0" borderId="17" xfId="0" applyNumberFormat="1" applyFont="1" applyFill="1" applyBorder="1" applyAlignment="1">
      <alignment horizontal="right" vertical="center"/>
    </xf>
    <xf numFmtId="0" fontId="8" fillId="0" borderId="24" xfId="0" applyFont="1" applyFill="1" applyBorder="1" applyAlignment="1">
      <alignment horizontal="left" vertical="center"/>
    </xf>
    <xf numFmtId="3" fontId="8" fillId="0" borderId="24" xfId="0" applyNumberFormat="1" applyFont="1" applyFill="1" applyBorder="1" applyAlignment="1">
      <alignment horizontal="left" vertical="center"/>
    </xf>
    <xf numFmtId="0" fontId="8" fillId="0" borderId="17" xfId="0" applyFont="1" applyFill="1" applyBorder="1" applyAlignment="1">
      <alignment horizontal="right" vertical="center"/>
    </xf>
    <xf numFmtId="164" fontId="8" fillId="0" borderId="17" xfId="0" applyNumberFormat="1" applyFont="1" applyFill="1" applyBorder="1" applyAlignment="1">
      <alignment horizontal="right" vertical="center"/>
    </xf>
    <xf numFmtId="167" fontId="8" fillId="0" borderId="17" xfId="0" applyNumberFormat="1" applyFont="1" applyFill="1" applyBorder="1" applyAlignment="1">
      <alignment horizontal="right" vertical="center"/>
    </xf>
    <xf numFmtId="0" fontId="8" fillId="0" borderId="14" xfId="0" applyFont="1" applyBorder="1" applyAlignment="1">
      <alignment horizontal="center" vertical="center"/>
    </xf>
    <xf numFmtId="0" fontId="8" fillId="0" borderId="39" xfId="0" applyFont="1" applyFill="1" applyBorder="1" applyAlignment="1">
      <alignment horizontal="right" vertical="center"/>
    </xf>
    <xf numFmtId="0" fontId="8" fillId="0" borderId="31" xfId="0" applyFont="1" applyFill="1" applyBorder="1" applyAlignment="1">
      <alignment horizontal="left" vertical="center"/>
    </xf>
    <xf numFmtId="167" fontId="8" fillId="0" borderId="39" xfId="0" applyNumberFormat="1" applyFont="1" applyFill="1" applyBorder="1" applyAlignment="1">
      <alignment horizontal="right" vertical="center"/>
    </xf>
    <xf numFmtId="0" fontId="8" fillId="0" borderId="0" xfId="0" applyFont="1" applyFill="1" applyAlignment="1">
      <alignment horizontal="center"/>
    </xf>
    <xf numFmtId="0" fontId="11" fillId="0" borderId="0" xfId="0" applyFont="1" applyFill="1" applyBorder="1" applyAlignment="1"/>
    <xf numFmtId="0" fontId="8" fillId="0" borderId="0" xfId="0" applyFont="1" applyFill="1" applyAlignment="1">
      <alignment wrapText="1"/>
    </xf>
    <xf numFmtId="0" fontId="8" fillId="0" borderId="0" xfId="0" applyFont="1" applyFill="1" applyAlignment="1">
      <alignment vertical="center" wrapText="1"/>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15" xfId="0" applyFont="1" applyFill="1" applyBorder="1" applyAlignment="1">
      <alignment horizontal="center"/>
    </xf>
    <xf numFmtId="3" fontId="8" fillId="0" borderId="9" xfId="0" applyNumberFormat="1" applyFont="1" applyBorder="1" applyAlignment="1">
      <alignment horizontal="center" vertical="center"/>
    </xf>
    <xf numFmtId="0" fontId="7" fillId="3" borderId="41" xfId="0" applyFont="1" applyFill="1" applyBorder="1" applyAlignment="1">
      <alignment horizontal="center"/>
    </xf>
    <xf numFmtId="0" fontId="7" fillId="3" borderId="4" xfId="0" applyFont="1" applyFill="1" applyBorder="1" applyAlignment="1">
      <alignment horizontal="center"/>
    </xf>
    <xf numFmtId="0" fontId="8" fillId="0" borderId="0" xfId="0" applyFont="1" applyFill="1" applyAlignment="1">
      <alignment horizontal="right"/>
    </xf>
    <xf numFmtId="0" fontId="8" fillId="0" borderId="0" xfId="0" applyFont="1" applyFill="1" applyAlignment="1">
      <alignment horizontal="left" wrapText="1"/>
    </xf>
    <xf numFmtId="0" fontId="8" fillId="0" borderId="12" xfId="0" applyFont="1" applyBorder="1" applyAlignment="1">
      <alignment horizontal="center" vertical="center"/>
    </xf>
    <xf numFmtId="3" fontId="8" fillId="0" borderId="23" xfId="0" applyNumberFormat="1" applyFont="1" applyBorder="1" applyAlignment="1">
      <alignment horizontal="left" vertical="center"/>
    </xf>
    <xf numFmtId="0" fontId="8" fillId="0" borderId="0" xfId="0" applyFont="1" applyFill="1" applyAlignment="1">
      <alignment horizontal="right" vertical="center"/>
    </xf>
    <xf numFmtId="0" fontId="8" fillId="0" borderId="0" xfId="0" applyFont="1" applyFill="1" applyAlignment="1">
      <alignment horizontal="left" vertical="center" wrapText="1"/>
    </xf>
    <xf numFmtId="0" fontId="8" fillId="0" borderId="0" xfId="0" applyFont="1" applyFill="1" applyAlignment="1">
      <alignment horizontal="right"/>
    </xf>
    <xf numFmtId="0" fontId="8" fillId="0" borderId="0" xfId="0" applyFont="1" applyFill="1" applyAlignment="1">
      <alignment horizontal="left" wrapText="1"/>
    </xf>
    <xf numFmtId="0" fontId="8" fillId="0" borderId="0" xfId="0" applyFont="1" applyFill="1" applyAlignment="1">
      <alignment horizontal="left" vertical="center" wrapText="1"/>
    </xf>
    <xf numFmtId="0" fontId="8" fillId="0" borderId="0" xfId="0" applyFont="1" applyBorder="1" applyAlignment="1">
      <alignment vertical="center"/>
    </xf>
    <xf numFmtId="0" fontId="14" fillId="0" borderId="0" xfId="0" applyFont="1" applyBorder="1" applyAlignment="1">
      <alignment vertical="center"/>
    </xf>
    <xf numFmtId="0" fontId="14" fillId="0" borderId="0" xfId="0" applyFont="1" applyFill="1" applyAlignment="1"/>
    <xf numFmtId="165" fontId="8" fillId="0" borderId="0" xfId="0" applyNumberFormat="1" applyFont="1" applyFill="1"/>
    <xf numFmtId="0" fontId="14" fillId="0" borderId="0" xfId="0" applyFont="1"/>
    <xf numFmtId="0" fontId="14" fillId="0" borderId="0" xfId="0" applyFont="1" applyBorder="1"/>
    <xf numFmtId="0" fontId="8" fillId="0" borderId="0" xfId="0" quotePrefix="1" applyFont="1" applyFill="1" applyBorder="1" applyAlignment="1">
      <alignment horizontal="left" vertical="center"/>
    </xf>
    <xf numFmtId="0" fontId="8" fillId="0" borderId="52" xfId="1285" applyFont="1" applyFill="1" applyBorder="1" applyAlignment="1" applyProtection="1">
      <alignment horizontal="center" vertical="center"/>
    </xf>
    <xf numFmtId="165" fontId="8" fillId="0" borderId="49" xfId="362" applyNumberFormat="1" applyFont="1" applyFill="1" applyBorder="1" applyAlignment="1">
      <alignment horizontal="right" vertical="center" wrapText="1"/>
    </xf>
    <xf numFmtId="0" fontId="8" fillId="0" borderId="53" xfId="0" applyFont="1" applyFill="1" applyBorder="1" applyAlignment="1">
      <alignment vertical="center"/>
    </xf>
    <xf numFmtId="0" fontId="11" fillId="0" borderId="52" xfId="0" applyFont="1" applyFill="1" applyBorder="1" applyAlignment="1">
      <alignment horizontal="center" vertical="center"/>
    </xf>
    <xf numFmtId="165" fontId="8" fillId="0" borderId="5" xfId="0" quotePrefix="1" applyNumberFormat="1" applyFont="1" applyBorder="1" applyAlignment="1">
      <alignment horizontal="center" vertical="center"/>
    </xf>
    <xf numFmtId="165" fontId="8" fillId="0" borderId="5" xfId="0" applyNumberFormat="1" applyFont="1" applyFill="1" applyBorder="1" applyAlignment="1">
      <alignment horizontal="center" vertical="center"/>
    </xf>
    <xf numFmtId="4" fontId="8" fillId="0" borderId="5" xfId="0" applyNumberFormat="1" applyFont="1" applyFill="1" applyBorder="1" applyAlignment="1">
      <alignment horizontal="center" vertical="center"/>
    </xf>
    <xf numFmtId="165" fontId="8" fillId="0" borderId="52" xfId="0" applyNumberFormat="1" applyFont="1" applyFill="1" applyBorder="1" applyAlignment="1">
      <alignment horizontal="center" vertical="center"/>
    </xf>
    <xf numFmtId="165" fontId="8" fillId="0" borderId="6" xfId="0" applyNumberFormat="1" applyFont="1" applyFill="1" applyBorder="1" applyAlignment="1">
      <alignment horizontal="center" vertical="center"/>
    </xf>
    <xf numFmtId="165" fontId="8" fillId="0" borderId="57" xfId="0" applyNumberFormat="1" applyFont="1" applyFill="1" applyBorder="1" applyAlignment="1">
      <alignment horizontal="center" vertical="center"/>
    </xf>
    <xf numFmtId="165" fontId="8" fillId="0" borderId="49" xfId="0" applyNumberFormat="1" applyFont="1" applyBorder="1" applyAlignment="1">
      <alignment horizontal="right" vertical="center"/>
    </xf>
    <xf numFmtId="3" fontId="8" fillId="0" borderId="58" xfId="0" applyNumberFormat="1" applyFont="1" applyBorder="1" applyAlignment="1">
      <alignment horizontal="left" vertical="center"/>
    </xf>
    <xf numFmtId="165" fontId="8" fillId="0" borderId="30" xfId="0" applyNumberFormat="1" applyFont="1" applyFill="1" applyBorder="1" applyAlignment="1">
      <alignment horizontal="right" vertical="center"/>
    </xf>
    <xf numFmtId="0" fontId="8" fillId="0" borderId="33" xfId="0" applyFont="1" applyFill="1" applyBorder="1" applyAlignment="1">
      <alignment horizontal="left" vertical="center"/>
    </xf>
    <xf numFmtId="0" fontId="8" fillId="0" borderId="35" xfId="0" applyFont="1" applyBorder="1" applyAlignment="1">
      <alignment horizontal="right" vertical="center"/>
    </xf>
    <xf numFmtId="0" fontId="7" fillId="0" borderId="14" xfId="0" applyFont="1" applyBorder="1" applyAlignment="1">
      <alignment horizontal="center" vertical="center"/>
    </xf>
    <xf numFmtId="165" fontId="8" fillId="0" borderId="30" xfId="0" applyNumberFormat="1" applyFont="1" applyFill="1" applyBorder="1" applyAlignment="1">
      <alignment horizontal="right"/>
    </xf>
    <xf numFmtId="0" fontId="8" fillId="0" borderId="33" xfId="0" applyFont="1" applyFill="1" applyBorder="1" applyAlignment="1">
      <alignment horizontal="left"/>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4" xfId="0" applyFont="1" applyFill="1" applyBorder="1" applyAlignment="1">
      <alignment horizontal="center"/>
    </xf>
    <xf numFmtId="0" fontId="8" fillId="0" borderId="0" xfId="0" applyFont="1" applyFill="1" applyAlignment="1">
      <alignment horizontal="right"/>
    </xf>
    <xf numFmtId="0" fontId="8" fillId="0" borderId="0" xfId="0" applyFont="1" applyFill="1" applyAlignment="1">
      <alignment horizontal="left" wrapText="1"/>
    </xf>
    <xf numFmtId="0" fontId="8" fillId="0" borderId="12" xfId="0" applyFont="1" applyBorder="1" applyAlignment="1">
      <alignment horizontal="center" vertical="center"/>
    </xf>
    <xf numFmtId="3" fontId="8" fillId="0" borderId="23" xfId="0" applyNumberFormat="1" applyFont="1" applyBorder="1" applyAlignment="1">
      <alignment horizontal="left" vertical="center"/>
    </xf>
    <xf numFmtId="0" fontId="8" fillId="0" borderId="0" xfId="0" applyFont="1" applyFill="1" applyAlignment="1">
      <alignment horizontal="right" vertical="center"/>
    </xf>
    <xf numFmtId="0" fontId="8" fillId="0" borderId="0" xfId="0" applyFont="1" applyFill="1" applyAlignment="1">
      <alignment horizontal="left" vertical="center" wrapText="1"/>
    </xf>
    <xf numFmtId="168" fontId="8" fillId="0" borderId="9" xfId="0" applyNumberFormat="1" applyFont="1" applyFill="1" applyBorder="1" applyAlignment="1">
      <alignment horizontal="right" vertical="center"/>
    </xf>
    <xf numFmtId="3" fontId="8" fillId="0" borderId="9" xfId="0" applyNumberFormat="1" applyFont="1" applyFill="1" applyBorder="1" applyAlignment="1">
      <alignment vertical="center"/>
    </xf>
    <xf numFmtId="0" fontId="8" fillId="0" borderId="5" xfId="0" applyFont="1" applyFill="1" applyBorder="1" applyAlignment="1">
      <alignment horizontal="center" vertical="center"/>
    </xf>
    <xf numFmtId="3" fontId="8" fillId="0" borderId="5" xfId="0" applyNumberFormat="1" applyFont="1" applyFill="1" applyBorder="1" applyAlignment="1">
      <alignment horizontal="center" vertical="center"/>
    </xf>
    <xf numFmtId="3" fontId="8" fillId="0" borderId="5" xfId="0" applyNumberFormat="1" applyFont="1" applyFill="1" applyBorder="1" applyAlignment="1">
      <alignment horizontal="center" vertical="center" wrapText="1"/>
    </xf>
    <xf numFmtId="3" fontId="8" fillId="0" borderId="52" xfId="0" applyNumberFormat="1" applyFont="1" applyFill="1" applyBorder="1" applyAlignment="1">
      <alignment vertical="center" wrapText="1"/>
    </xf>
    <xf numFmtId="0" fontId="7" fillId="3" borderId="59" xfId="0" applyFont="1" applyFill="1" applyBorder="1" applyAlignment="1">
      <alignment horizontal="center"/>
    </xf>
    <xf numFmtId="0" fontId="7" fillId="0" borderId="20" xfId="0" applyFont="1" applyFill="1" applyBorder="1" applyAlignment="1">
      <alignment horizontal="center"/>
    </xf>
    <xf numFmtId="165" fontId="8" fillId="0" borderId="25" xfId="0" applyNumberFormat="1" applyFont="1" applyFill="1" applyBorder="1" applyAlignment="1">
      <alignment horizontal="center" vertical="center"/>
    </xf>
    <xf numFmtId="167" fontId="8" fillId="0" borderId="5" xfId="0" applyNumberFormat="1" applyFont="1" applyFill="1" applyBorder="1" applyAlignment="1">
      <alignment horizontal="center" vertical="center"/>
    </xf>
    <xf numFmtId="167" fontId="8" fillId="0" borderId="52" xfId="0" applyNumberFormat="1" applyFont="1" applyFill="1" applyBorder="1" applyAlignment="1">
      <alignment horizontal="center" vertical="center"/>
    </xf>
    <xf numFmtId="4" fontId="8" fillId="0" borderId="9" xfId="0" applyNumberFormat="1" applyFont="1" applyBorder="1" applyAlignment="1">
      <alignment horizontal="right" vertical="center"/>
    </xf>
    <xf numFmtId="4" fontId="8" fillId="0" borderId="25" xfId="0" applyNumberFormat="1" applyFont="1" applyFill="1" applyBorder="1" applyAlignment="1">
      <alignment horizontal="center" vertical="center"/>
    </xf>
    <xf numFmtId="0" fontId="14" fillId="0" borderId="0" xfId="0" applyFont="1" applyFill="1"/>
    <xf numFmtId="0" fontId="8" fillId="0" borderId="0" xfId="0" applyFont="1" applyFill="1" applyAlignment="1">
      <alignment horizontal="right"/>
    </xf>
    <xf numFmtId="165" fontId="8" fillId="0" borderId="31" xfId="0" applyNumberFormat="1" applyFont="1" applyFill="1" applyBorder="1" applyAlignment="1">
      <alignment horizontal="center" vertical="center"/>
    </xf>
    <xf numFmtId="0" fontId="14" fillId="0" borderId="0" xfId="0" applyFont="1" applyAlignment="1">
      <alignment vertical="center"/>
    </xf>
    <xf numFmtId="3" fontId="8" fillId="0" borderId="5" xfId="0" quotePrefix="1" applyNumberFormat="1" applyFont="1" applyFill="1" applyBorder="1" applyAlignment="1">
      <alignment horizontal="center" vertical="center"/>
    </xf>
    <xf numFmtId="0" fontId="14" fillId="0" borderId="0" xfId="0" applyFont="1" applyFill="1" applyAlignment="1">
      <alignment vertical="center"/>
    </xf>
    <xf numFmtId="169" fontId="14" fillId="0" borderId="0" xfId="0" applyNumberFormat="1" applyFont="1" applyFill="1"/>
    <xf numFmtId="0" fontId="8" fillId="0" borderId="0" xfId="0" applyFont="1" applyFill="1" applyAlignment="1">
      <alignment horizontal="right"/>
    </xf>
    <xf numFmtId="0" fontId="8" fillId="0" borderId="0" xfId="0" applyFont="1" applyFill="1" applyAlignment="1">
      <alignment horizontal="left" wrapText="1"/>
    </xf>
    <xf numFmtId="0" fontId="8" fillId="0" borderId="0" xfId="0" applyFont="1" applyFill="1" applyAlignment="1">
      <alignment horizontal="right" vertical="center"/>
    </xf>
    <xf numFmtId="0" fontId="8" fillId="0" borderId="0" xfId="0" applyFont="1" applyFill="1" applyAlignment="1">
      <alignment horizontal="left" vertical="center" wrapText="1"/>
    </xf>
    <xf numFmtId="0" fontId="8" fillId="0" borderId="13" xfId="0" applyFont="1" applyFill="1" applyBorder="1" applyAlignment="1">
      <alignment horizontal="center" vertical="center"/>
    </xf>
    <xf numFmtId="3" fontId="8" fillId="0" borderId="9" xfId="0" applyNumberFormat="1" applyFont="1" applyFill="1" applyBorder="1" applyAlignment="1">
      <alignment horizontal="right" vertical="center"/>
    </xf>
    <xf numFmtId="165" fontId="8" fillId="0" borderId="9" xfId="0" applyNumberFormat="1" applyFont="1" applyFill="1" applyBorder="1" applyAlignment="1">
      <alignment horizontal="right" vertical="center"/>
    </xf>
    <xf numFmtId="3" fontId="8" fillId="0" borderId="25" xfId="0" applyNumberFormat="1" applyFont="1" applyFill="1" applyBorder="1" applyAlignment="1">
      <alignment horizontal="left" vertical="center"/>
    </xf>
    <xf numFmtId="0" fontId="8" fillId="0" borderId="0" xfId="0" applyFont="1" applyFill="1" applyAlignment="1">
      <alignment vertical="center"/>
    </xf>
    <xf numFmtId="3" fontId="8" fillId="0" borderId="9" xfId="0" applyNumberFormat="1" applyFont="1" applyFill="1" applyBorder="1" applyAlignment="1">
      <alignment horizontal="center" vertical="center" wrapText="1"/>
    </xf>
    <xf numFmtId="0" fontId="8" fillId="0" borderId="0" xfId="0" applyFont="1" applyFill="1" applyBorder="1" applyAlignment="1">
      <alignment vertical="center"/>
    </xf>
    <xf numFmtId="0" fontId="8" fillId="0" borderId="52" xfId="0" applyFont="1" applyFill="1" applyBorder="1" applyAlignment="1">
      <alignment horizontal="center" vertical="center" wrapText="1"/>
    </xf>
    <xf numFmtId="0" fontId="14" fillId="0" borderId="0" xfId="0" applyFont="1" applyFill="1" applyBorder="1" applyAlignment="1">
      <alignment vertical="center"/>
    </xf>
    <xf numFmtId="0" fontId="8" fillId="0" borderId="5" xfId="0" applyFont="1" applyFill="1" applyBorder="1" applyAlignment="1">
      <alignment horizontal="center" vertical="center" wrapText="1"/>
    </xf>
    <xf numFmtId="165" fontId="8" fillId="0" borderId="9" xfId="0" applyNumberFormat="1" applyFont="1" applyFill="1" applyBorder="1" applyAlignment="1">
      <alignment horizontal="centerContinuous" vertical="center"/>
    </xf>
    <xf numFmtId="3" fontId="8" fillId="0" borderId="25" xfId="0" applyNumberFormat="1" applyFont="1" applyFill="1" applyBorder="1" applyAlignment="1">
      <alignment horizontal="centerContinuous" vertical="center"/>
    </xf>
    <xf numFmtId="0" fontId="8" fillId="0" borderId="52" xfId="0" applyFont="1" applyFill="1" applyBorder="1" applyAlignment="1">
      <alignment horizontal="center" vertical="center"/>
    </xf>
    <xf numFmtId="3" fontId="8" fillId="0" borderId="62" xfId="0" applyNumberFormat="1" applyFont="1" applyFill="1" applyBorder="1" applyAlignment="1">
      <alignment horizontal="right" vertical="center"/>
    </xf>
    <xf numFmtId="3" fontId="8" fillId="0" borderId="63" xfId="0" applyNumberFormat="1" applyFont="1" applyFill="1" applyBorder="1" applyAlignment="1">
      <alignment horizontal="left" vertical="center"/>
    </xf>
    <xf numFmtId="3" fontId="8" fillId="0" borderId="64" xfId="0" applyNumberFormat="1" applyFont="1" applyFill="1" applyBorder="1" applyAlignment="1">
      <alignment horizontal="center" vertical="center" wrapText="1"/>
    </xf>
    <xf numFmtId="3" fontId="8" fillId="0" borderId="9" xfId="0" applyNumberFormat="1" applyFont="1" applyFill="1" applyBorder="1" applyAlignment="1">
      <alignment horizontal="center" vertical="center"/>
    </xf>
    <xf numFmtId="3" fontId="8" fillId="0" borderId="24" xfId="0" applyNumberFormat="1" applyFont="1" applyFill="1" applyBorder="1" applyAlignment="1">
      <alignment horizontal="center" vertical="center"/>
    </xf>
    <xf numFmtId="3" fontId="8" fillId="0" borderId="26" xfId="0" applyNumberFormat="1" applyFont="1" applyFill="1" applyBorder="1" applyAlignment="1">
      <alignment horizontal="center" vertical="center" wrapText="1"/>
    </xf>
    <xf numFmtId="3" fontId="8" fillId="0" borderId="17" xfId="0" applyNumberFormat="1" applyFont="1" applyFill="1" applyBorder="1" applyAlignment="1">
      <alignment horizontal="right" vertical="center"/>
    </xf>
    <xf numFmtId="0" fontId="8" fillId="0" borderId="12" xfId="0" applyFont="1" applyFill="1" applyBorder="1" applyAlignment="1">
      <alignment horizontal="center" vertical="center"/>
    </xf>
    <xf numFmtId="167" fontId="8" fillId="0" borderId="9" xfId="0" applyNumberFormat="1" applyFont="1" applyFill="1" applyBorder="1" applyAlignment="1">
      <alignment horizontal="right" vertical="center"/>
    </xf>
    <xf numFmtId="0" fontId="8" fillId="0" borderId="14"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0" xfId="0" applyFont="1" applyFill="1" applyBorder="1" applyAlignment="1">
      <alignment horizontal="center" vertical="center" wrapText="1"/>
    </xf>
    <xf numFmtId="3" fontId="8" fillId="0" borderId="34" xfId="0" applyNumberFormat="1" applyFont="1" applyFill="1" applyBorder="1" applyAlignment="1">
      <alignment horizontal="left" vertical="center"/>
    </xf>
    <xf numFmtId="165" fontId="8" fillId="0" borderId="29" xfId="0" applyNumberFormat="1" applyFont="1" applyFill="1" applyBorder="1" applyAlignment="1">
      <alignment horizontal="right" vertical="center"/>
    </xf>
    <xf numFmtId="3" fontId="8" fillId="0" borderId="31" xfId="0" applyNumberFormat="1" applyFont="1" applyFill="1" applyBorder="1" applyAlignment="1">
      <alignment horizontal="left" vertical="center"/>
    </xf>
    <xf numFmtId="3" fontId="8" fillId="0" borderId="29" xfId="0" applyNumberFormat="1" applyFont="1" applyFill="1" applyBorder="1" applyAlignment="1">
      <alignment horizontal="right" vertical="center"/>
    </xf>
    <xf numFmtId="3" fontId="8" fillId="0" borderId="6" xfId="0" applyNumberFormat="1" applyFont="1" applyFill="1" applyBorder="1" applyAlignment="1">
      <alignment horizontal="center" vertical="center" wrapText="1"/>
    </xf>
    <xf numFmtId="3" fontId="8" fillId="0" borderId="52" xfId="0" applyNumberFormat="1" applyFont="1" applyFill="1" applyBorder="1" applyAlignment="1">
      <alignment horizontal="center" vertical="center"/>
    </xf>
    <xf numFmtId="167" fontId="8" fillId="0" borderId="49" xfId="0" applyNumberFormat="1" applyFont="1" applyFill="1" applyBorder="1" applyAlignment="1">
      <alignment horizontal="right" vertical="center"/>
    </xf>
    <xf numFmtId="3" fontId="8" fillId="0" borderId="58" xfId="0" applyNumberFormat="1" applyFont="1" applyFill="1" applyBorder="1" applyAlignment="1">
      <alignment horizontal="left" vertical="center"/>
    </xf>
    <xf numFmtId="0" fontId="7" fillId="0" borderId="14" xfId="0" applyFont="1" applyFill="1" applyBorder="1" applyAlignment="1">
      <alignment horizontal="center" vertical="center"/>
    </xf>
    <xf numFmtId="0" fontId="8" fillId="0" borderId="35" xfId="0" applyFont="1" applyFill="1" applyBorder="1" applyAlignment="1">
      <alignment horizontal="right" vertical="center"/>
    </xf>
    <xf numFmtId="0" fontId="7" fillId="0" borderId="0" xfId="0" applyFont="1" applyFill="1" applyBorder="1" applyAlignment="1">
      <alignment horizontal="right"/>
    </xf>
    <xf numFmtId="1" fontId="8" fillId="0" borderId="0" xfId="0" applyNumberFormat="1" applyFont="1" applyFill="1" applyAlignment="1">
      <alignment horizontal="center"/>
    </xf>
    <xf numFmtId="0" fontId="11" fillId="0" borderId="10" xfId="0" applyFont="1" applyFill="1" applyBorder="1" applyAlignment="1">
      <alignment horizontal="center" vertical="center"/>
    </xf>
    <xf numFmtId="0" fontId="11" fillId="0" borderId="5" xfId="0" applyFont="1" applyFill="1" applyBorder="1" applyAlignment="1">
      <alignment horizontal="center" vertical="center" wrapText="1"/>
    </xf>
    <xf numFmtId="3" fontId="8" fillId="0" borderId="5" xfId="0" applyNumberFormat="1" applyFont="1" applyFill="1" applyBorder="1" applyAlignment="1">
      <alignment horizontal="right" vertical="center"/>
    </xf>
    <xf numFmtId="3" fontId="8" fillId="0" borderId="5" xfId="0" applyNumberFormat="1" applyFont="1" applyFill="1" applyBorder="1" applyAlignment="1">
      <alignment horizontal="left" vertical="center"/>
    </xf>
    <xf numFmtId="165" fontId="8" fillId="0" borderId="5" xfId="0" quotePrefix="1" applyNumberFormat="1" applyFont="1" applyFill="1" applyBorder="1" applyAlignment="1">
      <alignment horizontal="center" vertical="center"/>
    </xf>
    <xf numFmtId="0" fontId="8" fillId="0" borderId="10" xfId="0" applyFont="1" applyFill="1" applyBorder="1" applyAlignment="1">
      <alignment horizontal="center" vertical="center"/>
    </xf>
    <xf numFmtId="0" fontId="8" fillId="0" borderId="5" xfId="1285" applyFont="1" applyFill="1" applyBorder="1" applyAlignment="1" applyProtection="1">
      <alignment horizontal="center" vertical="center" wrapText="1"/>
    </xf>
    <xf numFmtId="0" fontId="8" fillId="0" borderId="0" xfId="0" applyFont="1" applyFill="1" applyAlignment="1">
      <alignment horizontal="center" vertical="center"/>
    </xf>
    <xf numFmtId="0" fontId="11" fillId="0" borderId="50" xfId="0" applyFont="1" applyFill="1" applyBorder="1" applyAlignment="1">
      <alignment horizontal="center" vertical="center"/>
    </xf>
    <xf numFmtId="0" fontId="11" fillId="0" borderId="52" xfId="0" applyFont="1" applyFill="1" applyBorder="1" applyAlignment="1">
      <alignment horizontal="center" vertical="center" wrapText="1"/>
    </xf>
    <xf numFmtId="3" fontId="8" fillId="0" borderId="49" xfId="0" applyNumberFormat="1" applyFont="1" applyFill="1" applyBorder="1" applyAlignment="1">
      <alignment horizontal="right" vertical="center"/>
    </xf>
    <xf numFmtId="3" fontId="8" fillId="0" borderId="53" xfId="0" applyNumberFormat="1" applyFont="1" applyFill="1" applyBorder="1" applyAlignment="1">
      <alignment horizontal="left" vertical="center"/>
    </xf>
    <xf numFmtId="165" fontId="8" fillId="0" borderId="52" xfId="0" applyNumberFormat="1" applyFont="1" applyFill="1" applyBorder="1" applyAlignment="1">
      <alignment horizontal="right" vertical="center"/>
    </xf>
    <xf numFmtId="3" fontId="8" fillId="0" borderId="52" xfId="0" applyNumberFormat="1" applyFont="1" applyFill="1" applyBorder="1" applyAlignment="1">
      <alignment horizontal="left" vertical="center"/>
    </xf>
    <xf numFmtId="165" fontId="8" fillId="0" borderId="52" xfId="0" quotePrefix="1" applyNumberFormat="1" applyFont="1" applyFill="1" applyBorder="1" applyAlignment="1">
      <alignment horizontal="center" vertical="center"/>
    </xf>
    <xf numFmtId="0" fontId="11" fillId="0" borderId="29" xfId="0" applyFont="1" applyFill="1" applyBorder="1" applyAlignment="1">
      <alignment horizontal="right" vertical="center" wrapText="1"/>
    </xf>
    <xf numFmtId="0" fontId="11" fillId="0" borderId="30" xfId="0" applyFont="1" applyFill="1" applyBorder="1" applyAlignment="1">
      <alignment horizontal="right" vertical="center" wrapText="1"/>
    </xf>
    <xf numFmtId="0" fontId="11" fillId="0" borderId="31" xfId="0" applyFont="1" applyFill="1" applyBorder="1" applyAlignment="1">
      <alignment horizontal="right" vertical="center" wrapText="1"/>
    </xf>
    <xf numFmtId="0" fontId="7" fillId="0" borderId="0" xfId="0" applyFont="1" applyFill="1" applyAlignment="1">
      <alignment horizontal="center"/>
    </xf>
    <xf numFmtId="0" fontId="7" fillId="3" borderId="7"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7" xfId="0" applyFont="1" applyFill="1" applyBorder="1" applyAlignment="1">
      <alignment horizontal="center"/>
    </xf>
    <xf numFmtId="0" fontId="7" fillId="3" borderId="28" xfId="0" applyFont="1" applyFill="1" applyBorder="1" applyAlignment="1">
      <alignment horizontal="center"/>
    </xf>
    <xf numFmtId="0" fontId="7" fillId="3" borderId="8" xfId="0" applyFont="1" applyFill="1" applyBorder="1" applyAlignment="1">
      <alignment horizontal="center"/>
    </xf>
    <xf numFmtId="0" fontId="7" fillId="3" borderId="15" xfId="0" applyFont="1" applyFill="1" applyBorder="1" applyAlignment="1">
      <alignment horizontal="center"/>
    </xf>
    <xf numFmtId="0" fontId="7" fillId="3" borderId="54" xfId="0" applyFont="1" applyFill="1" applyBorder="1" applyAlignment="1">
      <alignment horizontal="center"/>
    </xf>
    <xf numFmtId="0" fontId="7" fillId="3" borderId="55" xfId="0" applyFont="1" applyFill="1" applyBorder="1" applyAlignment="1">
      <alignment horizontal="center"/>
    </xf>
    <xf numFmtId="0" fontId="7" fillId="3" borderId="56" xfId="0" applyFont="1" applyFill="1" applyBorder="1" applyAlignment="1">
      <alignment horizontal="center"/>
    </xf>
    <xf numFmtId="0" fontId="8" fillId="0" borderId="0" xfId="0" applyFont="1" applyFill="1" applyAlignment="1">
      <alignment horizontal="right"/>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4" xfId="0" applyFont="1" applyFill="1" applyBorder="1" applyAlignment="1">
      <alignment horizontal="center" vertical="center"/>
    </xf>
    <xf numFmtId="3" fontId="8" fillId="0" borderId="9" xfId="0" applyNumberFormat="1" applyFont="1" applyBorder="1" applyAlignment="1">
      <alignment horizontal="center" vertical="center"/>
    </xf>
    <xf numFmtId="3" fontId="8" fillId="0" borderId="24" xfId="0" applyNumberFormat="1" applyFont="1" applyBorder="1" applyAlignment="1">
      <alignment horizontal="center" vertical="center"/>
    </xf>
    <xf numFmtId="3" fontId="8" fillId="0" borderId="49" xfId="0" applyNumberFormat="1" applyFont="1" applyBorder="1" applyAlignment="1">
      <alignment horizontal="center" vertical="center"/>
    </xf>
    <xf numFmtId="3" fontId="8" fillId="0" borderId="53" xfId="0" applyNumberFormat="1" applyFont="1" applyBorder="1" applyAlignment="1">
      <alignment horizontal="center" vertical="center"/>
    </xf>
    <xf numFmtId="0" fontId="7" fillId="3" borderId="27" xfId="0" applyFont="1" applyFill="1" applyBorder="1" applyAlignment="1">
      <alignment horizontal="center"/>
    </xf>
    <xf numFmtId="0" fontId="7" fillId="3" borderId="32" xfId="0" applyFont="1" applyFill="1" applyBorder="1" applyAlignment="1">
      <alignment horizontal="center"/>
    </xf>
    <xf numFmtId="0" fontId="7" fillId="3" borderId="4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0" xfId="0" applyFont="1" applyAlignment="1">
      <alignment horizontal="center"/>
    </xf>
    <xf numFmtId="0" fontId="7" fillId="3" borderId="41" xfId="0" applyFont="1" applyFill="1" applyBorder="1" applyAlignment="1">
      <alignment horizontal="center"/>
    </xf>
    <xf numFmtId="0" fontId="7" fillId="3" borderId="37" xfId="0" applyFont="1" applyFill="1" applyBorder="1" applyAlignment="1">
      <alignment horizontal="center"/>
    </xf>
    <xf numFmtId="0" fontId="7" fillId="3" borderId="4" xfId="0" applyFont="1" applyFill="1" applyBorder="1" applyAlignment="1">
      <alignment horizontal="center"/>
    </xf>
    <xf numFmtId="0" fontId="7" fillId="3" borderId="38" xfId="0" applyFont="1" applyFill="1" applyBorder="1" applyAlignment="1">
      <alignment horizontal="center"/>
    </xf>
    <xf numFmtId="0" fontId="8" fillId="0" borderId="0" xfId="0" applyFont="1" applyFill="1" applyAlignment="1">
      <alignment horizontal="left" wrapText="1"/>
    </xf>
    <xf numFmtId="0" fontId="8" fillId="0" borderId="0" xfId="0" applyFont="1" applyFill="1" applyAlignment="1">
      <alignment horizontal="right" vertical="center"/>
    </xf>
    <xf numFmtId="0" fontId="8" fillId="0" borderId="0" xfId="0" applyFont="1" applyFill="1" applyAlignment="1">
      <alignment horizontal="left" vertical="center" wrapText="1"/>
    </xf>
    <xf numFmtId="3" fontId="8" fillId="0" borderId="49" xfId="0" applyNumberFormat="1" applyFont="1" applyFill="1" applyBorder="1" applyAlignment="1">
      <alignment horizontal="right" vertical="center"/>
    </xf>
    <xf numFmtId="3" fontId="8" fillId="0" borderId="17" xfId="0" applyNumberFormat="1" applyFont="1" applyFill="1" applyBorder="1" applyAlignment="1">
      <alignment horizontal="right" vertical="center"/>
    </xf>
    <xf numFmtId="3" fontId="8" fillId="0" borderId="53" xfId="0" applyNumberFormat="1" applyFont="1" applyFill="1" applyBorder="1" applyAlignment="1">
      <alignment horizontal="left" vertical="center"/>
    </xf>
    <xf numFmtId="3" fontId="8" fillId="0" borderId="23" xfId="0" applyNumberFormat="1" applyFont="1" applyFill="1" applyBorder="1" applyAlignment="1">
      <alignment horizontal="left" vertical="center"/>
    </xf>
    <xf numFmtId="3" fontId="8" fillId="0" borderId="52" xfId="0" applyNumberFormat="1" applyFont="1" applyFill="1" applyBorder="1" applyAlignment="1">
      <alignment horizontal="center" vertical="center" wrapText="1"/>
    </xf>
    <xf numFmtId="3" fontId="8" fillId="0" borderId="12" xfId="0" applyNumberFormat="1" applyFont="1" applyFill="1" applyBorder="1" applyAlignment="1">
      <alignment horizontal="center" vertical="center" wrapText="1"/>
    </xf>
    <xf numFmtId="0" fontId="8" fillId="0" borderId="50" xfId="0" applyFont="1" applyFill="1" applyBorder="1" applyAlignment="1">
      <alignment horizontal="center" vertical="center"/>
    </xf>
    <xf numFmtId="0" fontId="8" fillId="0" borderId="60"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61" xfId="0" applyFont="1" applyFill="1" applyBorder="1" applyAlignment="1">
      <alignment horizontal="center" vertical="center"/>
    </xf>
    <xf numFmtId="0" fontId="8" fillId="0" borderId="12" xfId="0" applyFont="1" applyFill="1" applyBorder="1" applyAlignment="1">
      <alignment horizontal="center" vertical="center"/>
    </xf>
    <xf numFmtId="3" fontId="8" fillId="0" borderId="9" xfId="0" applyNumberFormat="1" applyFont="1" applyFill="1" applyBorder="1" applyAlignment="1">
      <alignment horizontal="center" vertical="center"/>
    </xf>
    <xf numFmtId="3" fontId="8" fillId="0" borderId="24" xfId="0" applyNumberFormat="1" applyFont="1" applyFill="1" applyBorder="1" applyAlignment="1">
      <alignment horizontal="center" vertical="center"/>
    </xf>
    <xf numFmtId="0" fontId="7" fillId="3" borderId="41" xfId="0" applyFont="1" applyFill="1" applyBorder="1" applyAlignment="1">
      <alignment horizontal="center" vertical="center"/>
    </xf>
    <xf numFmtId="0" fontId="7" fillId="3" borderId="4" xfId="0" applyFont="1" applyFill="1" applyBorder="1" applyAlignment="1">
      <alignment horizontal="center" vertical="center"/>
    </xf>
  </cellXfs>
  <cellStyles count="1286">
    <cellStyle name="20% - Accent1 2" xfId="8"/>
    <cellStyle name="20% - Accent2 2" xfId="9"/>
    <cellStyle name="20% - Accent3 2" xfId="10"/>
    <cellStyle name="20% - Accent4 2" xfId="11"/>
    <cellStyle name="20% - Accent5 2" xfId="12"/>
    <cellStyle name="20% - Accent6 2" xfId="13"/>
    <cellStyle name="40% - Accent1 2" xfId="14"/>
    <cellStyle name="40% - Accent2 2" xfId="15"/>
    <cellStyle name="40% - Accent3 2" xfId="16"/>
    <cellStyle name="40% - Accent4 2" xfId="17"/>
    <cellStyle name="40% - Accent5 2" xfId="18"/>
    <cellStyle name="40% - Accent6 2" xfId="19"/>
    <cellStyle name="Comma 2" xfId="7"/>
    <cellStyle name="Comma 2 2" xfId="20"/>
    <cellStyle name="Comma 2 2 2" xfId="21"/>
    <cellStyle name="Comma 2 2 2 2" xfId="22"/>
    <cellStyle name="Comma 2 2 3" xfId="23"/>
    <cellStyle name="Comma 2 3" xfId="24"/>
    <cellStyle name="Comma 2 3 2" xfId="25"/>
    <cellStyle name="Comma 2 3 2 2" xfId="26"/>
    <cellStyle name="Comma 2 3 3" xfId="27"/>
    <cellStyle name="Comma 2 4" xfId="28"/>
    <cellStyle name="Comma 2 4 2" xfId="29"/>
    <cellStyle name="Comma 2 5" xfId="30"/>
    <cellStyle name="Comma 3" xfId="31"/>
    <cellStyle name="Comma 3 2" xfId="32"/>
    <cellStyle name="Comma 3 2 2" xfId="33"/>
    <cellStyle name="Comma 3 2 2 2" xfId="34"/>
    <cellStyle name="Comma 3 2 3" xfId="35"/>
    <cellStyle name="Comma 3 3" xfId="36"/>
    <cellStyle name="Comma 3 3 2" xfId="37"/>
    <cellStyle name="Comma 3 3 2 2" xfId="38"/>
    <cellStyle name="Comma 3 3 3" xfId="39"/>
    <cellStyle name="Comma 3 4" xfId="40"/>
    <cellStyle name="Comma 3 4 2" xfId="41"/>
    <cellStyle name="Comma 3 4 2 2" xfId="42"/>
    <cellStyle name="Comma 3 4 3" xfId="43"/>
    <cellStyle name="Comma 3 5" xfId="44"/>
    <cellStyle name="Comma 3 5 2" xfId="45"/>
    <cellStyle name="Comma 3 6" xfId="46"/>
    <cellStyle name="Comma 4" xfId="47"/>
    <cellStyle name="Comma 4 10" xfId="48"/>
    <cellStyle name="Comma 4 2" xfId="49"/>
    <cellStyle name="Comma 4 2 2" xfId="50"/>
    <cellStyle name="Comma 4 2 2 2" xfId="51"/>
    <cellStyle name="Comma 4 2 2 2 2" xfId="52"/>
    <cellStyle name="Comma 4 2 2 3" xfId="53"/>
    <cellStyle name="Comma 4 2 3" xfId="54"/>
    <cellStyle name="Comma 4 2 3 2" xfId="55"/>
    <cellStyle name="Comma 4 2 4" xfId="56"/>
    <cellStyle name="Comma 4 2 4 2" xfId="57"/>
    <cellStyle name="Comma 4 2 5" xfId="58"/>
    <cellStyle name="Comma 4 3" xfId="59"/>
    <cellStyle name="Comma 4 3 2" xfId="60"/>
    <cellStyle name="Comma 4 3 2 2" xfId="61"/>
    <cellStyle name="Comma 4 3 2 2 2" xfId="62"/>
    <cellStyle name="Comma 4 3 2 3" xfId="63"/>
    <cellStyle name="Comma 4 3 3" xfId="64"/>
    <cellStyle name="Comma 4 3 3 2" xfId="65"/>
    <cellStyle name="Comma 4 3 4" xfId="66"/>
    <cellStyle name="Comma 4 3 4 2" xfId="67"/>
    <cellStyle name="Comma 4 3 5" xfId="68"/>
    <cellStyle name="Comma 4 4" xfId="69"/>
    <cellStyle name="Comma 4 4 2" xfId="70"/>
    <cellStyle name="Comma 4 4 2 2" xfId="71"/>
    <cellStyle name="Comma 4 4 2 2 2" xfId="72"/>
    <cellStyle name="Comma 4 4 2 3" xfId="73"/>
    <cellStyle name="Comma 4 4 3" xfId="74"/>
    <cellStyle name="Comma 4 4 3 2" xfId="75"/>
    <cellStyle name="Comma 4 4 4" xfId="76"/>
    <cellStyle name="Comma 4 4 4 2" xfId="77"/>
    <cellStyle name="Comma 4 4 5" xfId="78"/>
    <cellStyle name="Comma 4 5" xfId="79"/>
    <cellStyle name="Comma 4 5 2" xfId="80"/>
    <cellStyle name="Comma 4 5 2 2" xfId="81"/>
    <cellStyle name="Comma 4 5 2 2 2" xfId="82"/>
    <cellStyle name="Comma 4 5 2 3" xfId="83"/>
    <cellStyle name="Comma 4 5 3" xfId="84"/>
    <cellStyle name="Comma 4 5 3 2" xfId="85"/>
    <cellStyle name="Comma 4 5 4" xfId="86"/>
    <cellStyle name="Comma 4 5 4 2" xfId="87"/>
    <cellStyle name="Comma 4 5 5" xfId="88"/>
    <cellStyle name="Comma 4 6" xfId="89"/>
    <cellStyle name="Comma 4 6 2" xfId="90"/>
    <cellStyle name="Comma 4 6 2 2" xfId="91"/>
    <cellStyle name="Comma 4 6 3" xfId="92"/>
    <cellStyle name="Comma 4 6 3 2" xfId="93"/>
    <cellStyle name="Comma 4 6 4" xfId="94"/>
    <cellStyle name="Comma 4 7" xfId="95"/>
    <cellStyle name="Comma 4 7 2" xfId="96"/>
    <cellStyle name="Comma 4 7 2 2" xfId="97"/>
    <cellStyle name="Comma 4 7 3" xfId="98"/>
    <cellStyle name="Comma 4 8" xfId="99"/>
    <cellStyle name="Comma 4 8 2" xfId="100"/>
    <cellStyle name="Comma 4 9" xfId="101"/>
    <cellStyle name="Comma 4 9 2" xfId="102"/>
    <cellStyle name="Comma 5" xfId="103"/>
    <cellStyle name="Comma 5 2" xfId="104"/>
    <cellStyle name="Comma 5 2 2" xfId="105"/>
    <cellStyle name="Comma 5 2 3" xfId="106"/>
    <cellStyle name="Comma 5 3" xfId="107"/>
    <cellStyle name="Comma 5 3 2" xfId="108"/>
    <cellStyle name="Comma 5 3 3" xfId="109"/>
    <cellStyle name="Comma 5 4" xfId="110"/>
    <cellStyle name="Comma 5 5" xfId="111"/>
    <cellStyle name="Comma 6" xfId="112"/>
    <cellStyle name="Comma 6 2" xfId="113"/>
    <cellStyle name="Comma 6 2 2" xfId="114"/>
    <cellStyle name="Comma 6 2 3" xfId="115"/>
    <cellStyle name="Comma 6 3" xfId="116"/>
    <cellStyle name="Comma 6 3 2" xfId="117"/>
    <cellStyle name="Comma 6 3 3" xfId="118"/>
    <cellStyle name="Comma 6 4" xfId="119"/>
    <cellStyle name="Comma 6 5" xfId="120"/>
    <cellStyle name="Comma 7" xfId="121"/>
    <cellStyle name="Currency 2" xfId="122"/>
    <cellStyle name="Normal" xfId="0" builtinId="0"/>
    <cellStyle name="Normal 10" xfId="123"/>
    <cellStyle name="Normal 10 10" xfId="124"/>
    <cellStyle name="Normal 10 10 2" xfId="125"/>
    <cellStyle name="Normal 10 11" xfId="126"/>
    <cellStyle name="Normal 10 11 2" xfId="127"/>
    <cellStyle name="Normal 10 12" xfId="128"/>
    <cellStyle name="Normal 10 2" xfId="129"/>
    <cellStyle name="Normal 10 2 2" xfId="130"/>
    <cellStyle name="Normal 10 2 2 2" xfId="131"/>
    <cellStyle name="Normal 10 2 2 2 2" xfId="132"/>
    <cellStyle name="Normal 10 2 2 3" xfId="133"/>
    <cellStyle name="Normal 10 2 3" xfId="134"/>
    <cellStyle name="Normal 10 2 3 2" xfId="135"/>
    <cellStyle name="Normal 10 2 4" xfId="136"/>
    <cellStyle name="Normal 10 2 4 2" xfId="137"/>
    <cellStyle name="Normal 10 2 5" xfId="138"/>
    <cellStyle name="Normal 10 2 5 2" xfId="139"/>
    <cellStyle name="Normal 10 2 6" xfId="140"/>
    <cellStyle name="Normal 10 3" xfId="141"/>
    <cellStyle name="Normal 10 3 2" xfId="142"/>
    <cellStyle name="Normal 10 3 2 2" xfId="143"/>
    <cellStyle name="Normal 10 3 2 2 2" xfId="144"/>
    <cellStyle name="Normal 10 3 2 3" xfId="145"/>
    <cellStyle name="Normal 10 3 3" xfId="146"/>
    <cellStyle name="Normal 10 3 3 2" xfId="147"/>
    <cellStyle name="Normal 10 3 4" xfId="148"/>
    <cellStyle name="Normal 10 3 4 2" xfId="149"/>
    <cellStyle name="Normal 10 3 5" xfId="150"/>
    <cellStyle name="Normal 10 4" xfId="151"/>
    <cellStyle name="Normal 10 4 2" xfId="152"/>
    <cellStyle name="Normal 10 4 2 2" xfId="153"/>
    <cellStyle name="Normal 10 4 2 2 2" xfId="154"/>
    <cellStyle name="Normal 10 4 2 3" xfId="155"/>
    <cellStyle name="Normal 10 4 3" xfId="156"/>
    <cellStyle name="Normal 10 4 3 2" xfId="157"/>
    <cellStyle name="Normal 10 4 4" xfId="158"/>
    <cellStyle name="Normal 10 4 4 2" xfId="159"/>
    <cellStyle name="Normal 10 4 5" xfId="160"/>
    <cellStyle name="Normal 10 5" xfId="161"/>
    <cellStyle name="Normal 10 5 2" xfId="162"/>
    <cellStyle name="Normal 10 5 2 2" xfId="163"/>
    <cellStyle name="Normal 10 5 2 2 2" xfId="164"/>
    <cellStyle name="Normal 10 5 2 3" xfId="165"/>
    <cellStyle name="Normal 10 5 3" xfId="166"/>
    <cellStyle name="Normal 10 5 3 2" xfId="167"/>
    <cellStyle name="Normal 10 5 4" xfId="168"/>
    <cellStyle name="Normal 10 5 4 2" xfId="169"/>
    <cellStyle name="Normal 10 5 5" xfId="170"/>
    <cellStyle name="Normal 10 6" xfId="171"/>
    <cellStyle name="Normal 10 6 2" xfId="172"/>
    <cellStyle name="Normal 10 6 2 2" xfId="173"/>
    <cellStyle name="Normal 10 6 2 2 2" xfId="174"/>
    <cellStyle name="Normal 10 6 2 3" xfId="175"/>
    <cellStyle name="Normal 10 6 3" xfId="176"/>
    <cellStyle name="Normal 10 6 3 2" xfId="177"/>
    <cellStyle name="Normal 10 6 4" xfId="178"/>
    <cellStyle name="Normal 10 6 4 2" xfId="179"/>
    <cellStyle name="Normal 10 6 5" xfId="180"/>
    <cellStyle name="Normal 10 7" xfId="181"/>
    <cellStyle name="Normal 10 7 2" xfId="182"/>
    <cellStyle name="Normal 10 7 2 2" xfId="183"/>
    <cellStyle name="Normal 10 7 2 2 2" xfId="184"/>
    <cellStyle name="Normal 10 7 2 3" xfId="185"/>
    <cellStyle name="Normal 10 7 3" xfId="186"/>
    <cellStyle name="Normal 10 7 3 2" xfId="187"/>
    <cellStyle name="Normal 10 7 4" xfId="188"/>
    <cellStyle name="Normal 10 7 4 2" xfId="189"/>
    <cellStyle name="Normal 10 7 5" xfId="190"/>
    <cellStyle name="Normal 10 8" xfId="191"/>
    <cellStyle name="Normal 10 8 2" xfId="192"/>
    <cellStyle name="Normal 10 8 2 2" xfId="193"/>
    <cellStyle name="Normal 10 8 3" xfId="194"/>
    <cellStyle name="Normal 10 8 3 2" xfId="195"/>
    <cellStyle name="Normal 10 8 4" xfId="196"/>
    <cellStyle name="Normal 10 9" xfId="197"/>
    <cellStyle name="Normal 10 9 2" xfId="198"/>
    <cellStyle name="Normal 10 9 2 2" xfId="199"/>
    <cellStyle name="Normal 10 9 3" xfId="200"/>
    <cellStyle name="Normal 11" xfId="201"/>
    <cellStyle name="Normal 11 10" xfId="202"/>
    <cellStyle name="Normal 11 10 2" xfId="203"/>
    <cellStyle name="Normal 11 2" xfId="204"/>
    <cellStyle name="Normal 11 2 2" xfId="205"/>
    <cellStyle name="Normal 11 2 2 2" xfId="206"/>
    <cellStyle name="Normal 11 2 2 2 2" xfId="207"/>
    <cellStyle name="Normal 11 2 2 3" xfId="208"/>
    <cellStyle name="Normal 11 2 3" xfId="209"/>
    <cellStyle name="Normal 11 2 3 2" xfId="210"/>
    <cellStyle name="Normal 11 2 4" xfId="211"/>
    <cellStyle name="Normal 11 2 4 2" xfId="212"/>
    <cellStyle name="Normal 11 2 5" xfId="213"/>
    <cellStyle name="Normal 11 3" xfId="214"/>
    <cellStyle name="Normal 11 3 2" xfId="215"/>
    <cellStyle name="Normal 11 3 2 2" xfId="216"/>
    <cellStyle name="Normal 11 3 2 2 2" xfId="217"/>
    <cellStyle name="Normal 11 3 2 3" xfId="218"/>
    <cellStyle name="Normal 11 3 3" xfId="219"/>
    <cellStyle name="Normal 11 3 3 2" xfId="220"/>
    <cellStyle name="Normal 11 3 4" xfId="221"/>
    <cellStyle name="Normal 11 3 5" xfId="222"/>
    <cellStyle name="Normal 11 4" xfId="223"/>
    <cellStyle name="Normal 11 4 2" xfId="224"/>
    <cellStyle name="Normal 11 4 2 2" xfId="225"/>
    <cellStyle name="Normal 11 4 2 2 2" xfId="226"/>
    <cellStyle name="Normal 11 4 2 3" xfId="227"/>
    <cellStyle name="Normal 11 4 3" xfId="228"/>
    <cellStyle name="Normal 11 4 3 2" xfId="229"/>
    <cellStyle name="Normal 11 4 4" xfId="230"/>
    <cellStyle name="Normal 11 4 4 2" xfId="231"/>
    <cellStyle name="Normal 11 4 5" xfId="232"/>
    <cellStyle name="Normal 11 5" xfId="233"/>
    <cellStyle name="Normal 11 5 2" xfId="234"/>
    <cellStyle name="Normal 11 5 2 2" xfId="235"/>
    <cellStyle name="Normal 11 5 2 2 2" xfId="236"/>
    <cellStyle name="Normal 11 5 2 3" xfId="237"/>
    <cellStyle name="Normal 11 5 3" xfId="238"/>
    <cellStyle name="Normal 11 5 3 2" xfId="239"/>
    <cellStyle name="Normal 11 5 4" xfId="240"/>
    <cellStyle name="Normal 11 5 4 2" xfId="241"/>
    <cellStyle name="Normal 11 5 5" xfId="242"/>
    <cellStyle name="Normal 11 6" xfId="243"/>
    <cellStyle name="Normal 11 6 2" xfId="244"/>
    <cellStyle name="Normal 11 6 2 2" xfId="245"/>
    <cellStyle name="Normal 11 6 2 2 2" xfId="246"/>
    <cellStyle name="Normal 11 6 2 3" xfId="247"/>
    <cellStyle name="Normal 11 6 3" xfId="248"/>
    <cellStyle name="Normal 11 6 3 2" xfId="249"/>
    <cellStyle name="Normal 11 6 4" xfId="250"/>
    <cellStyle name="Normal 11 6 4 2" xfId="251"/>
    <cellStyle name="Normal 11 6 5" xfId="252"/>
    <cellStyle name="Normal 11 7" xfId="253"/>
    <cellStyle name="Normal 11 8" xfId="254"/>
    <cellStyle name="Normal 11 8 2" xfId="255"/>
    <cellStyle name="Normal 11 8 2 2" xfId="256"/>
    <cellStyle name="Normal 11 8 3" xfId="257"/>
    <cellStyle name="Normal 11 9" xfId="258"/>
    <cellStyle name="Normal 11 9 2" xfId="259"/>
    <cellStyle name="Normal 12" xfId="260"/>
    <cellStyle name="Normal 12 2" xfId="261"/>
    <cellStyle name="Normal 12 2 2" xfId="262"/>
    <cellStyle name="Normal 12 2 2 2" xfId="263"/>
    <cellStyle name="Normal 12 2 2 2 2" xfId="264"/>
    <cellStyle name="Normal 12 2 2 2 3" xfId="265"/>
    <cellStyle name="Normal 12 2 2 3" xfId="266"/>
    <cellStyle name="Normal 12 2 2 3 2" xfId="267"/>
    <cellStyle name="Normal 12 2 2 3 3" xfId="268"/>
    <cellStyle name="Normal 12 2 2 4" xfId="269"/>
    <cellStyle name="Normal 12 2 2 5" xfId="270"/>
    <cellStyle name="Normal 12 2 3" xfId="271"/>
    <cellStyle name="Normal 12 2 3 2" xfId="272"/>
    <cellStyle name="Normal 12 2 3 3" xfId="273"/>
    <cellStyle name="Normal 12 2 4" xfId="274"/>
    <cellStyle name="Normal 12 2 4 2" xfId="275"/>
    <cellStyle name="Normal 12 2 4 3" xfId="276"/>
    <cellStyle name="Normal 12 2 5" xfId="277"/>
    <cellStyle name="Normal 12 2 6" xfId="278"/>
    <cellStyle name="Normal 12 3" xfId="279"/>
    <cellStyle name="Normal 12 3 2" xfId="280"/>
    <cellStyle name="Normal 12 4" xfId="281"/>
    <cellStyle name="Normal 12 4 2" xfId="282"/>
    <cellStyle name="Normal 12 5" xfId="283"/>
    <cellStyle name="Normal 13" xfId="284"/>
    <cellStyle name="Normal 13 2" xfId="285"/>
    <cellStyle name="Normal 14" xfId="286"/>
    <cellStyle name="Normal 15" xfId="287"/>
    <cellStyle name="Normal 16" xfId="288"/>
    <cellStyle name="Normal 17" xfId="289"/>
    <cellStyle name="Normal 2" xfId="1"/>
    <cellStyle name="Normal 2 2" xfId="290"/>
    <cellStyle name="Normal 2 2 2" xfId="291"/>
    <cellStyle name="Normal 2 2 2 2" xfId="4"/>
    <cellStyle name="Normal 2 2 2 2 2" xfId="6"/>
    <cellStyle name="Normal 2 2 2 2 2 2" xfId="292"/>
    <cellStyle name="Normal 2 2 2 2 3" xfId="293"/>
    <cellStyle name="Normal 2 2 2 3" xfId="294"/>
    <cellStyle name="Normal 2 2 2 3 2" xfId="295"/>
    <cellStyle name="Normal 2 2 2 3 2 2" xfId="296"/>
    <cellStyle name="Normal 2 2 2 3 3" xfId="297"/>
    <cellStyle name="Normal 2 2 2 4" xfId="298"/>
    <cellStyle name="Normal 2 2 2 4 2" xfId="299"/>
    <cellStyle name="Normal 2 2 2 5" xfId="300"/>
    <cellStyle name="Normal 2 2 3" xfId="301"/>
    <cellStyle name="Normal 2 2 3 2" xfId="302"/>
    <cellStyle name="Normal 2 2 3 2 2" xfId="303"/>
    <cellStyle name="Normal 2 2 3 2 2 2" xfId="304"/>
    <cellStyle name="Normal 2 2 3 2 2 3" xfId="305"/>
    <cellStyle name="Normal 2 2 3 2 3" xfId="306"/>
    <cellStyle name="Normal 2 2 3 2 3 2" xfId="307"/>
    <cellStyle name="Normal 2 2 3 2 3 3" xfId="308"/>
    <cellStyle name="Normal 2 2 3 2 4" xfId="309"/>
    <cellStyle name="Normal 2 2 3 2 5" xfId="310"/>
    <cellStyle name="Normal 2 2 3 3" xfId="311"/>
    <cellStyle name="Normal 2 2 3 3 2" xfId="312"/>
    <cellStyle name="Normal 2 2 3 3 3" xfId="313"/>
    <cellStyle name="Normal 2 2 3 4" xfId="314"/>
    <cellStyle name="Normal 2 2 3 4 2" xfId="315"/>
    <cellStyle name="Normal 2 2 3 4 3" xfId="316"/>
    <cellStyle name="Normal 2 2 3 5" xfId="317"/>
    <cellStyle name="Normal 2 2 3 6" xfId="318"/>
    <cellStyle name="Normal 2 3" xfId="319"/>
    <cellStyle name="Normal 2 3 2" xfId="320"/>
    <cellStyle name="Normal 2 3 2 2" xfId="321"/>
    <cellStyle name="Normal 2 3 2 2 2" xfId="322"/>
    <cellStyle name="Normal 2 3 2 3" xfId="323"/>
    <cellStyle name="Normal 2 3 3" xfId="324"/>
    <cellStyle name="Normal 2 3 3 2" xfId="325"/>
    <cellStyle name="Normal 2 3 3 2 2" xfId="326"/>
    <cellStyle name="Normal 2 3 3 3" xfId="327"/>
    <cellStyle name="Normal 2 3 4" xfId="328"/>
    <cellStyle name="Normal 2 3 4 2" xfId="329"/>
    <cellStyle name="Normal 2 3 4 2 2" xfId="330"/>
    <cellStyle name="Normal 2 3 4 3" xfId="331"/>
    <cellStyle name="Normal 2 3 5" xfId="332"/>
    <cellStyle name="Normal 2 3 5 2" xfId="333"/>
    <cellStyle name="Normal 2 3 6" xfId="334"/>
    <cellStyle name="Normal 2 4" xfId="335"/>
    <cellStyle name="Normal 2 4 2" xfId="336"/>
    <cellStyle name="Normal 2 4 2 2" xfId="337"/>
    <cellStyle name="Normal 2 4 3" xfId="338"/>
    <cellStyle name="Normal 2 5" xfId="339"/>
    <cellStyle name="Normal 2 5 2" xfId="340"/>
    <cellStyle name="Normal 2 5 2 2" xfId="341"/>
    <cellStyle name="Normal 2 5 3" xfId="342"/>
    <cellStyle name="Normal 2 6" xfId="343"/>
    <cellStyle name="Normal 2 6 2" xfId="344"/>
    <cellStyle name="Normal 2 7" xfId="345"/>
    <cellStyle name="Normal 23" xfId="346"/>
    <cellStyle name="Normal 23 10" xfId="347"/>
    <cellStyle name="Normal 23 10 2" xfId="348"/>
    <cellStyle name="Normal 23 10 2 2" xfId="349"/>
    <cellStyle name="Normal 23 10 3" xfId="350"/>
    <cellStyle name="Normal 23 10 3 2" xfId="351"/>
    <cellStyle name="Normal 23 10 4" xfId="352"/>
    <cellStyle name="Normal 23 11" xfId="353"/>
    <cellStyle name="Normal 23 11 2" xfId="354"/>
    <cellStyle name="Normal 23 11 2 2" xfId="355"/>
    <cellStyle name="Normal 23 11 3" xfId="356"/>
    <cellStyle name="Normal 23 12" xfId="357"/>
    <cellStyle name="Normal 23 12 2" xfId="358"/>
    <cellStyle name="Normal 23 13" xfId="359"/>
    <cellStyle name="Normal 23 13 2" xfId="360"/>
    <cellStyle name="Normal 23 14" xfId="361"/>
    <cellStyle name="Normal 23 2" xfId="362"/>
    <cellStyle name="Normal 23 2 10" xfId="363"/>
    <cellStyle name="Normal 23 2 10 2" xfId="364"/>
    <cellStyle name="Normal 23 2 10 2 2" xfId="365"/>
    <cellStyle name="Normal 23 2 10 3" xfId="366"/>
    <cellStyle name="Normal 23 2 11" xfId="367"/>
    <cellStyle name="Normal 23 2 11 2" xfId="368"/>
    <cellStyle name="Normal 23 2 12" xfId="369"/>
    <cellStyle name="Normal 23 2 12 2" xfId="370"/>
    <cellStyle name="Normal 23 2 13" xfId="371"/>
    <cellStyle name="Normal 23 2 2" xfId="372"/>
    <cellStyle name="Normal 23 2 2 10" xfId="373"/>
    <cellStyle name="Normal 23 2 2 10 2" xfId="374"/>
    <cellStyle name="Normal 23 2 2 10 2 2" xfId="375"/>
    <cellStyle name="Normal 23 2 2 10 3" xfId="376"/>
    <cellStyle name="Normal 23 2 2 11" xfId="377"/>
    <cellStyle name="Normal 23 2 2 11 2" xfId="378"/>
    <cellStyle name="Normal 23 2 2 12" xfId="379"/>
    <cellStyle name="Normal 23 2 2 12 2" xfId="380"/>
    <cellStyle name="Normal 23 2 2 13" xfId="381"/>
    <cellStyle name="Normal 23 2 2 2" xfId="382"/>
    <cellStyle name="Normal 23 2 2 2 10" xfId="383"/>
    <cellStyle name="Normal 23 2 2 2 10 2" xfId="384"/>
    <cellStyle name="Normal 23 2 2 2 11" xfId="385"/>
    <cellStyle name="Normal 23 2 2 2 2" xfId="386"/>
    <cellStyle name="Normal 23 2 2 2 2 2" xfId="387"/>
    <cellStyle name="Normal 23 2 2 2 2 2 2" xfId="388"/>
    <cellStyle name="Normal 23 2 2 2 2 2 2 2" xfId="389"/>
    <cellStyle name="Normal 23 2 2 2 2 2 3" xfId="390"/>
    <cellStyle name="Normal 23 2 2 2 2 3" xfId="391"/>
    <cellStyle name="Normal 23 2 2 2 2 3 2" xfId="392"/>
    <cellStyle name="Normal 23 2 2 2 2 4" xfId="393"/>
    <cellStyle name="Normal 23 2 2 2 2 4 2" xfId="394"/>
    <cellStyle name="Normal 23 2 2 2 2 5" xfId="395"/>
    <cellStyle name="Normal 23 2 2 2 2 5 2" xfId="396"/>
    <cellStyle name="Normal 23 2 2 2 2 6" xfId="397"/>
    <cellStyle name="Normal 23 2 2 2 3" xfId="398"/>
    <cellStyle name="Normal 23 2 2 2 3 2" xfId="399"/>
    <cellStyle name="Normal 23 2 2 2 3 2 2" xfId="400"/>
    <cellStyle name="Normal 23 2 2 2 3 2 2 2" xfId="401"/>
    <cellStyle name="Normal 23 2 2 2 3 2 3" xfId="402"/>
    <cellStyle name="Normal 23 2 2 2 3 3" xfId="403"/>
    <cellStyle name="Normal 23 2 2 2 3 3 2" xfId="404"/>
    <cellStyle name="Normal 23 2 2 2 3 4" xfId="405"/>
    <cellStyle name="Normal 23 2 2 2 3 4 2" xfId="406"/>
    <cellStyle name="Normal 23 2 2 2 3 5" xfId="407"/>
    <cellStyle name="Normal 23 2 2 2 4" xfId="408"/>
    <cellStyle name="Normal 23 2 2 2 4 2" xfId="409"/>
    <cellStyle name="Normal 23 2 2 2 4 2 2" xfId="410"/>
    <cellStyle name="Normal 23 2 2 2 4 2 2 2" xfId="411"/>
    <cellStyle name="Normal 23 2 2 2 4 2 3" xfId="412"/>
    <cellStyle name="Normal 23 2 2 2 4 3" xfId="413"/>
    <cellStyle name="Normal 23 2 2 2 4 3 2" xfId="414"/>
    <cellStyle name="Normal 23 2 2 2 4 4" xfId="415"/>
    <cellStyle name="Normal 23 2 2 2 4 4 2" xfId="416"/>
    <cellStyle name="Normal 23 2 2 2 4 5" xfId="417"/>
    <cellStyle name="Normal 23 2 2 2 5" xfId="418"/>
    <cellStyle name="Normal 23 2 2 2 5 2" xfId="419"/>
    <cellStyle name="Normal 23 2 2 2 5 2 2" xfId="420"/>
    <cellStyle name="Normal 23 2 2 2 5 2 2 2" xfId="421"/>
    <cellStyle name="Normal 23 2 2 2 5 2 3" xfId="422"/>
    <cellStyle name="Normal 23 2 2 2 5 3" xfId="423"/>
    <cellStyle name="Normal 23 2 2 2 5 3 2" xfId="424"/>
    <cellStyle name="Normal 23 2 2 2 5 4" xfId="425"/>
    <cellStyle name="Normal 23 2 2 2 5 4 2" xfId="426"/>
    <cellStyle name="Normal 23 2 2 2 5 5" xfId="427"/>
    <cellStyle name="Normal 23 2 2 2 6" xfId="428"/>
    <cellStyle name="Normal 23 2 2 2 6 2" xfId="429"/>
    <cellStyle name="Normal 23 2 2 2 6 2 2" xfId="430"/>
    <cellStyle name="Normal 23 2 2 2 6 2 2 2" xfId="431"/>
    <cellStyle name="Normal 23 2 2 2 6 2 3" xfId="432"/>
    <cellStyle name="Normal 23 2 2 2 6 3" xfId="433"/>
    <cellStyle name="Normal 23 2 2 2 6 3 2" xfId="434"/>
    <cellStyle name="Normal 23 2 2 2 6 4" xfId="435"/>
    <cellStyle name="Normal 23 2 2 2 6 4 2" xfId="436"/>
    <cellStyle name="Normal 23 2 2 2 6 5" xfId="437"/>
    <cellStyle name="Normal 23 2 2 2 7" xfId="438"/>
    <cellStyle name="Normal 23 2 2 2 7 2" xfId="439"/>
    <cellStyle name="Normal 23 2 2 2 7 2 2" xfId="440"/>
    <cellStyle name="Normal 23 2 2 2 7 3" xfId="441"/>
    <cellStyle name="Normal 23 2 2 2 7 3 2" xfId="442"/>
    <cellStyle name="Normal 23 2 2 2 7 4" xfId="443"/>
    <cellStyle name="Normal 23 2 2 2 8" xfId="444"/>
    <cellStyle name="Normal 23 2 2 2 8 2" xfId="445"/>
    <cellStyle name="Normal 23 2 2 2 8 2 2" xfId="446"/>
    <cellStyle name="Normal 23 2 2 2 8 3" xfId="447"/>
    <cellStyle name="Normal 23 2 2 2 9" xfId="448"/>
    <cellStyle name="Normal 23 2 2 2 9 2" xfId="449"/>
    <cellStyle name="Normal 23 2 2 3" xfId="450"/>
    <cellStyle name="Normal 23 2 2 3 2" xfId="451"/>
    <cellStyle name="Normal 23 2 2 3 2 2" xfId="452"/>
    <cellStyle name="Normal 23 2 2 3 2 2 2" xfId="453"/>
    <cellStyle name="Normal 23 2 2 3 2 3" xfId="454"/>
    <cellStyle name="Normal 23 2 2 3 3" xfId="455"/>
    <cellStyle name="Normal 23 2 2 3 3 2" xfId="456"/>
    <cellStyle name="Normal 23 2 2 3 4" xfId="457"/>
    <cellStyle name="Normal 23 2 2 3 4 2" xfId="458"/>
    <cellStyle name="Normal 23 2 2 3 5" xfId="459"/>
    <cellStyle name="Normal 23 2 2 3 5 2" xfId="460"/>
    <cellStyle name="Normal 23 2 2 3 6" xfId="461"/>
    <cellStyle name="Normal 23 2 2 4" xfId="462"/>
    <cellStyle name="Normal 23 2 2 4 2" xfId="463"/>
    <cellStyle name="Normal 23 2 2 4 2 2" xfId="464"/>
    <cellStyle name="Normal 23 2 2 4 2 2 2" xfId="465"/>
    <cellStyle name="Normal 23 2 2 4 2 3" xfId="466"/>
    <cellStyle name="Normal 23 2 2 4 3" xfId="467"/>
    <cellStyle name="Normal 23 2 2 4 3 2" xfId="468"/>
    <cellStyle name="Normal 23 2 2 4 4" xfId="469"/>
    <cellStyle name="Normal 23 2 2 4 4 2" xfId="470"/>
    <cellStyle name="Normal 23 2 2 4 5" xfId="471"/>
    <cellStyle name="Normal 23 2 2 5" xfId="472"/>
    <cellStyle name="Normal 23 2 2 5 2" xfId="473"/>
    <cellStyle name="Normal 23 2 2 5 2 2" xfId="474"/>
    <cellStyle name="Normal 23 2 2 5 2 2 2" xfId="475"/>
    <cellStyle name="Normal 23 2 2 5 2 3" xfId="476"/>
    <cellStyle name="Normal 23 2 2 5 3" xfId="477"/>
    <cellStyle name="Normal 23 2 2 5 3 2" xfId="478"/>
    <cellStyle name="Normal 23 2 2 5 4" xfId="479"/>
    <cellStyle name="Normal 23 2 2 5 4 2" xfId="480"/>
    <cellStyle name="Normal 23 2 2 5 5" xfId="481"/>
    <cellStyle name="Normal 23 2 2 6" xfId="482"/>
    <cellStyle name="Normal 23 2 2 6 2" xfId="483"/>
    <cellStyle name="Normal 23 2 2 6 2 2" xfId="484"/>
    <cellStyle name="Normal 23 2 2 6 2 2 2" xfId="485"/>
    <cellStyle name="Normal 23 2 2 6 2 3" xfId="486"/>
    <cellStyle name="Normal 23 2 2 6 3" xfId="487"/>
    <cellStyle name="Normal 23 2 2 6 3 2" xfId="488"/>
    <cellStyle name="Normal 23 2 2 6 4" xfId="489"/>
    <cellStyle name="Normal 23 2 2 6 4 2" xfId="490"/>
    <cellStyle name="Normal 23 2 2 6 5" xfId="491"/>
    <cellStyle name="Normal 23 2 2 7" xfId="492"/>
    <cellStyle name="Normal 23 2 2 7 2" xfId="493"/>
    <cellStyle name="Normal 23 2 2 7 2 2" xfId="494"/>
    <cellStyle name="Normal 23 2 2 7 2 2 2" xfId="495"/>
    <cellStyle name="Normal 23 2 2 7 2 3" xfId="496"/>
    <cellStyle name="Normal 23 2 2 7 3" xfId="497"/>
    <cellStyle name="Normal 23 2 2 7 3 2" xfId="498"/>
    <cellStyle name="Normal 23 2 2 7 4" xfId="499"/>
    <cellStyle name="Normal 23 2 2 7 4 2" xfId="500"/>
    <cellStyle name="Normal 23 2 2 7 5" xfId="501"/>
    <cellStyle name="Normal 23 2 2 8" xfId="502"/>
    <cellStyle name="Normal 23 2 2 8 2" xfId="503"/>
    <cellStyle name="Normal 23 2 2 8 2 2" xfId="504"/>
    <cellStyle name="Normal 23 2 2 8 2 2 2" xfId="505"/>
    <cellStyle name="Normal 23 2 2 8 2 3" xfId="506"/>
    <cellStyle name="Normal 23 2 2 8 3" xfId="507"/>
    <cellStyle name="Normal 23 2 2 8 3 2" xfId="508"/>
    <cellStyle name="Normal 23 2 2 8 4" xfId="509"/>
    <cellStyle name="Normal 23 2 2 9" xfId="510"/>
    <cellStyle name="Normal 23 2 2 9 2" xfId="511"/>
    <cellStyle name="Normal 23 2 2 9 2 2" xfId="512"/>
    <cellStyle name="Normal 23 2 2 9 3" xfId="513"/>
    <cellStyle name="Normal 23 2 2 9 3 2" xfId="514"/>
    <cellStyle name="Normal 23 2 2 9 4" xfId="515"/>
    <cellStyle name="Normal 23 2 3" xfId="516"/>
    <cellStyle name="Normal 23 2 3 2" xfId="517"/>
    <cellStyle name="Normal 23 2 3 2 2" xfId="518"/>
    <cellStyle name="Normal 23 2 3 2 2 2" xfId="519"/>
    <cellStyle name="Normal 23 2 3 2 3" xfId="520"/>
    <cellStyle name="Normal 23 2 3 3" xfId="521"/>
    <cellStyle name="Normal 23 2 3 3 2" xfId="522"/>
    <cellStyle name="Normal 23 2 3 3 3" xfId="523"/>
    <cellStyle name="Normal 23 2 3 4" xfId="524"/>
    <cellStyle name="Normal 23 2 3 4 2" xfId="525"/>
    <cellStyle name="Normal 23 2 3 5" xfId="526"/>
    <cellStyle name="Normal 23 2 3 5 2" xfId="527"/>
    <cellStyle name="Normal 23 2 3 6" xfId="528"/>
    <cellStyle name="Normal 23 2 4" xfId="529"/>
    <cellStyle name="Normal 23 2 4 2" xfId="530"/>
    <cellStyle name="Normal 23 2 4 2 2" xfId="531"/>
    <cellStyle name="Normal 23 2 4 2 2 2" xfId="532"/>
    <cellStyle name="Normal 23 2 4 2 3" xfId="533"/>
    <cellStyle name="Normal 23 2 4 3" xfId="534"/>
    <cellStyle name="Normal 23 2 4 3 2" xfId="535"/>
    <cellStyle name="Normal 23 2 4 4" xfId="536"/>
    <cellStyle name="Normal 23 2 4 4 2" xfId="537"/>
    <cellStyle name="Normal 23 2 4 5" xfId="538"/>
    <cellStyle name="Normal 23 2 5" xfId="539"/>
    <cellStyle name="Normal 23 2 5 2" xfId="540"/>
    <cellStyle name="Normal 23 2 5 2 2" xfId="541"/>
    <cellStyle name="Normal 23 2 5 2 2 2" xfId="542"/>
    <cellStyle name="Normal 23 2 5 2 3" xfId="543"/>
    <cellStyle name="Normal 23 2 5 3" xfId="544"/>
    <cellStyle name="Normal 23 2 5 3 2" xfId="545"/>
    <cellStyle name="Normal 23 2 5 4" xfId="546"/>
    <cellStyle name="Normal 23 2 5 4 2" xfId="547"/>
    <cellStyle name="Normal 23 2 5 5" xfId="548"/>
    <cellStyle name="Normal 23 2 6" xfId="549"/>
    <cellStyle name="Normal 23 2 6 2" xfId="550"/>
    <cellStyle name="Normal 23 2 6 2 2" xfId="551"/>
    <cellStyle name="Normal 23 2 6 2 2 2" xfId="552"/>
    <cellStyle name="Normal 23 2 6 2 3" xfId="553"/>
    <cellStyle name="Normal 23 2 6 3" xfId="554"/>
    <cellStyle name="Normal 23 2 6 3 2" xfId="555"/>
    <cellStyle name="Normal 23 2 6 4" xfId="556"/>
    <cellStyle name="Normal 23 2 6 4 2" xfId="557"/>
    <cellStyle name="Normal 23 2 6 5" xfId="558"/>
    <cellStyle name="Normal 23 2 7" xfId="559"/>
    <cellStyle name="Normal 23 2 7 2" xfId="560"/>
    <cellStyle name="Normal 23 2 7 2 2" xfId="561"/>
    <cellStyle name="Normal 23 2 7 2 2 2" xfId="562"/>
    <cellStyle name="Normal 23 2 7 2 3" xfId="563"/>
    <cellStyle name="Normal 23 2 7 3" xfId="564"/>
    <cellStyle name="Normal 23 2 7 3 2" xfId="565"/>
    <cellStyle name="Normal 23 2 7 4" xfId="566"/>
    <cellStyle name="Normal 23 2 7 4 2" xfId="567"/>
    <cellStyle name="Normal 23 2 7 5" xfId="568"/>
    <cellStyle name="Normal 23 2 8" xfId="569"/>
    <cellStyle name="Normal 23 2 8 2" xfId="570"/>
    <cellStyle name="Normal 23 2 8 2 2" xfId="571"/>
    <cellStyle name="Normal 23 2 8 2 2 2" xfId="572"/>
    <cellStyle name="Normal 23 2 8 2 3" xfId="573"/>
    <cellStyle name="Normal 23 2 8 3" xfId="574"/>
    <cellStyle name="Normal 23 2 8 3 2" xfId="575"/>
    <cellStyle name="Normal 23 2 8 4" xfId="576"/>
    <cellStyle name="Normal 23 2 8 4 2" xfId="577"/>
    <cellStyle name="Normal 23 2 8 5" xfId="578"/>
    <cellStyle name="Normal 23 2 9" xfId="579"/>
    <cellStyle name="Normal 23 2 9 2" xfId="580"/>
    <cellStyle name="Normal 23 2 9 2 2" xfId="581"/>
    <cellStyle name="Normal 23 2 9 3" xfId="582"/>
    <cellStyle name="Normal 23 2 9 3 2" xfId="583"/>
    <cellStyle name="Normal 23 2 9 4" xfId="584"/>
    <cellStyle name="Normal 23 3" xfId="585"/>
    <cellStyle name="Normal 23 3 10" xfId="586"/>
    <cellStyle name="Normal 23 3 10 2" xfId="587"/>
    <cellStyle name="Normal 23 3 11" xfId="588"/>
    <cellStyle name="Normal 23 3 11 2" xfId="589"/>
    <cellStyle name="Normal 23 3 12" xfId="590"/>
    <cellStyle name="Normal 23 3 2" xfId="591"/>
    <cellStyle name="Normal 23 3 2 2" xfId="592"/>
    <cellStyle name="Normal 23 3 2 2 2" xfId="593"/>
    <cellStyle name="Normal 23 3 2 2 2 2" xfId="594"/>
    <cellStyle name="Normal 23 3 2 2 3" xfId="595"/>
    <cellStyle name="Normal 23 3 2 3" xfId="596"/>
    <cellStyle name="Normal 23 3 2 3 2" xfId="597"/>
    <cellStyle name="Normal 23 3 2 3 3" xfId="598"/>
    <cellStyle name="Normal 23 3 2 4" xfId="599"/>
    <cellStyle name="Normal 23 3 2 4 2" xfId="600"/>
    <cellStyle name="Normal 23 3 2 5" xfId="601"/>
    <cellStyle name="Normal 23 3 2 5 2" xfId="602"/>
    <cellStyle name="Normal 23 3 2 6" xfId="603"/>
    <cellStyle name="Normal 23 3 3" xfId="604"/>
    <cellStyle name="Normal 23 3 3 2" xfId="605"/>
    <cellStyle name="Normal 23 3 3 2 2" xfId="606"/>
    <cellStyle name="Normal 23 3 3 2 2 2" xfId="607"/>
    <cellStyle name="Normal 23 3 3 2 3" xfId="608"/>
    <cellStyle name="Normal 23 3 3 3" xfId="609"/>
    <cellStyle name="Normal 23 3 3 3 2" xfId="610"/>
    <cellStyle name="Normal 23 3 3 4" xfId="611"/>
    <cellStyle name="Normal 23 3 3 4 2" xfId="612"/>
    <cellStyle name="Normal 23 3 3 5" xfId="613"/>
    <cellStyle name="Normal 23 3 4" xfId="614"/>
    <cellStyle name="Normal 23 3 4 2" xfId="615"/>
    <cellStyle name="Normal 23 3 4 2 2" xfId="616"/>
    <cellStyle name="Normal 23 3 4 2 2 2" xfId="617"/>
    <cellStyle name="Normal 23 3 4 2 3" xfId="618"/>
    <cellStyle name="Normal 23 3 4 3" xfId="619"/>
    <cellStyle name="Normal 23 3 4 3 2" xfId="620"/>
    <cellStyle name="Normal 23 3 4 4" xfId="621"/>
    <cellStyle name="Normal 23 3 4 4 2" xfId="622"/>
    <cellStyle name="Normal 23 3 4 5" xfId="623"/>
    <cellStyle name="Normal 23 3 5" xfId="624"/>
    <cellStyle name="Normal 23 3 5 2" xfId="625"/>
    <cellStyle name="Normal 23 3 5 2 2" xfId="626"/>
    <cellStyle name="Normal 23 3 5 2 2 2" xfId="627"/>
    <cellStyle name="Normal 23 3 5 2 3" xfId="628"/>
    <cellStyle name="Normal 23 3 5 3" xfId="629"/>
    <cellStyle name="Normal 23 3 5 3 2" xfId="630"/>
    <cellStyle name="Normal 23 3 5 4" xfId="631"/>
    <cellStyle name="Normal 23 3 5 4 2" xfId="632"/>
    <cellStyle name="Normal 23 3 5 5" xfId="633"/>
    <cellStyle name="Normal 23 3 6" xfId="634"/>
    <cellStyle name="Normal 23 3 6 2" xfId="635"/>
    <cellStyle name="Normal 23 3 6 2 2" xfId="636"/>
    <cellStyle name="Normal 23 3 6 2 2 2" xfId="637"/>
    <cellStyle name="Normal 23 3 6 2 3" xfId="638"/>
    <cellStyle name="Normal 23 3 6 3" xfId="639"/>
    <cellStyle name="Normal 23 3 6 3 2" xfId="640"/>
    <cellStyle name="Normal 23 3 6 4" xfId="641"/>
    <cellStyle name="Normal 23 3 6 4 2" xfId="642"/>
    <cellStyle name="Normal 23 3 6 5" xfId="643"/>
    <cellStyle name="Normal 23 3 7" xfId="644"/>
    <cellStyle name="Normal 23 3 7 2" xfId="645"/>
    <cellStyle name="Normal 23 3 7 2 2" xfId="646"/>
    <cellStyle name="Normal 23 3 7 2 2 2" xfId="647"/>
    <cellStyle name="Normal 23 3 7 2 3" xfId="648"/>
    <cellStyle name="Normal 23 3 7 3" xfId="649"/>
    <cellStyle name="Normal 23 3 7 3 2" xfId="650"/>
    <cellStyle name="Normal 23 3 7 4" xfId="651"/>
    <cellStyle name="Normal 23 3 7 4 2" xfId="652"/>
    <cellStyle name="Normal 23 3 7 5" xfId="653"/>
    <cellStyle name="Normal 23 3 8" xfId="654"/>
    <cellStyle name="Normal 23 3 8 2" xfId="655"/>
    <cellStyle name="Normal 23 3 8 2 2" xfId="656"/>
    <cellStyle name="Normal 23 3 8 3" xfId="657"/>
    <cellStyle name="Normal 23 3 8 3 2" xfId="658"/>
    <cellStyle name="Normal 23 3 8 4" xfId="659"/>
    <cellStyle name="Normal 23 3 9" xfId="660"/>
    <cellStyle name="Normal 23 3 9 2" xfId="661"/>
    <cellStyle name="Normal 23 3 9 2 2" xfId="662"/>
    <cellStyle name="Normal 23 3 9 3" xfId="663"/>
    <cellStyle name="Normal 23 4" xfId="664"/>
    <cellStyle name="Normal 23 4 2" xfId="665"/>
    <cellStyle name="Normal 23 4 2 2" xfId="666"/>
    <cellStyle name="Normal 23 4 2 2 2" xfId="667"/>
    <cellStyle name="Normal 23 4 2 2 3" xfId="668"/>
    <cellStyle name="Normal 23 4 2 3" xfId="669"/>
    <cellStyle name="Normal 23 4 2 3 2" xfId="670"/>
    <cellStyle name="Normal 23 4 2 3 3" xfId="671"/>
    <cellStyle name="Normal 23 4 2 4" xfId="672"/>
    <cellStyle name="Normal 23 4 2 5" xfId="673"/>
    <cellStyle name="Normal 23 4 3" xfId="674"/>
    <cellStyle name="Normal 23 4 3 2" xfId="675"/>
    <cellStyle name="Normal 23 4 3 3" xfId="676"/>
    <cellStyle name="Normal 23 4 4" xfId="677"/>
    <cellStyle name="Normal 23 4 4 2" xfId="678"/>
    <cellStyle name="Normal 23 4 4 3" xfId="679"/>
    <cellStyle name="Normal 23 4 5" xfId="680"/>
    <cellStyle name="Normal 23 4 5 2" xfId="681"/>
    <cellStyle name="Normal 23 4 6" xfId="682"/>
    <cellStyle name="Normal 23 4 7" xfId="683"/>
    <cellStyle name="Normal 23 5" xfId="684"/>
    <cellStyle name="Normal 23 5 2" xfId="685"/>
    <cellStyle name="Normal 23 5 2 2" xfId="686"/>
    <cellStyle name="Normal 23 5 2 2 2" xfId="687"/>
    <cellStyle name="Normal 23 5 2 2 3" xfId="688"/>
    <cellStyle name="Normal 23 5 2 3" xfId="689"/>
    <cellStyle name="Normal 23 5 2 3 2" xfId="690"/>
    <cellStyle name="Normal 23 5 2 3 3" xfId="691"/>
    <cellStyle name="Normal 23 5 2 4" xfId="692"/>
    <cellStyle name="Normal 23 5 2 5" xfId="693"/>
    <cellStyle name="Normal 23 5 3" xfId="694"/>
    <cellStyle name="Normal 23 5 3 2" xfId="695"/>
    <cellStyle name="Normal 23 5 3 3" xfId="696"/>
    <cellStyle name="Normal 23 5 4" xfId="697"/>
    <cellStyle name="Normal 23 5 4 2" xfId="698"/>
    <cellStyle name="Normal 23 5 4 3" xfId="699"/>
    <cellStyle name="Normal 23 5 5" xfId="700"/>
    <cellStyle name="Normal 23 5 6" xfId="701"/>
    <cellStyle name="Normal 23 5 7" xfId="702"/>
    <cellStyle name="Normal 23 6" xfId="703"/>
    <cellStyle name="Normal 23 6 2" xfId="704"/>
    <cellStyle name="Normal 23 6 2 2" xfId="705"/>
    <cellStyle name="Normal 23 6 2 2 2" xfId="706"/>
    <cellStyle name="Normal 23 6 2 3" xfId="707"/>
    <cellStyle name="Normal 23 6 3" xfId="708"/>
    <cellStyle name="Normal 23 6 3 2" xfId="709"/>
    <cellStyle name="Normal 23 6 3 3" xfId="710"/>
    <cellStyle name="Normal 23 6 4" xfId="711"/>
    <cellStyle name="Normal 23 6 4 2" xfId="712"/>
    <cellStyle name="Normal 23 6 5" xfId="713"/>
    <cellStyle name="Normal 23 7" xfId="714"/>
    <cellStyle name="Normal 23 7 2" xfId="715"/>
    <cellStyle name="Normal 23 7 2 2" xfId="716"/>
    <cellStyle name="Normal 23 7 2 2 2" xfId="717"/>
    <cellStyle name="Normal 23 7 2 3" xfId="718"/>
    <cellStyle name="Normal 23 7 3" xfId="719"/>
    <cellStyle name="Normal 23 7 3 2" xfId="720"/>
    <cellStyle name="Normal 23 7 4" xfId="721"/>
    <cellStyle name="Normal 23 7 4 2" xfId="722"/>
    <cellStyle name="Normal 23 7 5" xfId="723"/>
    <cellStyle name="Normal 23 8" xfId="724"/>
    <cellStyle name="Normal 23 8 2" xfId="725"/>
    <cellStyle name="Normal 23 8 2 2" xfId="726"/>
    <cellStyle name="Normal 23 8 2 2 2" xfId="727"/>
    <cellStyle name="Normal 23 8 2 3" xfId="728"/>
    <cellStyle name="Normal 23 8 3" xfId="729"/>
    <cellStyle name="Normal 23 8 3 2" xfId="730"/>
    <cellStyle name="Normal 23 8 4" xfId="731"/>
    <cellStyle name="Normal 23 8 4 2" xfId="732"/>
    <cellStyle name="Normal 23 8 5" xfId="733"/>
    <cellStyle name="Normal 23 9" xfId="734"/>
    <cellStyle name="Normal 23 9 2" xfId="735"/>
    <cellStyle name="Normal 23 9 2 2" xfId="736"/>
    <cellStyle name="Normal 23 9 2 2 2" xfId="737"/>
    <cellStyle name="Normal 23 9 2 3" xfId="738"/>
    <cellStyle name="Normal 23 9 3" xfId="739"/>
    <cellStyle name="Normal 23 9 3 2" xfId="740"/>
    <cellStyle name="Normal 23 9 4" xfId="741"/>
    <cellStyle name="Normal 23 9 4 2" xfId="742"/>
    <cellStyle name="Normal 23 9 5" xfId="743"/>
    <cellStyle name="Normal 3" xfId="2"/>
    <cellStyle name="Normal 3 2" xfId="744"/>
    <cellStyle name="Normal 3 2 2" xfId="5"/>
    <cellStyle name="Normal 3 2 2 2" xfId="745"/>
    <cellStyle name="Normal 3 2 2 2 2" xfId="746"/>
    <cellStyle name="Normal 3 2 2 3" xfId="747"/>
    <cellStyle name="Normal 3 2 3" xfId="748"/>
    <cellStyle name="Normal 3 2 3 2" xfId="749"/>
    <cellStyle name="Normal 3 2 3 2 2" xfId="750"/>
    <cellStyle name="Normal 3 2 3 3" xfId="751"/>
    <cellStyle name="Normal 3 2 4" xfId="752"/>
    <cellStyle name="Normal 3 2 4 2" xfId="753"/>
    <cellStyle name="Normal 3 2 4 2 2" xfId="754"/>
    <cellStyle name="Normal 3 2 4 3" xfId="755"/>
    <cellStyle name="Normal 3 2 5" xfId="756"/>
    <cellStyle name="Normal 3 2 5 2" xfId="757"/>
    <cellStyle name="Normal 3 2 6" xfId="758"/>
    <cellStyle name="Normal 3 3" xfId="759"/>
    <cellStyle name="Normal 3 3 2" xfId="760"/>
    <cellStyle name="Normal 3 3 2 2" xfId="761"/>
    <cellStyle name="Normal 3 3 3" xfId="762"/>
    <cellStyle name="Normal 3 4" xfId="763"/>
    <cellStyle name="Normal 3 4 2" xfId="764"/>
    <cellStyle name="Normal 3 4 2 2" xfId="765"/>
    <cellStyle name="Normal 3 4 3" xfId="766"/>
    <cellStyle name="Normal 3 5" xfId="767"/>
    <cellStyle name="Normal 3 5 2" xfId="768"/>
    <cellStyle name="Normal 3 5 2 2" xfId="769"/>
    <cellStyle name="Normal 3 5 3" xfId="770"/>
    <cellStyle name="Normal 3 6" xfId="771"/>
    <cellStyle name="Normal 3 6 2" xfId="772"/>
    <cellStyle name="Normal 3 7" xfId="773"/>
    <cellStyle name="Normal 4" xfId="3"/>
    <cellStyle name="Normal 4 10" xfId="774"/>
    <cellStyle name="Normal 4 10 2" xfId="775"/>
    <cellStyle name="Normal 4 11" xfId="776"/>
    <cellStyle name="Normal 4 11 2" xfId="777"/>
    <cellStyle name="Normal 4 12" xfId="778"/>
    <cellStyle name="Normal 4 2" xfId="779"/>
    <cellStyle name="Normal 4 2 2" xfId="780"/>
    <cellStyle name="Normal 4 2 2 2" xfId="781"/>
    <cellStyle name="Normal 4 2 2 2 2" xfId="782"/>
    <cellStyle name="Normal 4 2 2 3" xfId="783"/>
    <cellStyle name="Normal 4 2 3" xfId="784"/>
    <cellStyle name="Normal 4 2 3 2" xfId="785"/>
    <cellStyle name="Normal 4 2 3 2 2" xfId="786"/>
    <cellStyle name="Normal 4 2 3 3" xfId="787"/>
    <cellStyle name="Normal 4 2 4" xfId="788"/>
    <cellStyle name="Normal 4 2 4 2" xfId="789"/>
    <cellStyle name="Normal 4 2 4 2 2" xfId="790"/>
    <cellStyle name="Normal 4 2 4 3" xfId="791"/>
    <cellStyle name="Normal 4 2 5" xfId="792"/>
    <cellStyle name="Normal 4 2 5 2" xfId="793"/>
    <cellStyle name="Normal 4 2 6" xfId="794"/>
    <cellStyle name="Normal 4 3" xfId="795"/>
    <cellStyle name="Normal 4 3 2" xfId="796"/>
    <cellStyle name="Normal 4 3 2 2" xfId="797"/>
    <cellStyle name="Normal 4 3 2 2 2" xfId="798"/>
    <cellStyle name="Normal 4 3 2 3" xfId="799"/>
    <cellStyle name="Normal 4 3 3" xfId="800"/>
    <cellStyle name="Normal 4 3 3 2" xfId="801"/>
    <cellStyle name="Normal 4 3 4" xfId="802"/>
    <cellStyle name="Normal 4 3 4 2" xfId="803"/>
    <cellStyle name="Normal 4 3 5" xfId="804"/>
    <cellStyle name="Normal 4 4" xfId="805"/>
    <cellStyle name="Normal 4 4 2" xfId="806"/>
    <cellStyle name="Normal 4 4 2 2" xfId="807"/>
    <cellStyle name="Normal 4 4 2 2 2" xfId="808"/>
    <cellStyle name="Normal 4 4 2 3" xfId="809"/>
    <cellStyle name="Normal 4 4 3" xfId="810"/>
    <cellStyle name="Normal 4 4 3 2" xfId="811"/>
    <cellStyle name="Normal 4 4 4" xfId="812"/>
    <cellStyle name="Normal 4 4 4 2" xfId="813"/>
    <cellStyle name="Normal 4 4 5" xfId="814"/>
    <cellStyle name="Normal 4 5" xfId="815"/>
    <cellStyle name="Normal 4 5 2" xfId="816"/>
    <cellStyle name="Normal 4 5 2 2" xfId="817"/>
    <cellStyle name="Normal 4 5 2 2 2" xfId="818"/>
    <cellStyle name="Normal 4 5 2 3" xfId="819"/>
    <cellStyle name="Normal 4 5 3" xfId="820"/>
    <cellStyle name="Normal 4 5 3 2" xfId="821"/>
    <cellStyle name="Normal 4 5 4" xfId="822"/>
    <cellStyle name="Normal 4 5 4 2" xfId="823"/>
    <cellStyle name="Normal 4 5 5" xfId="824"/>
    <cellStyle name="Normal 4 6" xfId="825"/>
    <cellStyle name="Normal 4 6 2" xfId="826"/>
    <cellStyle name="Normal 4 6 2 2" xfId="827"/>
    <cellStyle name="Normal 4 6 2 2 2" xfId="828"/>
    <cellStyle name="Normal 4 6 2 3" xfId="829"/>
    <cellStyle name="Normal 4 6 3" xfId="830"/>
    <cellStyle name="Normal 4 6 3 2" xfId="831"/>
    <cellStyle name="Normal 4 6 4" xfId="832"/>
    <cellStyle name="Normal 4 6 4 2" xfId="833"/>
    <cellStyle name="Normal 4 6 5" xfId="834"/>
    <cellStyle name="Normal 4 7" xfId="835"/>
    <cellStyle name="Normal 4 7 2" xfId="836"/>
    <cellStyle name="Normal 4 7 2 2" xfId="837"/>
    <cellStyle name="Normal 4 7 2 2 2" xfId="838"/>
    <cellStyle name="Normal 4 7 2 3" xfId="839"/>
    <cellStyle name="Normal 4 7 3" xfId="840"/>
    <cellStyle name="Normal 4 7 3 2" xfId="841"/>
    <cellStyle name="Normal 4 7 4" xfId="842"/>
    <cellStyle name="Normal 4 7 4 2" xfId="843"/>
    <cellStyle name="Normal 4 7 5" xfId="844"/>
    <cellStyle name="Normal 4 8" xfId="845"/>
    <cellStyle name="Normal 4 8 2" xfId="846"/>
    <cellStyle name="Normal 4 8 2 2" xfId="847"/>
    <cellStyle name="Normal 4 8 3" xfId="848"/>
    <cellStyle name="Normal 4 8 3 2" xfId="849"/>
    <cellStyle name="Normal 4 8 4" xfId="850"/>
    <cellStyle name="Normal 4 9" xfId="851"/>
    <cellStyle name="Normal 4 9 2" xfId="852"/>
    <cellStyle name="Normal 4 9 2 2" xfId="853"/>
    <cellStyle name="Normal 4 9 3" xfId="854"/>
    <cellStyle name="Normal 5" xfId="855"/>
    <cellStyle name="Normal 5 10" xfId="856"/>
    <cellStyle name="Normal 5 10 2" xfId="857"/>
    <cellStyle name="Normal 5 11" xfId="858"/>
    <cellStyle name="Normal 5 11 2" xfId="859"/>
    <cellStyle name="Normal 5 12" xfId="860"/>
    <cellStyle name="Normal 5 2" xfId="861"/>
    <cellStyle name="Normal 5 2 2" xfId="862"/>
    <cellStyle name="Normal 5 2 2 2" xfId="863"/>
    <cellStyle name="Normal 5 2 2 2 2" xfId="864"/>
    <cellStyle name="Normal 5 2 2 3" xfId="865"/>
    <cellStyle name="Normal 5 2 3" xfId="866"/>
    <cellStyle name="Normal 5 2 3 2" xfId="867"/>
    <cellStyle name="Normal 5 2 4" xfId="868"/>
    <cellStyle name="Normal 5 2 4 2" xfId="869"/>
    <cellStyle name="Normal 5 2 5" xfId="870"/>
    <cellStyle name="Normal 5 2 5 2" xfId="871"/>
    <cellStyle name="Normal 5 2 6" xfId="872"/>
    <cellStyle name="Normal 5 3" xfId="873"/>
    <cellStyle name="Normal 5 3 2" xfId="874"/>
    <cellStyle name="Normal 5 3 2 2" xfId="875"/>
    <cellStyle name="Normal 5 3 2 2 2" xfId="876"/>
    <cellStyle name="Normal 5 3 2 3" xfId="877"/>
    <cellStyle name="Normal 5 3 3" xfId="878"/>
    <cellStyle name="Normal 5 3 3 2" xfId="879"/>
    <cellStyle name="Normal 5 3 4" xfId="880"/>
    <cellStyle name="Normal 5 3 4 2" xfId="881"/>
    <cellStyle name="Normal 5 3 5" xfId="882"/>
    <cellStyle name="Normal 5 4" xfId="883"/>
    <cellStyle name="Normal 5 4 2" xfId="884"/>
    <cellStyle name="Normal 5 4 2 2" xfId="885"/>
    <cellStyle name="Normal 5 4 2 2 2" xfId="886"/>
    <cellStyle name="Normal 5 4 2 3" xfId="887"/>
    <cellStyle name="Normal 5 4 3" xfId="888"/>
    <cellStyle name="Normal 5 4 3 2" xfId="889"/>
    <cellStyle name="Normal 5 4 4" xfId="890"/>
    <cellStyle name="Normal 5 4 4 2" xfId="891"/>
    <cellStyle name="Normal 5 4 5" xfId="892"/>
    <cellStyle name="Normal 5 5" xfId="893"/>
    <cellStyle name="Normal 5 5 2" xfId="894"/>
    <cellStyle name="Normal 5 5 2 2" xfId="895"/>
    <cellStyle name="Normal 5 5 2 2 2" xfId="896"/>
    <cellStyle name="Normal 5 5 2 3" xfId="897"/>
    <cellStyle name="Normal 5 5 3" xfId="898"/>
    <cellStyle name="Normal 5 5 3 2" xfId="899"/>
    <cellStyle name="Normal 5 5 4" xfId="900"/>
    <cellStyle name="Normal 5 5 4 2" xfId="901"/>
    <cellStyle name="Normal 5 5 5" xfId="902"/>
    <cellStyle name="Normal 5 6" xfId="903"/>
    <cellStyle name="Normal 5 6 2" xfId="904"/>
    <cellStyle name="Normal 5 6 2 2" xfId="905"/>
    <cellStyle name="Normal 5 6 2 2 2" xfId="906"/>
    <cellStyle name="Normal 5 6 2 3" xfId="907"/>
    <cellStyle name="Normal 5 6 3" xfId="908"/>
    <cellStyle name="Normal 5 6 3 2" xfId="909"/>
    <cellStyle name="Normal 5 6 4" xfId="910"/>
    <cellStyle name="Normal 5 6 4 2" xfId="911"/>
    <cellStyle name="Normal 5 6 5" xfId="912"/>
    <cellStyle name="Normal 5 7" xfId="913"/>
    <cellStyle name="Normal 5 7 2" xfId="914"/>
    <cellStyle name="Normal 5 7 2 2" xfId="915"/>
    <cellStyle name="Normal 5 7 2 2 2" xfId="916"/>
    <cellStyle name="Normal 5 7 2 3" xfId="917"/>
    <cellStyle name="Normal 5 7 3" xfId="918"/>
    <cellStyle name="Normal 5 7 3 2" xfId="919"/>
    <cellStyle name="Normal 5 7 4" xfId="920"/>
    <cellStyle name="Normal 5 7 4 2" xfId="921"/>
    <cellStyle name="Normal 5 7 5" xfId="922"/>
    <cellStyle name="Normal 5 8" xfId="923"/>
    <cellStyle name="Normal 5 8 2" xfId="924"/>
    <cellStyle name="Normal 5 8 2 2" xfId="925"/>
    <cellStyle name="Normal 5 8 3" xfId="926"/>
    <cellStyle name="Normal 5 8 3 2" xfId="927"/>
    <cellStyle name="Normal 5 8 4" xfId="928"/>
    <cellStyle name="Normal 5 9" xfId="929"/>
    <cellStyle name="Normal 5 9 2" xfId="930"/>
    <cellStyle name="Normal 5 9 2 2" xfId="931"/>
    <cellStyle name="Normal 5 9 3" xfId="932"/>
    <cellStyle name="Normal 6" xfId="933"/>
    <cellStyle name="Normal 6 10" xfId="934"/>
    <cellStyle name="Normal 6 10 2" xfId="935"/>
    <cellStyle name="Normal 6 11" xfId="936"/>
    <cellStyle name="Normal 6 11 2" xfId="937"/>
    <cellStyle name="Normal 6 12" xfId="938"/>
    <cellStyle name="Normal 6 2" xfId="939"/>
    <cellStyle name="Normal 6 2 2" xfId="940"/>
    <cellStyle name="Normal 6 2 2 2" xfId="941"/>
    <cellStyle name="Normal 6 2 2 2 2" xfId="942"/>
    <cellStyle name="Normal 6 2 2 3" xfId="943"/>
    <cellStyle name="Normal 6 2 3" xfId="944"/>
    <cellStyle name="Normal 6 2 3 2" xfId="945"/>
    <cellStyle name="Normal 6 2 4" xfId="946"/>
    <cellStyle name="Normal 6 2 4 2" xfId="947"/>
    <cellStyle name="Normal 6 2 5" xfId="948"/>
    <cellStyle name="Normal 6 2 5 2" xfId="949"/>
    <cellStyle name="Normal 6 2 6" xfId="950"/>
    <cellStyle name="Normal 6 3" xfId="951"/>
    <cellStyle name="Normal 6 3 2" xfId="952"/>
    <cellStyle name="Normal 6 3 2 2" xfId="953"/>
    <cellStyle name="Normal 6 3 2 2 2" xfId="954"/>
    <cellStyle name="Normal 6 3 2 3" xfId="955"/>
    <cellStyle name="Normal 6 3 3" xfId="956"/>
    <cellStyle name="Normal 6 3 3 2" xfId="957"/>
    <cellStyle name="Normal 6 3 4" xfId="958"/>
    <cellStyle name="Normal 6 3 4 2" xfId="959"/>
    <cellStyle name="Normal 6 3 5" xfId="960"/>
    <cellStyle name="Normal 6 4" xfId="961"/>
    <cellStyle name="Normal 6 4 2" xfId="962"/>
    <cellStyle name="Normal 6 4 2 2" xfId="963"/>
    <cellStyle name="Normal 6 4 2 2 2" xfId="964"/>
    <cellStyle name="Normal 6 4 2 3" xfId="965"/>
    <cellStyle name="Normal 6 4 3" xfId="966"/>
    <cellStyle name="Normal 6 4 3 2" xfId="967"/>
    <cellStyle name="Normal 6 4 4" xfId="968"/>
    <cellStyle name="Normal 6 4 4 2" xfId="969"/>
    <cellStyle name="Normal 6 4 5" xfId="970"/>
    <cellStyle name="Normal 6 5" xfId="971"/>
    <cellStyle name="Normal 6 5 2" xfId="972"/>
    <cellStyle name="Normal 6 5 2 2" xfId="973"/>
    <cellStyle name="Normal 6 5 2 2 2" xfId="974"/>
    <cellStyle name="Normal 6 5 2 3" xfId="975"/>
    <cellStyle name="Normal 6 5 3" xfId="976"/>
    <cellStyle name="Normal 6 5 3 2" xfId="977"/>
    <cellStyle name="Normal 6 5 4" xfId="978"/>
    <cellStyle name="Normal 6 5 4 2" xfId="979"/>
    <cellStyle name="Normal 6 5 5" xfId="980"/>
    <cellStyle name="Normal 6 6" xfId="981"/>
    <cellStyle name="Normal 6 6 2" xfId="982"/>
    <cellStyle name="Normal 6 6 2 2" xfId="983"/>
    <cellStyle name="Normal 6 6 2 2 2" xfId="984"/>
    <cellStyle name="Normal 6 6 2 3" xfId="985"/>
    <cellStyle name="Normal 6 6 3" xfId="986"/>
    <cellStyle name="Normal 6 6 3 2" xfId="987"/>
    <cellStyle name="Normal 6 6 4" xfId="988"/>
    <cellStyle name="Normal 6 6 4 2" xfId="989"/>
    <cellStyle name="Normal 6 6 5" xfId="990"/>
    <cellStyle name="Normal 6 7" xfId="991"/>
    <cellStyle name="Normal 6 7 2" xfId="992"/>
    <cellStyle name="Normal 6 7 2 2" xfId="993"/>
    <cellStyle name="Normal 6 7 2 2 2" xfId="994"/>
    <cellStyle name="Normal 6 7 2 3" xfId="995"/>
    <cellStyle name="Normal 6 7 3" xfId="996"/>
    <cellStyle name="Normal 6 7 3 2" xfId="997"/>
    <cellStyle name="Normal 6 7 4" xfId="998"/>
    <cellStyle name="Normal 6 7 4 2" xfId="999"/>
    <cellStyle name="Normal 6 7 5" xfId="1000"/>
    <cellStyle name="Normal 6 8" xfId="1001"/>
    <cellStyle name="Normal 6 8 2" xfId="1002"/>
    <cellStyle name="Normal 6 8 2 2" xfId="1003"/>
    <cellStyle name="Normal 6 8 3" xfId="1004"/>
    <cellStyle name="Normal 6 8 3 2" xfId="1005"/>
    <cellStyle name="Normal 6 8 4" xfId="1006"/>
    <cellStyle name="Normal 6 9" xfId="1007"/>
    <cellStyle name="Normal 6 9 2" xfId="1008"/>
    <cellStyle name="Normal 6 9 2 2" xfId="1009"/>
    <cellStyle name="Normal 6 9 3" xfId="1010"/>
    <cellStyle name="Normal 7" xfId="1011"/>
    <cellStyle name="Normal 7 10" xfId="1012"/>
    <cellStyle name="Normal 7 10 2" xfId="1013"/>
    <cellStyle name="Normal 7 11" xfId="1014"/>
    <cellStyle name="Normal 7 11 2" xfId="1015"/>
    <cellStyle name="Normal 7 12" xfId="1016"/>
    <cellStyle name="Normal 7 2" xfId="1017"/>
    <cellStyle name="Normal 7 2 2" xfId="1018"/>
    <cellStyle name="Normal 7 2 2 2" xfId="1019"/>
    <cellStyle name="Normal 7 2 2 2 2" xfId="1020"/>
    <cellStyle name="Normal 7 2 2 3" xfId="1021"/>
    <cellStyle name="Normal 7 2 3" xfId="1022"/>
    <cellStyle name="Normal 7 2 3 2" xfId="1023"/>
    <cellStyle name="Normal 7 2 4" xfId="1024"/>
    <cellStyle name="Normal 7 2 4 2" xfId="1025"/>
    <cellStyle name="Normal 7 2 5" xfId="1026"/>
    <cellStyle name="Normal 7 2 5 2" xfId="1027"/>
    <cellStyle name="Normal 7 2 6" xfId="1028"/>
    <cellStyle name="Normal 7 3" xfId="1029"/>
    <cellStyle name="Normal 7 3 2" xfId="1030"/>
    <cellStyle name="Normal 7 3 2 2" xfId="1031"/>
    <cellStyle name="Normal 7 3 2 2 2" xfId="1032"/>
    <cellStyle name="Normal 7 3 2 3" xfId="1033"/>
    <cellStyle name="Normal 7 3 3" xfId="1034"/>
    <cellStyle name="Normal 7 3 3 2" xfId="1035"/>
    <cellStyle name="Normal 7 3 4" xfId="1036"/>
    <cellStyle name="Normal 7 3 4 2" xfId="1037"/>
    <cellStyle name="Normal 7 3 5" xfId="1038"/>
    <cellStyle name="Normal 7 4" xfId="1039"/>
    <cellStyle name="Normal 7 4 2" xfId="1040"/>
    <cellStyle name="Normal 7 4 2 2" xfId="1041"/>
    <cellStyle name="Normal 7 4 2 2 2" xfId="1042"/>
    <cellStyle name="Normal 7 4 2 3" xfId="1043"/>
    <cellStyle name="Normal 7 4 3" xfId="1044"/>
    <cellStyle name="Normal 7 4 3 2" xfId="1045"/>
    <cellStyle name="Normal 7 4 4" xfId="1046"/>
    <cellStyle name="Normal 7 4 4 2" xfId="1047"/>
    <cellStyle name="Normal 7 4 5" xfId="1048"/>
    <cellStyle name="Normal 7 5" xfId="1049"/>
    <cellStyle name="Normal 7 5 2" xfId="1050"/>
    <cellStyle name="Normal 7 5 2 2" xfId="1051"/>
    <cellStyle name="Normal 7 5 2 2 2" xfId="1052"/>
    <cellStyle name="Normal 7 5 2 3" xfId="1053"/>
    <cellStyle name="Normal 7 5 3" xfId="1054"/>
    <cellStyle name="Normal 7 5 3 2" xfId="1055"/>
    <cellStyle name="Normal 7 5 4" xfId="1056"/>
    <cellStyle name="Normal 7 5 4 2" xfId="1057"/>
    <cellStyle name="Normal 7 5 5" xfId="1058"/>
    <cellStyle name="Normal 7 6" xfId="1059"/>
    <cellStyle name="Normal 7 6 2" xfId="1060"/>
    <cellStyle name="Normal 7 6 2 2" xfId="1061"/>
    <cellStyle name="Normal 7 6 2 2 2" xfId="1062"/>
    <cellStyle name="Normal 7 6 2 3" xfId="1063"/>
    <cellStyle name="Normal 7 6 3" xfId="1064"/>
    <cellStyle name="Normal 7 6 3 2" xfId="1065"/>
    <cellStyle name="Normal 7 6 4" xfId="1066"/>
    <cellStyle name="Normal 7 6 4 2" xfId="1067"/>
    <cellStyle name="Normal 7 6 5" xfId="1068"/>
    <cellStyle name="Normal 7 7" xfId="1069"/>
    <cellStyle name="Normal 7 7 2" xfId="1070"/>
    <cellStyle name="Normal 7 7 2 2" xfId="1071"/>
    <cellStyle name="Normal 7 7 2 2 2" xfId="1072"/>
    <cellStyle name="Normal 7 7 2 3" xfId="1073"/>
    <cellStyle name="Normal 7 7 3" xfId="1074"/>
    <cellStyle name="Normal 7 7 3 2" xfId="1075"/>
    <cellStyle name="Normal 7 7 4" xfId="1076"/>
    <cellStyle name="Normal 7 7 4 2" xfId="1077"/>
    <cellStyle name="Normal 7 7 5" xfId="1078"/>
    <cellStyle name="Normal 7 8" xfId="1079"/>
    <cellStyle name="Normal 7 8 2" xfId="1080"/>
    <cellStyle name="Normal 7 8 2 2" xfId="1081"/>
    <cellStyle name="Normal 7 8 3" xfId="1082"/>
    <cellStyle name="Normal 7 8 3 2" xfId="1083"/>
    <cellStyle name="Normal 7 8 4" xfId="1084"/>
    <cellStyle name="Normal 7 9" xfId="1085"/>
    <cellStyle name="Normal 7 9 2" xfId="1086"/>
    <cellStyle name="Normal 7 9 2 2" xfId="1087"/>
    <cellStyle name="Normal 7 9 3" xfId="1088"/>
    <cellStyle name="Normal 77 2" xfId="1285"/>
    <cellStyle name="Normal 8" xfId="1089"/>
    <cellStyle name="Normal 8 10" xfId="1090"/>
    <cellStyle name="Normal 8 10 2" xfId="1091"/>
    <cellStyle name="Normal 8 11" xfId="1092"/>
    <cellStyle name="Normal 8 11 2" xfId="1093"/>
    <cellStyle name="Normal 8 12" xfId="1094"/>
    <cellStyle name="Normal 8 2" xfId="1095"/>
    <cellStyle name="Normal 8 2 2" xfId="1096"/>
    <cellStyle name="Normal 8 2 2 2" xfId="1097"/>
    <cellStyle name="Normal 8 2 2 2 2" xfId="1098"/>
    <cellStyle name="Normal 8 2 2 3" xfId="1099"/>
    <cellStyle name="Normal 8 2 3" xfId="1100"/>
    <cellStyle name="Normal 8 2 3 2" xfId="1101"/>
    <cellStyle name="Normal 8 2 4" xfId="1102"/>
    <cellStyle name="Normal 8 2 4 2" xfId="1103"/>
    <cellStyle name="Normal 8 2 5" xfId="1104"/>
    <cellStyle name="Normal 8 2 5 2" xfId="1105"/>
    <cellStyle name="Normal 8 2 6" xfId="1106"/>
    <cellStyle name="Normal 8 3" xfId="1107"/>
    <cellStyle name="Normal 8 3 2" xfId="1108"/>
    <cellStyle name="Normal 8 3 2 2" xfId="1109"/>
    <cellStyle name="Normal 8 3 2 2 2" xfId="1110"/>
    <cellStyle name="Normal 8 3 2 3" xfId="1111"/>
    <cellStyle name="Normal 8 3 3" xfId="1112"/>
    <cellStyle name="Normal 8 3 3 2" xfId="1113"/>
    <cellStyle name="Normal 8 3 4" xfId="1114"/>
    <cellStyle name="Normal 8 3 4 2" xfId="1115"/>
    <cellStyle name="Normal 8 3 5" xfId="1116"/>
    <cellStyle name="Normal 8 4" xfId="1117"/>
    <cellStyle name="Normal 8 4 2" xfId="1118"/>
    <cellStyle name="Normal 8 4 2 2" xfId="1119"/>
    <cellStyle name="Normal 8 4 2 2 2" xfId="1120"/>
    <cellStyle name="Normal 8 4 2 3" xfId="1121"/>
    <cellStyle name="Normal 8 4 3" xfId="1122"/>
    <cellStyle name="Normal 8 4 3 2" xfId="1123"/>
    <cellStyle name="Normal 8 4 4" xfId="1124"/>
    <cellStyle name="Normal 8 4 4 2" xfId="1125"/>
    <cellStyle name="Normal 8 4 5" xfId="1126"/>
    <cellStyle name="Normal 8 5" xfId="1127"/>
    <cellStyle name="Normal 8 5 2" xfId="1128"/>
    <cellStyle name="Normal 8 5 2 2" xfId="1129"/>
    <cellStyle name="Normal 8 5 2 2 2" xfId="1130"/>
    <cellStyle name="Normal 8 5 2 3" xfId="1131"/>
    <cellStyle name="Normal 8 5 3" xfId="1132"/>
    <cellStyle name="Normal 8 5 3 2" xfId="1133"/>
    <cellStyle name="Normal 8 5 4" xfId="1134"/>
    <cellStyle name="Normal 8 5 4 2" xfId="1135"/>
    <cellStyle name="Normal 8 5 5" xfId="1136"/>
    <cellStyle name="Normal 8 6" xfId="1137"/>
    <cellStyle name="Normal 8 6 2" xfId="1138"/>
    <cellStyle name="Normal 8 6 2 2" xfId="1139"/>
    <cellStyle name="Normal 8 6 2 2 2" xfId="1140"/>
    <cellStyle name="Normal 8 6 2 3" xfId="1141"/>
    <cellStyle name="Normal 8 6 3" xfId="1142"/>
    <cellStyle name="Normal 8 6 3 2" xfId="1143"/>
    <cellStyle name="Normal 8 6 4" xfId="1144"/>
    <cellStyle name="Normal 8 6 4 2" xfId="1145"/>
    <cellStyle name="Normal 8 6 5" xfId="1146"/>
    <cellStyle name="Normal 8 7" xfId="1147"/>
    <cellStyle name="Normal 8 7 2" xfId="1148"/>
    <cellStyle name="Normal 8 7 2 2" xfId="1149"/>
    <cellStyle name="Normal 8 7 2 2 2" xfId="1150"/>
    <cellStyle name="Normal 8 7 2 3" xfId="1151"/>
    <cellStyle name="Normal 8 7 3" xfId="1152"/>
    <cellStyle name="Normal 8 7 3 2" xfId="1153"/>
    <cellStyle name="Normal 8 7 4" xfId="1154"/>
    <cellStyle name="Normal 8 7 4 2" xfId="1155"/>
    <cellStyle name="Normal 8 7 5" xfId="1156"/>
    <cellStyle name="Normal 8 8" xfId="1157"/>
    <cellStyle name="Normal 8 8 2" xfId="1158"/>
    <cellStyle name="Normal 8 8 2 2" xfId="1159"/>
    <cellStyle name="Normal 8 8 3" xfId="1160"/>
    <cellStyle name="Normal 8 8 3 2" xfId="1161"/>
    <cellStyle name="Normal 8 8 4" xfId="1162"/>
    <cellStyle name="Normal 8 9" xfId="1163"/>
    <cellStyle name="Normal 8 9 2" xfId="1164"/>
    <cellStyle name="Normal 8 9 2 2" xfId="1165"/>
    <cellStyle name="Normal 8 9 3" xfId="1166"/>
    <cellStyle name="Normal 81" xfId="1284"/>
    <cellStyle name="Normal 9" xfId="1167"/>
    <cellStyle name="Normal 9 10" xfId="1168"/>
    <cellStyle name="Normal 9 10 2" xfId="1169"/>
    <cellStyle name="Normal 9 11" xfId="1170"/>
    <cellStyle name="Normal 9 11 2" xfId="1171"/>
    <cellStyle name="Normal 9 12" xfId="1172"/>
    <cellStyle name="Normal 9 2" xfId="1173"/>
    <cellStyle name="Normal 9 2 2" xfId="1174"/>
    <cellStyle name="Normal 9 2 2 2" xfId="1175"/>
    <cellStyle name="Normal 9 2 2 2 2" xfId="1176"/>
    <cellStyle name="Normal 9 2 2 3" xfId="1177"/>
    <cellStyle name="Normal 9 2 3" xfId="1178"/>
    <cellStyle name="Normal 9 2 3 2" xfId="1179"/>
    <cellStyle name="Normal 9 2 4" xfId="1180"/>
    <cellStyle name="Normal 9 2 4 2" xfId="1181"/>
    <cellStyle name="Normal 9 2 5" xfId="1182"/>
    <cellStyle name="Normal 9 2 5 2" xfId="1183"/>
    <cellStyle name="Normal 9 2 6" xfId="1184"/>
    <cellStyle name="Normal 9 3" xfId="1185"/>
    <cellStyle name="Normal 9 3 2" xfId="1186"/>
    <cellStyle name="Normal 9 3 2 2" xfId="1187"/>
    <cellStyle name="Normal 9 3 2 2 2" xfId="1188"/>
    <cellStyle name="Normal 9 3 2 3" xfId="1189"/>
    <cellStyle name="Normal 9 3 3" xfId="1190"/>
    <cellStyle name="Normal 9 3 3 2" xfId="1191"/>
    <cellStyle name="Normal 9 3 4" xfId="1192"/>
    <cellStyle name="Normal 9 3 4 2" xfId="1193"/>
    <cellStyle name="Normal 9 3 5" xfId="1194"/>
    <cellStyle name="Normal 9 4" xfId="1195"/>
    <cellStyle name="Normal 9 4 2" xfId="1196"/>
    <cellStyle name="Normal 9 4 2 2" xfId="1197"/>
    <cellStyle name="Normal 9 4 2 2 2" xfId="1198"/>
    <cellStyle name="Normal 9 4 2 3" xfId="1199"/>
    <cellStyle name="Normal 9 4 3" xfId="1200"/>
    <cellStyle name="Normal 9 4 3 2" xfId="1201"/>
    <cellStyle name="Normal 9 4 4" xfId="1202"/>
    <cellStyle name="Normal 9 4 4 2" xfId="1203"/>
    <cellStyle name="Normal 9 4 5" xfId="1204"/>
    <cellStyle name="Normal 9 5" xfId="1205"/>
    <cellStyle name="Normal 9 5 2" xfId="1206"/>
    <cellStyle name="Normal 9 5 2 2" xfId="1207"/>
    <cellStyle name="Normal 9 5 2 2 2" xfId="1208"/>
    <cellStyle name="Normal 9 5 2 3" xfId="1209"/>
    <cellStyle name="Normal 9 5 3" xfId="1210"/>
    <cellStyle name="Normal 9 5 3 2" xfId="1211"/>
    <cellStyle name="Normal 9 5 4" xfId="1212"/>
    <cellStyle name="Normal 9 5 4 2" xfId="1213"/>
    <cellStyle name="Normal 9 5 5" xfId="1214"/>
    <cellStyle name="Normal 9 6" xfId="1215"/>
    <cellStyle name="Normal 9 6 2" xfId="1216"/>
    <cellStyle name="Normal 9 6 2 2" xfId="1217"/>
    <cellStyle name="Normal 9 6 2 2 2" xfId="1218"/>
    <cellStyle name="Normal 9 6 2 3" xfId="1219"/>
    <cellStyle name="Normal 9 6 3" xfId="1220"/>
    <cellStyle name="Normal 9 6 3 2" xfId="1221"/>
    <cellStyle name="Normal 9 6 4" xfId="1222"/>
    <cellStyle name="Normal 9 6 4 2" xfId="1223"/>
    <cellStyle name="Normal 9 6 5" xfId="1224"/>
    <cellStyle name="Normal 9 7" xfId="1225"/>
    <cellStyle name="Normal 9 7 2" xfId="1226"/>
    <cellStyle name="Normal 9 7 2 2" xfId="1227"/>
    <cellStyle name="Normal 9 7 2 2 2" xfId="1228"/>
    <cellStyle name="Normal 9 7 2 3" xfId="1229"/>
    <cellStyle name="Normal 9 7 3" xfId="1230"/>
    <cellStyle name="Normal 9 7 3 2" xfId="1231"/>
    <cellStyle name="Normal 9 7 4" xfId="1232"/>
    <cellStyle name="Normal 9 7 4 2" xfId="1233"/>
    <cellStyle name="Normal 9 7 5" xfId="1234"/>
    <cellStyle name="Normal 9 8" xfId="1235"/>
    <cellStyle name="Normal 9 8 2" xfId="1236"/>
    <cellStyle name="Normal 9 8 2 2" xfId="1237"/>
    <cellStyle name="Normal 9 8 3" xfId="1238"/>
    <cellStyle name="Normal 9 8 3 2" xfId="1239"/>
    <cellStyle name="Normal 9 8 4" xfId="1240"/>
    <cellStyle name="Normal 9 9" xfId="1241"/>
    <cellStyle name="Normal 9 9 2" xfId="1242"/>
    <cellStyle name="Normal 9 9 2 2" xfId="1243"/>
    <cellStyle name="Normal 9 9 3" xfId="1244"/>
    <cellStyle name="Note 2" xfId="1245"/>
    <cellStyle name="Note 2 2" xfId="1246"/>
    <cellStyle name="Percent 2" xfId="1247"/>
    <cellStyle name="Percent 2 2" xfId="1248"/>
    <cellStyle name="Percent 2 2 2" xfId="1249"/>
    <cellStyle name="Percent 2 2 2 2" xfId="1250"/>
    <cellStyle name="Percent 2 2 3" xfId="1251"/>
    <cellStyle name="Percent 2 3" xfId="1252"/>
    <cellStyle name="Percent 2 3 2" xfId="1253"/>
    <cellStyle name="Percent 2 3 2 2" xfId="1254"/>
    <cellStyle name="Percent 2 3 3" xfId="1255"/>
    <cellStyle name="Percent 2 4" xfId="1256"/>
    <cellStyle name="Percent 2 4 2" xfId="1257"/>
    <cellStyle name="Percent 2 4 2 2" xfId="1258"/>
    <cellStyle name="Percent 2 4 3" xfId="1259"/>
    <cellStyle name="Percent 2 5" xfId="1260"/>
    <cellStyle name="Percent 2 5 2" xfId="1261"/>
    <cellStyle name="Percent 2 6" xfId="1262"/>
    <cellStyle name="Percent 3" xfId="1263"/>
    <cellStyle name="Percent 3 2" xfId="1264"/>
    <cellStyle name="Percent 3 2 2" xfId="1265"/>
    <cellStyle name="Percent 3 2 3" xfId="1266"/>
    <cellStyle name="Percent 3 3" xfId="1267"/>
    <cellStyle name="Percent 3 3 2" xfId="1268"/>
    <cellStyle name="Percent 3 3 3" xfId="1269"/>
    <cellStyle name="Percent 3 4" xfId="1270"/>
    <cellStyle name="Percent 3 5" xfId="1271"/>
    <cellStyle name="Percent 4" xfId="1272"/>
    <cellStyle name="Percent 4 2" xfId="1273"/>
    <cellStyle name="Percent 4 2 2" xfId="1274"/>
    <cellStyle name="Percent 4 2 3" xfId="1275"/>
    <cellStyle name="Percent 4 3" xfId="1276"/>
    <cellStyle name="Percent 4 3 2" xfId="1277"/>
    <cellStyle name="Percent 4 3 3" xfId="1278"/>
    <cellStyle name="Percent 4 4" xfId="1279"/>
    <cellStyle name="Percent 4 5" xfId="1280"/>
    <cellStyle name="Percent 5" xfId="1281"/>
    <cellStyle name="Style 1" xfId="1282"/>
    <cellStyle name="Style 1 2" xfId="1283"/>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25"/>
  <sheetViews>
    <sheetView zoomScale="85" zoomScaleNormal="85" zoomScalePageLayoutView="70" workbookViewId="0">
      <selection activeCell="Q45" sqref="Q45:Q46"/>
    </sheetView>
  </sheetViews>
  <sheetFormatPr defaultColWidth="8.75" defaultRowHeight="14.25" x14ac:dyDescent="0.2"/>
  <cols>
    <col min="1" max="1" width="10.625" style="1" customWidth="1"/>
    <col min="2" max="2" width="27.25" style="1" bestFit="1" customWidth="1"/>
    <col min="3" max="3" width="34" style="1" bestFit="1" customWidth="1"/>
    <col min="4" max="4" width="20.75" style="1" bestFit="1" customWidth="1"/>
    <col min="5" max="10" width="10.625" style="1" customWidth="1"/>
    <col min="11" max="11" width="9.625" style="1" hidden="1" customWidth="1"/>
    <col min="12" max="12" width="9.125" style="1" hidden="1" customWidth="1"/>
    <col min="13" max="13" width="14.25" style="4" customWidth="1"/>
    <col min="14" max="14" width="10.625" style="4" customWidth="1"/>
    <col min="15" max="18" width="11.625" style="1" customWidth="1"/>
    <col min="19" max="16384" width="8.75" style="1"/>
  </cols>
  <sheetData>
    <row r="1" spans="1:20" ht="15" x14ac:dyDescent="0.25">
      <c r="A1" s="245" t="s">
        <v>70</v>
      </c>
      <c r="B1" s="245"/>
      <c r="C1" s="245"/>
      <c r="D1" s="245"/>
      <c r="E1" s="245"/>
      <c r="F1" s="245"/>
      <c r="G1" s="245"/>
      <c r="H1" s="245"/>
      <c r="I1" s="245"/>
      <c r="J1" s="245"/>
      <c r="K1" s="245"/>
      <c r="L1" s="245"/>
      <c r="M1" s="245"/>
      <c r="N1" s="245"/>
      <c r="O1" s="245"/>
      <c r="P1" s="245"/>
      <c r="Q1" s="245"/>
      <c r="R1" s="245"/>
    </row>
    <row r="2" spans="1:20" ht="15" thickBot="1" x14ac:dyDescent="0.25">
      <c r="G2" s="2"/>
      <c r="H2" s="3"/>
      <c r="I2" s="3"/>
      <c r="J2" s="3"/>
      <c r="K2" s="3"/>
      <c r="L2" s="3"/>
    </row>
    <row r="3" spans="1:20" ht="15" x14ac:dyDescent="0.25">
      <c r="A3" s="5" t="s">
        <v>14</v>
      </c>
      <c r="B3" s="6"/>
      <c r="C3" s="7"/>
      <c r="D3" s="121" t="s">
        <v>1</v>
      </c>
      <c r="E3" s="246" t="s">
        <v>25</v>
      </c>
      <c r="F3" s="247"/>
      <c r="G3" s="250" t="s">
        <v>17</v>
      </c>
      <c r="H3" s="251"/>
      <c r="I3" s="246" t="s">
        <v>51</v>
      </c>
      <c r="J3" s="247"/>
      <c r="K3" s="8" t="s">
        <v>10</v>
      </c>
      <c r="L3" s="8"/>
      <c r="M3" s="9" t="s">
        <v>20</v>
      </c>
      <c r="N3" s="10" t="s">
        <v>48</v>
      </c>
      <c r="O3" s="254" t="s">
        <v>67</v>
      </c>
      <c r="P3" s="255"/>
      <c r="Q3" s="255"/>
      <c r="R3" s="256"/>
    </row>
    <row r="4" spans="1:20" ht="18.75" thickBot="1" x14ac:dyDescent="0.35">
      <c r="A4" s="11" t="s">
        <v>46</v>
      </c>
      <c r="B4" s="119" t="s">
        <v>0</v>
      </c>
      <c r="C4" s="118" t="s">
        <v>16</v>
      </c>
      <c r="D4" s="122" t="s">
        <v>3</v>
      </c>
      <c r="E4" s="248"/>
      <c r="F4" s="249"/>
      <c r="G4" s="252" t="s">
        <v>19</v>
      </c>
      <c r="H4" s="253"/>
      <c r="I4" s="248"/>
      <c r="J4" s="249"/>
      <c r="K4" s="12" t="s">
        <v>22</v>
      </c>
      <c r="L4" s="12"/>
      <c r="M4" s="13" t="s">
        <v>21</v>
      </c>
      <c r="N4" s="14" t="s">
        <v>49</v>
      </c>
      <c r="O4" s="15" t="s">
        <v>72</v>
      </c>
      <c r="P4" s="15" t="s">
        <v>73</v>
      </c>
      <c r="Q4" s="15" t="s">
        <v>74</v>
      </c>
      <c r="R4" s="172" t="s">
        <v>138</v>
      </c>
    </row>
    <row r="5" spans="1:20" ht="15.75" thickTop="1" x14ac:dyDescent="0.25">
      <c r="A5" s="16"/>
      <c r="B5" s="17"/>
      <c r="C5" s="18"/>
      <c r="D5" s="18"/>
      <c r="E5" s="18"/>
      <c r="F5" s="17"/>
      <c r="G5" s="18"/>
      <c r="H5" s="17"/>
      <c r="I5" s="18"/>
      <c r="J5" s="17"/>
      <c r="K5" s="19"/>
      <c r="L5" s="19"/>
      <c r="M5" s="20"/>
      <c r="N5" s="21"/>
      <c r="O5" s="22"/>
      <c r="P5" s="23"/>
      <c r="Q5" s="22"/>
      <c r="R5" s="173"/>
    </row>
    <row r="6" spans="1:20" ht="28.9" customHeight="1" x14ac:dyDescent="0.2">
      <c r="A6" s="24">
        <v>1</v>
      </c>
      <c r="B6" s="25" t="s">
        <v>58</v>
      </c>
      <c r="C6" s="25" t="s">
        <v>35</v>
      </c>
      <c r="D6" s="26" t="s">
        <v>27</v>
      </c>
      <c r="E6" s="27">
        <v>60.5</v>
      </c>
      <c r="F6" s="28" t="s">
        <v>29</v>
      </c>
      <c r="G6" s="29">
        <v>672</v>
      </c>
      <c r="H6" s="28" t="s">
        <v>15</v>
      </c>
      <c r="I6" s="30">
        <v>8760</v>
      </c>
      <c r="J6" s="31" t="s">
        <v>5</v>
      </c>
      <c r="K6" s="32">
        <v>187</v>
      </c>
      <c r="L6" s="33" t="s">
        <v>23</v>
      </c>
      <c r="M6" s="34">
        <v>1976</v>
      </c>
      <c r="N6" s="35" t="s">
        <v>65</v>
      </c>
      <c r="O6" s="143">
        <f>'1-3 NOX'!M6</f>
        <v>1600</v>
      </c>
      <c r="P6" s="144">
        <f>'1-4 PM'!M6</f>
        <v>35.320320000000002</v>
      </c>
      <c r="Q6" s="144">
        <f>'1-5 SO2'!O6</f>
        <v>1486.3968</v>
      </c>
      <c r="R6" s="174">
        <f>'1-6 VOC'!M6</f>
        <v>1.2067775999999999</v>
      </c>
    </row>
    <row r="7" spans="1:20" ht="28.9" customHeight="1" x14ac:dyDescent="0.2">
      <c r="A7" s="227">
        <v>2</v>
      </c>
      <c r="B7" s="228" t="s">
        <v>58</v>
      </c>
      <c r="C7" s="228" t="s">
        <v>35</v>
      </c>
      <c r="D7" s="36" t="s">
        <v>27</v>
      </c>
      <c r="E7" s="27">
        <v>60.5</v>
      </c>
      <c r="F7" s="28" t="s">
        <v>29</v>
      </c>
      <c r="G7" s="29">
        <v>672</v>
      </c>
      <c r="H7" s="28" t="s">
        <v>15</v>
      </c>
      <c r="I7" s="191">
        <v>7992</v>
      </c>
      <c r="J7" s="105" t="s">
        <v>75</v>
      </c>
      <c r="K7" s="229">
        <v>187</v>
      </c>
      <c r="L7" s="230" t="s">
        <v>23</v>
      </c>
      <c r="M7" s="35">
        <v>1977</v>
      </c>
      <c r="N7" s="35" t="s">
        <v>65</v>
      </c>
      <c r="O7" s="231">
        <f>'1-3 NOX'!M7</f>
        <v>2363.07456</v>
      </c>
      <c r="P7" s="144">
        <f>'1-4 PM'!M7</f>
        <v>32.223743999999996</v>
      </c>
      <c r="Q7" s="144">
        <f>'1-5 SO2'!O7</f>
        <v>1356.0825600000001</v>
      </c>
      <c r="R7" s="174">
        <f>'1-6 VOC'!M7</f>
        <v>1.1009779200000001</v>
      </c>
      <c r="S7" s="81"/>
    </row>
    <row r="8" spans="1:20" ht="28.9" customHeight="1" x14ac:dyDescent="0.2">
      <c r="A8" s="232">
        <v>3</v>
      </c>
      <c r="B8" s="199" t="s">
        <v>26</v>
      </c>
      <c r="C8" s="168" t="s">
        <v>11</v>
      </c>
      <c r="D8" s="233" t="s">
        <v>152</v>
      </c>
      <c r="E8" s="167">
        <v>50000</v>
      </c>
      <c r="F8" s="37" t="s">
        <v>28</v>
      </c>
      <c r="G8" s="167">
        <v>50000</v>
      </c>
      <c r="H8" s="37" t="s">
        <v>28</v>
      </c>
      <c r="I8" s="191">
        <v>8760</v>
      </c>
      <c r="J8" s="105" t="s">
        <v>5</v>
      </c>
      <c r="K8" s="229">
        <v>187</v>
      </c>
      <c r="L8" s="230" t="s">
        <v>23</v>
      </c>
      <c r="M8" s="168">
        <v>1995</v>
      </c>
      <c r="N8" s="168" t="s">
        <v>65</v>
      </c>
      <c r="O8" s="183">
        <f>'1-3 NOX'!M8</f>
        <v>0</v>
      </c>
      <c r="P8" s="169">
        <f>'1-4 PM'!M8</f>
        <v>0</v>
      </c>
      <c r="Q8" s="169">
        <f>'1-5 SO2'!O8</f>
        <v>0</v>
      </c>
      <c r="R8" s="178">
        <f>'1-6 VOC'!M8</f>
        <v>0.04</v>
      </c>
      <c r="S8" s="81"/>
    </row>
    <row r="9" spans="1:20" ht="28.9" customHeight="1" x14ac:dyDescent="0.2">
      <c r="A9" s="232">
        <v>4</v>
      </c>
      <c r="B9" s="199" t="s">
        <v>26</v>
      </c>
      <c r="C9" s="168" t="s">
        <v>11</v>
      </c>
      <c r="D9" s="233" t="s">
        <v>152</v>
      </c>
      <c r="E9" s="167">
        <v>50000</v>
      </c>
      <c r="F9" s="37" t="s">
        <v>28</v>
      </c>
      <c r="G9" s="167">
        <v>50000</v>
      </c>
      <c r="H9" s="37" t="s">
        <v>28</v>
      </c>
      <c r="I9" s="191">
        <v>8760</v>
      </c>
      <c r="J9" s="105" t="s">
        <v>5</v>
      </c>
      <c r="K9" s="229">
        <v>187</v>
      </c>
      <c r="L9" s="230" t="s">
        <v>23</v>
      </c>
      <c r="M9" s="168">
        <v>1995</v>
      </c>
      <c r="N9" s="168" t="s">
        <v>65</v>
      </c>
      <c r="O9" s="183">
        <f>'1-3 NOX'!M9</f>
        <v>0</v>
      </c>
      <c r="P9" s="169">
        <f>'1-4 PM'!M9</f>
        <v>0</v>
      </c>
      <c r="Q9" s="169">
        <f>'1-5 SO2'!O9</f>
        <v>0</v>
      </c>
      <c r="R9" s="178">
        <f>'1-6 VOC'!M9</f>
        <v>0.06</v>
      </c>
      <c r="S9" s="81"/>
    </row>
    <row r="10" spans="1:20" ht="30" customHeight="1" x14ac:dyDescent="0.2">
      <c r="A10" s="227">
        <v>5</v>
      </c>
      <c r="B10" s="228" t="s">
        <v>60</v>
      </c>
      <c r="C10" s="228" t="s">
        <v>36</v>
      </c>
      <c r="D10" s="233" t="s">
        <v>153</v>
      </c>
      <c r="E10" s="29">
        <v>43</v>
      </c>
      <c r="F10" s="28" t="s">
        <v>29</v>
      </c>
      <c r="G10" s="29">
        <v>455</v>
      </c>
      <c r="H10" s="28" t="s">
        <v>15</v>
      </c>
      <c r="I10" s="191">
        <v>8760</v>
      </c>
      <c r="J10" s="105" t="s">
        <v>5</v>
      </c>
      <c r="K10" s="229">
        <v>187</v>
      </c>
      <c r="L10" s="230" t="s">
        <v>23</v>
      </c>
      <c r="M10" s="35">
        <v>2005</v>
      </c>
      <c r="N10" s="35" t="s">
        <v>65</v>
      </c>
      <c r="O10" s="231">
        <f>'1-3 NOX'!M10</f>
        <v>478.29599999999999</v>
      </c>
      <c r="P10" s="144">
        <f>'1-4 PM'!M10</f>
        <v>23.9148</v>
      </c>
      <c r="Q10" s="144">
        <f>SUM('1-5 SO2'!O10:O11)</f>
        <v>6.0384870000000008</v>
      </c>
      <c r="R10" s="174">
        <f>'1-6 VOC'!M10</f>
        <v>0.81708899999999995</v>
      </c>
      <c r="S10" s="81"/>
      <c r="T10" s="136" t="s">
        <v>135</v>
      </c>
    </row>
    <row r="11" spans="1:20" ht="30" customHeight="1" x14ac:dyDescent="0.2">
      <c r="A11" s="227">
        <v>6</v>
      </c>
      <c r="B11" s="228" t="s">
        <v>60</v>
      </c>
      <c r="C11" s="228" t="s">
        <v>37</v>
      </c>
      <c r="D11" s="233" t="s">
        <v>153</v>
      </c>
      <c r="E11" s="29">
        <v>43</v>
      </c>
      <c r="F11" s="28" t="s">
        <v>29</v>
      </c>
      <c r="G11" s="29">
        <v>455</v>
      </c>
      <c r="H11" s="28" t="s">
        <v>15</v>
      </c>
      <c r="I11" s="191">
        <v>8760</v>
      </c>
      <c r="J11" s="105" t="s">
        <v>5</v>
      </c>
      <c r="K11" s="229">
        <v>11</v>
      </c>
      <c r="L11" s="230" t="s">
        <v>23</v>
      </c>
      <c r="M11" s="228" t="s">
        <v>11</v>
      </c>
      <c r="N11" s="35" t="s">
        <v>65</v>
      </c>
      <c r="O11" s="231">
        <f>'1-3 NOX'!M11</f>
        <v>478.29599999999999</v>
      </c>
      <c r="P11" s="144">
        <f>'1-4 PM'!M11</f>
        <v>23.9148</v>
      </c>
      <c r="Q11" s="144">
        <f>SUM('1-5 SO2'!O13:O14)</f>
        <v>6.0384870000000008</v>
      </c>
      <c r="R11" s="174">
        <f>'1-6 VOC'!M11</f>
        <v>0.81708899999999995</v>
      </c>
      <c r="S11" s="81"/>
    </row>
    <row r="12" spans="1:20" ht="28.9" customHeight="1" x14ac:dyDescent="0.2">
      <c r="A12" s="227">
        <v>7</v>
      </c>
      <c r="B12" s="228" t="s">
        <v>69</v>
      </c>
      <c r="C12" s="234" t="s">
        <v>38</v>
      </c>
      <c r="D12" s="36" t="s">
        <v>27</v>
      </c>
      <c r="E12" s="38">
        <v>400</v>
      </c>
      <c r="F12" s="39" t="s">
        <v>41</v>
      </c>
      <c r="G12" s="40">
        <v>461.6</v>
      </c>
      <c r="H12" s="39" t="s">
        <v>41</v>
      </c>
      <c r="I12" s="191">
        <v>52</v>
      </c>
      <c r="J12" s="105" t="s">
        <v>97</v>
      </c>
      <c r="K12" s="229"/>
      <c r="L12" s="230"/>
      <c r="M12" s="35">
        <v>2005</v>
      </c>
      <c r="N12" s="35" t="s">
        <v>65</v>
      </c>
      <c r="O12" s="231">
        <f>'1-3 NOX'!M12</f>
        <v>0.49891851360000011</v>
      </c>
      <c r="P12" s="145">
        <f>'1-4 PM'!M12</f>
        <v>3.5407120320000006E-2</v>
      </c>
      <c r="Q12" s="145">
        <f>'1-5 SO2'!O16</f>
        <v>1.1814399999999999E-2</v>
      </c>
      <c r="R12" s="174">
        <f>'1-6 VOC'!M12</f>
        <v>4.046229145296E-2</v>
      </c>
      <c r="S12" s="81"/>
    </row>
    <row r="13" spans="1:20" ht="28.9" customHeight="1" x14ac:dyDescent="0.2">
      <c r="A13" s="227">
        <v>11</v>
      </c>
      <c r="B13" s="228" t="s">
        <v>59</v>
      </c>
      <c r="C13" s="228" t="s">
        <v>39</v>
      </c>
      <c r="D13" s="36" t="s">
        <v>40</v>
      </c>
      <c r="E13" s="40">
        <v>5</v>
      </c>
      <c r="F13" s="37" t="s">
        <v>15</v>
      </c>
      <c r="G13" s="40">
        <v>5</v>
      </c>
      <c r="H13" s="37" t="s">
        <v>15</v>
      </c>
      <c r="I13" s="191">
        <v>8760</v>
      </c>
      <c r="J13" s="105" t="s">
        <v>5</v>
      </c>
      <c r="K13" s="229">
        <v>11</v>
      </c>
      <c r="L13" s="230" t="s">
        <v>23</v>
      </c>
      <c r="M13" s="35">
        <v>2005</v>
      </c>
      <c r="N13" s="35" t="s">
        <v>65</v>
      </c>
      <c r="O13" s="231">
        <f>'1-3 NOX'!M13</f>
        <v>3.1114754098360651</v>
      </c>
      <c r="P13" s="144">
        <f>'1-4 PM'!M13</f>
        <v>0.16754098360655734</v>
      </c>
      <c r="Q13" s="175">
        <f>'1-5 SO2'!O17</f>
        <v>2.872131147540984E-4</v>
      </c>
      <c r="R13" s="174">
        <f>'1-6 VOC'!M13</f>
        <v>0.19147540983606559</v>
      </c>
      <c r="S13" s="81"/>
    </row>
    <row r="14" spans="1:20" ht="28.9" customHeight="1" x14ac:dyDescent="0.2">
      <c r="A14" s="235">
        <v>12</v>
      </c>
      <c r="B14" s="236" t="s">
        <v>59</v>
      </c>
      <c r="C14" s="236" t="s">
        <v>39</v>
      </c>
      <c r="D14" s="139" t="s">
        <v>40</v>
      </c>
      <c r="E14" s="140">
        <v>5</v>
      </c>
      <c r="F14" s="141" t="s">
        <v>15</v>
      </c>
      <c r="G14" s="140">
        <v>5</v>
      </c>
      <c r="H14" s="141" t="s">
        <v>15</v>
      </c>
      <c r="I14" s="237">
        <v>8760</v>
      </c>
      <c r="J14" s="238" t="s">
        <v>5</v>
      </c>
      <c r="K14" s="239">
        <v>5.4</v>
      </c>
      <c r="L14" s="240" t="s">
        <v>23</v>
      </c>
      <c r="M14" s="142">
        <v>2005</v>
      </c>
      <c r="N14" s="142" t="s">
        <v>65</v>
      </c>
      <c r="O14" s="241">
        <f>'1-3 NOX'!M14</f>
        <v>3.1114754098360651</v>
      </c>
      <c r="P14" s="146">
        <f>'1-4 PM'!M14</f>
        <v>0.16754098360655734</v>
      </c>
      <c r="Q14" s="176">
        <f>'1-5 SO2'!O18</f>
        <v>2.872131147540984E-4</v>
      </c>
      <c r="R14" s="174">
        <f>'1-6 VOC'!M14</f>
        <v>0.19147540983606559</v>
      </c>
      <c r="S14" s="81"/>
    </row>
    <row r="15" spans="1:20" ht="15" thickBot="1" x14ac:dyDescent="0.25">
      <c r="A15" s="242" t="s">
        <v>104</v>
      </c>
      <c r="B15" s="243"/>
      <c r="C15" s="243"/>
      <c r="D15" s="243"/>
      <c r="E15" s="243"/>
      <c r="F15" s="243"/>
      <c r="G15" s="243"/>
      <c r="H15" s="243"/>
      <c r="I15" s="243"/>
      <c r="J15" s="243"/>
      <c r="K15" s="243"/>
      <c r="L15" s="243"/>
      <c r="M15" s="243"/>
      <c r="N15" s="244"/>
      <c r="O15" s="181">
        <f>'1-3 NOX'!M15</f>
        <v>3969.796429333272</v>
      </c>
      <c r="P15" s="147">
        <f t="shared" ref="P15" si="0">SUM(P6:P14)</f>
        <v>115.74415308753311</v>
      </c>
      <c r="Q15" s="147">
        <f>'1-5 SO2'!O19</f>
        <v>2854.5687228262295</v>
      </c>
      <c r="R15" s="148">
        <f>'1-6 VOC'!M15</f>
        <v>4.465346631125092</v>
      </c>
      <c r="S15" s="81"/>
    </row>
    <row r="16" spans="1:20" x14ac:dyDescent="0.2">
      <c r="A16" s="81"/>
      <c r="B16" s="81"/>
      <c r="C16" s="179"/>
      <c r="D16" s="81"/>
      <c r="E16" s="81"/>
      <c r="F16" s="81"/>
      <c r="G16" s="81"/>
      <c r="H16" s="81"/>
      <c r="I16" s="81"/>
      <c r="J16" s="81"/>
      <c r="K16" s="81"/>
      <c r="L16" s="81"/>
      <c r="M16" s="226"/>
      <c r="N16" s="226"/>
      <c r="O16" s="81"/>
      <c r="P16" s="81"/>
      <c r="Q16" s="81"/>
      <c r="R16" s="81"/>
      <c r="S16" s="179"/>
    </row>
    <row r="17" spans="1:19" x14ac:dyDescent="0.2">
      <c r="A17" s="81"/>
      <c r="B17" s="81"/>
      <c r="C17" s="81"/>
      <c r="D17" s="81"/>
      <c r="E17" s="81"/>
      <c r="F17" s="81"/>
      <c r="G17" s="81"/>
      <c r="H17" s="81"/>
      <c r="I17" s="81"/>
      <c r="J17" s="81"/>
      <c r="K17" s="81"/>
      <c r="L17" s="81"/>
      <c r="M17" s="226"/>
      <c r="N17" s="226"/>
      <c r="O17" s="81"/>
      <c r="P17" s="81"/>
      <c r="Q17" s="81"/>
      <c r="R17" s="81"/>
      <c r="S17" s="81"/>
    </row>
    <row r="18" spans="1:19" ht="18.75" x14ac:dyDescent="0.2">
      <c r="A18" s="43" t="s">
        <v>150</v>
      </c>
      <c r="B18" s="43"/>
      <c r="C18" s="81"/>
      <c r="D18" s="81"/>
      <c r="E18" s="81"/>
      <c r="F18" s="81"/>
      <c r="G18" s="81"/>
      <c r="H18" s="81"/>
      <c r="I18" s="81"/>
      <c r="J18" s="81"/>
      <c r="K18" s="81"/>
      <c r="L18" s="81"/>
      <c r="M18" s="226"/>
      <c r="N18" s="226"/>
      <c r="O18" s="81"/>
      <c r="P18" s="81"/>
      <c r="Q18" s="81"/>
      <c r="R18" s="81"/>
      <c r="S18" s="179"/>
    </row>
    <row r="19" spans="1:19" ht="18.75" x14ac:dyDescent="0.2">
      <c r="A19" s="43" t="s">
        <v>151</v>
      </c>
      <c r="B19" s="81"/>
      <c r="C19" s="81"/>
      <c r="D19" s="81"/>
      <c r="E19" s="81"/>
      <c r="F19" s="81"/>
      <c r="G19" s="81"/>
      <c r="H19" s="81"/>
      <c r="I19" s="81"/>
      <c r="J19" s="81"/>
      <c r="K19" s="81"/>
      <c r="L19" s="81"/>
      <c r="M19" s="226"/>
      <c r="N19" s="226"/>
      <c r="O19" s="81"/>
      <c r="P19" s="81"/>
      <c r="Q19" s="81"/>
      <c r="R19" s="81"/>
      <c r="S19" s="179"/>
    </row>
    <row r="20" spans="1:19" ht="18.75" x14ac:dyDescent="0.2">
      <c r="A20" s="43" t="s">
        <v>165</v>
      </c>
      <c r="B20" s="81"/>
      <c r="C20" s="81"/>
      <c r="D20" s="81"/>
      <c r="E20" s="81"/>
      <c r="F20" s="81"/>
      <c r="G20" s="81"/>
      <c r="H20" s="81"/>
      <c r="I20" s="81"/>
      <c r="J20" s="81"/>
      <c r="K20" s="81"/>
      <c r="L20" s="81"/>
      <c r="M20" s="226"/>
      <c r="N20" s="226"/>
      <c r="O20" s="81"/>
      <c r="P20" s="81"/>
      <c r="Q20" s="81"/>
      <c r="R20" s="81"/>
      <c r="S20" s="81"/>
    </row>
    <row r="21" spans="1:19" ht="16.5" x14ac:dyDescent="0.2">
      <c r="A21" s="43" t="s">
        <v>116</v>
      </c>
      <c r="B21" s="81"/>
      <c r="C21" s="81"/>
      <c r="D21" s="81"/>
      <c r="E21" s="81"/>
      <c r="F21" s="81"/>
      <c r="G21" s="81"/>
      <c r="H21" s="81"/>
      <c r="I21" s="81"/>
      <c r="J21" s="81"/>
      <c r="K21" s="81"/>
      <c r="L21" s="81"/>
      <c r="M21" s="226"/>
      <c r="N21" s="226"/>
      <c r="O21" s="81"/>
      <c r="P21" s="81"/>
      <c r="Q21" s="81"/>
      <c r="R21" s="81"/>
      <c r="S21" s="81"/>
    </row>
    <row r="22" spans="1:19" ht="16.5" x14ac:dyDescent="0.2">
      <c r="A22" s="43" t="s">
        <v>105</v>
      </c>
      <c r="B22" s="81"/>
      <c r="C22" s="81"/>
      <c r="D22" s="81"/>
      <c r="E22" s="81"/>
      <c r="F22" s="81"/>
      <c r="G22" s="81"/>
      <c r="H22" s="81"/>
      <c r="I22" s="81"/>
      <c r="J22" s="81"/>
      <c r="K22" s="81"/>
      <c r="L22" s="81"/>
      <c r="M22" s="226"/>
      <c r="N22" s="226"/>
      <c r="O22" s="81"/>
      <c r="P22" s="81"/>
      <c r="Q22" s="81"/>
      <c r="R22" s="81"/>
      <c r="S22" s="81"/>
    </row>
    <row r="23" spans="1:19" ht="16.5" x14ac:dyDescent="0.2">
      <c r="A23" s="43" t="s">
        <v>164</v>
      </c>
      <c r="B23" s="81"/>
      <c r="C23" s="81"/>
      <c r="D23" s="81"/>
      <c r="E23" s="81"/>
      <c r="F23" s="81"/>
      <c r="G23" s="81"/>
      <c r="H23" s="81"/>
      <c r="I23" s="81"/>
      <c r="J23" s="81"/>
      <c r="K23" s="81"/>
      <c r="L23" s="81"/>
      <c r="M23" s="226"/>
      <c r="N23" s="226"/>
      <c r="O23" s="81"/>
      <c r="P23" s="81"/>
      <c r="Q23" s="81"/>
      <c r="R23" s="81"/>
      <c r="S23" s="81"/>
    </row>
    <row r="24" spans="1:19" ht="16.5" x14ac:dyDescent="0.2">
      <c r="A24" s="43" t="s">
        <v>154</v>
      </c>
      <c r="B24" s="81"/>
      <c r="C24" s="81"/>
      <c r="D24" s="81"/>
      <c r="E24" s="81"/>
      <c r="F24" s="81"/>
      <c r="G24" s="81"/>
      <c r="H24" s="81"/>
      <c r="I24" s="81"/>
      <c r="J24" s="81"/>
      <c r="K24" s="81"/>
      <c r="L24" s="81"/>
      <c r="M24" s="226"/>
      <c r="N24" s="226"/>
      <c r="O24" s="81"/>
      <c r="P24" s="81"/>
      <c r="Q24" s="81"/>
      <c r="R24" s="81"/>
      <c r="S24" s="81"/>
    </row>
    <row r="25" spans="1:19" ht="16.5" x14ac:dyDescent="0.2">
      <c r="A25" s="43" t="s">
        <v>128</v>
      </c>
    </row>
  </sheetData>
  <customSheetViews>
    <customSheetView guid="{4B155ACA-709D-4A3C-8D0B-2A8D470FD7CE}" scale="85">
      <selection activeCell="P9" sqref="P9"/>
      <pageMargins left="0.7" right="0.7" top="0.75" bottom="0.75" header="0.3" footer="0.3"/>
    </customSheetView>
  </customSheetViews>
  <mergeCells count="7">
    <mergeCell ref="A15:N15"/>
    <mergeCell ref="A1:R1"/>
    <mergeCell ref="E3:F4"/>
    <mergeCell ref="G3:H3"/>
    <mergeCell ref="G4:H4"/>
    <mergeCell ref="I3:J4"/>
    <mergeCell ref="O3:R3"/>
  </mergeCells>
  <printOptions horizontalCentered="1"/>
  <pageMargins left="0.75" right="0.75" top="1" bottom="1" header="0.5" footer="0.5"/>
  <pageSetup scale="46" orientation="landscape" horizontalDpi="4294967294" r:id="rId1"/>
  <headerFooter alignWithMargins="0">
    <oddFooter>&amp;L&amp;"Arial,Regular"&amp;8GVEA - North Pole Facility
PM&amp;Y2.5&amp;Y NAA Serious BACT Analysis&amp;C&amp;"Arial,Regular"&amp;8Page 3&amp;R&amp;"Arial,Regular"&amp;8August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0"/>
  <sheetViews>
    <sheetView zoomScale="70" zoomScaleNormal="70" workbookViewId="0">
      <selection activeCell="Q45" sqref="Q45:Q46"/>
    </sheetView>
  </sheetViews>
  <sheetFormatPr defaultColWidth="8.75" defaultRowHeight="14.25" x14ac:dyDescent="0.2"/>
  <cols>
    <col min="1" max="1" width="11.625" style="1" customWidth="1"/>
    <col min="2" max="2" width="37.125" style="1" bestFit="1" customWidth="1"/>
    <col min="3" max="3" width="34" style="1" customWidth="1"/>
    <col min="4" max="4" width="10.625" style="1" customWidth="1"/>
    <col min="5" max="5" width="9.5" style="1" bestFit="1" customWidth="1"/>
    <col min="6" max="6" width="7.25" style="2" bestFit="1" customWidth="1"/>
    <col min="7" max="7" width="9.875" style="3" bestFit="1" customWidth="1"/>
    <col min="8" max="8" width="14.25" style="2" customWidth="1"/>
    <col min="9" max="9" width="6" style="3" bestFit="1" customWidth="1"/>
    <col min="10" max="10" width="33.375" style="44" bestFit="1" customWidth="1"/>
    <col min="11" max="11" width="14.875" style="3" bestFit="1" customWidth="1"/>
    <col min="12" max="12" width="14.375" style="3" bestFit="1" customWidth="1"/>
    <col min="13" max="14" width="10.625" style="3" customWidth="1"/>
    <col min="15" max="16384" width="8.75" style="1"/>
  </cols>
  <sheetData>
    <row r="1" spans="1:17" ht="16.5" x14ac:dyDescent="0.3">
      <c r="A1" s="270" t="s">
        <v>77</v>
      </c>
      <c r="B1" s="270"/>
      <c r="C1" s="270"/>
      <c r="D1" s="270"/>
      <c r="E1" s="270"/>
      <c r="F1" s="270"/>
      <c r="G1" s="270"/>
      <c r="H1" s="270"/>
      <c r="I1" s="270"/>
      <c r="J1" s="270"/>
      <c r="K1" s="270"/>
      <c r="L1" s="270"/>
      <c r="M1" s="270"/>
      <c r="N1" s="270"/>
    </row>
    <row r="2" spans="1:17" ht="15" thickBot="1" x14ac:dyDescent="0.25"/>
    <row r="3" spans="1:17" ht="16.5" x14ac:dyDescent="0.3">
      <c r="A3" s="258" t="s">
        <v>50</v>
      </c>
      <c r="B3" s="259"/>
      <c r="C3" s="117" t="s">
        <v>7</v>
      </c>
      <c r="D3" s="250" t="s">
        <v>78</v>
      </c>
      <c r="E3" s="251"/>
      <c r="F3" s="250" t="s">
        <v>2</v>
      </c>
      <c r="G3" s="251"/>
      <c r="H3" s="250" t="s">
        <v>2</v>
      </c>
      <c r="I3" s="266"/>
      <c r="J3" s="268" t="s">
        <v>56</v>
      </c>
      <c r="K3" s="250" t="s">
        <v>149</v>
      </c>
      <c r="L3" s="251"/>
      <c r="M3" s="271" t="s">
        <v>79</v>
      </c>
      <c r="N3" s="272"/>
    </row>
    <row r="4" spans="1:17" ht="15.75" thickBot="1" x14ac:dyDescent="0.3">
      <c r="A4" s="11" t="s">
        <v>46</v>
      </c>
      <c r="B4" s="122" t="s">
        <v>0</v>
      </c>
      <c r="C4" s="118" t="s">
        <v>8</v>
      </c>
      <c r="D4" s="252" t="s">
        <v>12</v>
      </c>
      <c r="E4" s="253"/>
      <c r="F4" s="252" t="s">
        <v>4</v>
      </c>
      <c r="G4" s="253"/>
      <c r="H4" s="252" t="s">
        <v>6</v>
      </c>
      <c r="I4" s="267"/>
      <c r="J4" s="269"/>
      <c r="K4" s="45" t="s">
        <v>0</v>
      </c>
      <c r="L4" s="15" t="s">
        <v>113</v>
      </c>
      <c r="M4" s="273" t="s">
        <v>47</v>
      </c>
      <c r="N4" s="274"/>
    </row>
    <row r="5" spans="1:17" ht="15.75" thickTop="1" x14ac:dyDescent="0.2">
      <c r="A5" s="46"/>
      <c r="B5" s="47"/>
      <c r="C5" s="48"/>
      <c r="D5" s="48"/>
      <c r="E5" s="49"/>
      <c r="F5" s="48"/>
      <c r="G5" s="49"/>
      <c r="H5" s="48"/>
      <c r="I5" s="50"/>
      <c r="J5" s="51"/>
      <c r="K5" s="48"/>
      <c r="L5" s="47"/>
      <c r="M5" s="48"/>
      <c r="N5" s="52"/>
    </row>
    <row r="6" spans="1:17" s="71" customFormat="1" ht="28.5" x14ac:dyDescent="0.25">
      <c r="A6" s="53">
        <f>'1-2 Inventory Details'!A6</f>
        <v>1</v>
      </c>
      <c r="B6" s="54" t="str">
        <f>'1-2 Inventory Details'!B6</f>
        <v>Simple Cycle Gas Turbine</v>
      </c>
      <c r="C6" s="54" t="s">
        <v>30</v>
      </c>
      <c r="D6" s="55">
        <v>0.88</v>
      </c>
      <c r="E6" s="126" t="s">
        <v>24</v>
      </c>
      <c r="F6" s="30">
        <f>'1-2 Inventory Details'!G6</f>
        <v>672</v>
      </c>
      <c r="G6" s="31" t="str">
        <f>'1-2 Inventory Details'!H6</f>
        <v>MMBtu/hr</v>
      </c>
      <c r="H6" s="30">
        <f>'1-2 Inventory Details'!I6</f>
        <v>8760</v>
      </c>
      <c r="I6" s="56" t="str">
        <f>'1-2 Inventory Details'!J6</f>
        <v>hr/yr</v>
      </c>
      <c r="J6" s="57" t="s">
        <v>32</v>
      </c>
      <c r="K6" s="58" t="s">
        <v>61</v>
      </c>
      <c r="L6" s="59" t="s">
        <v>62</v>
      </c>
      <c r="M6" s="30">
        <v>1600</v>
      </c>
      <c r="N6" s="60" t="s">
        <v>80</v>
      </c>
    </row>
    <row r="7" spans="1:17" s="132" customFormat="1" ht="28.5" x14ac:dyDescent="0.25">
      <c r="A7" s="53">
        <f>'1-2 Inventory Details'!A7</f>
        <v>2</v>
      </c>
      <c r="B7" s="54" t="str">
        <f>'1-2 Inventory Details'!B7</f>
        <v>Simple Cycle Gas Turbine</v>
      </c>
      <c r="C7" s="54" t="s">
        <v>30</v>
      </c>
      <c r="D7" s="55">
        <v>0.88</v>
      </c>
      <c r="E7" s="126" t="s">
        <v>24</v>
      </c>
      <c r="F7" s="30">
        <f>'1-2 Inventory Details'!G7</f>
        <v>672</v>
      </c>
      <c r="G7" s="31" t="str">
        <f>'1-2 Inventory Details'!H7</f>
        <v>MMBtu/hr</v>
      </c>
      <c r="H7" s="30">
        <f>'1-2 Inventory Details'!I7</f>
        <v>7992</v>
      </c>
      <c r="I7" s="31" t="s">
        <v>81</v>
      </c>
      <c r="J7" s="57" t="s">
        <v>32</v>
      </c>
      <c r="K7" s="58" t="s">
        <v>61</v>
      </c>
      <c r="L7" s="59" t="s">
        <v>166</v>
      </c>
      <c r="M7" s="61">
        <f>D7*F7*H7/2000</f>
        <v>2363.07456</v>
      </c>
      <c r="N7" s="60" t="s">
        <v>9</v>
      </c>
      <c r="P7" s="71"/>
      <c r="Q7" s="71"/>
    </row>
    <row r="8" spans="1:17" s="132" customFormat="1" ht="20.100000000000001" customHeight="1" x14ac:dyDescent="0.25">
      <c r="A8" s="53">
        <f>'1-2 Inventory Details'!A8</f>
        <v>3</v>
      </c>
      <c r="B8" s="54" t="str">
        <f>'1-2 Inventory Details'!B8</f>
        <v>Fuel Storage Tank</v>
      </c>
      <c r="C8" s="54" t="s">
        <v>32</v>
      </c>
      <c r="D8" s="260" t="s">
        <v>32</v>
      </c>
      <c r="E8" s="261"/>
      <c r="F8" s="30">
        <f>'1-2 Inventory Details'!G8</f>
        <v>50000</v>
      </c>
      <c r="G8" s="31" t="str">
        <f>'1-2 Inventory Details'!H8</f>
        <v>Gallons</v>
      </c>
      <c r="H8" s="30">
        <f>'1-2 Inventory Details'!I8</f>
        <v>8760</v>
      </c>
      <c r="I8" s="56" t="str">
        <f>'1-2 Inventory Details'!J8</f>
        <v>hr/yr</v>
      </c>
      <c r="J8" s="57" t="s">
        <v>32</v>
      </c>
      <c r="K8" s="262" t="s">
        <v>32</v>
      </c>
      <c r="L8" s="263"/>
      <c r="M8" s="30">
        <v>0</v>
      </c>
      <c r="N8" s="60" t="s">
        <v>9</v>
      </c>
      <c r="P8" s="71"/>
      <c r="Q8" s="71"/>
    </row>
    <row r="9" spans="1:17" s="132" customFormat="1" ht="20.100000000000001" customHeight="1" x14ac:dyDescent="0.25">
      <c r="A9" s="53">
        <f>'1-2 Inventory Details'!A9</f>
        <v>4</v>
      </c>
      <c r="B9" s="54" t="str">
        <f>'1-2 Inventory Details'!B9</f>
        <v>Fuel Storage Tank</v>
      </c>
      <c r="C9" s="54" t="s">
        <v>32</v>
      </c>
      <c r="D9" s="260" t="s">
        <v>32</v>
      </c>
      <c r="E9" s="261"/>
      <c r="F9" s="30">
        <f>'1-2 Inventory Details'!G9</f>
        <v>50000</v>
      </c>
      <c r="G9" s="31" t="str">
        <f>'1-2 Inventory Details'!H9</f>
        <v>Gallons</v>
      </c>
      <c r="H9" s="30">
        <f>'1-2 Inventory Details'!I9</f>
        <v>8760</v>
      </c>
      <c r="I9" s="56" t="str">
        <f>'1-2 Inventory Details'!J9</f>
        <v>hr/yr</v>
      </c>
      <c r="J9" s="57" t="s">
        <v>32</v>
      </c>
      <c r="K9" s="262" t="s">
        <v>32</v>
      </c>
      <c r="L9" s="263"/>
      <c r="M9" s="30">
        <v>0</v>
      </c>
      <c r="N9" s="60" t="s">
        <v>9</v>
      </c>
      <c r="P9" s="71"/>
      <c r="Q9" s="71"/>
    </row>
    <row r="10" spans="1:17" s="132" customFormat="1" ht="33" x14ac:dyDescent="0.25">
      <c r="A10" s="53">
        <f>'1-2 Inventory Details'!A10</f>
        <v>5</v>
      </c>
      <c r="B10" s="54" t="str">
        <f>'1-2 Inventory Details'!B10</f>
        <v>Combined Cycle Gas Turbine</v>
      </c>
      <c r="C10" s="54" t="s">
        <v>30</v>
      </c>
      <c r="D10" s="55">
        <v>0.24</v>
      </c>
      <c r="E10" s="62" t="s">
        <v>24</v>
      </c>
      <c r="F10" s="30">
        <f>'1-2 Inventory Details'!G10</f>
        <v>455</v>
      </c>
      <c r="G10" s="31" t="str">
        <f>'1-2 Inventory Details'!H10</f>
        <v>MMBtu/hr</v>
      </c>
      <c r="H10" s="30">
        <f>'1-2 Inventory Details'!I10</f>
        <v>8760</v>
      </c>
      <c r="I10" s="56" t="str">
        <f>'1-2 Inventory Details'!J10</f>
        <v>hr/yr</v>
      </c>
      <c r="J10" s="57" t="s">
        <v>111</v>
      </c>
      <c r="K10" s="120" t="s">
        <v>52</v>
      </c>
      <c r="L10" s="183" t="s">
        <v>147</v>
      </c>
      <c r="M10" s="61">
        <f>D10*F10*H10/2000</f>
        <v>478.29599999999999</v>
      </c>
      <c r="N10" s="60" t="s">
        <v>80</v>
      </c>
      <c r="O10" s="133"/>
      <c r="P10" s="71"/>
      <c r="Q10" s="71"/>
    </row>
    <row r="11" spans="1:17" s="132" customFormat="1" ht="34.5" customHeight="1" x14ac:dyDescent="0.25">
      <c r="A11" s="53">
        <f>'1-2 Inventory Details'!A11</f>
        <v>6</v>
      </c>
      <c r="B11" s="54" t="str">
        <f>'1-2 Inventory Details'!B11</f>
        <v>Combined Cycle Gas Turbine</v>
      </c>
      <c r="C11" s="54" t="s">
        <v>30</v>
      </c>
      <c r="D11" s="55">
        <v>0.24</v>
      </c>
      <c r="E11" s="62" t="s">
        <v>24</v>
      </c>
      <c r="F11" s="30">
        <f>'1-2 Inventory Details'!G11</f>
        <v>455</v>
      </c>
      <c r="G11" s="31" t="str">
        <f>'1-2 Inventory Details'!H11</f>
        <v>MMBtu/hr</v>
      </c>
      <c r="H11" s="30">
        <f>'1-2 Inventory Details'!I11</f>
        <v>8760</v>
      </c>
      <c r="I11" s="56" t="str">
        <f>'1-2 Inventory Details'!J11</f>
        <v>hr/yr</v>
      </c>
      <c r="J11" s="57" t="s">
        <v>112</v>
      </c>
      <c r="K11" s="120" t="s">
        <v>52</v>
      </c>
      <c r="L11" s="183" t="s">
        <v>147</v>
      </c>
      <c r="M11" s="61">
        <f t="shared" ref="M11" si="0">D11*F11*H11/2000</f>
        <v>478.29599999999999</v>
      </c>
      <c r="N11" s="60" t="s">
        <v>80</v>
      </c>
      <c r="O11" s="133"/>
      <c r="P11" s="71"/>
      <c r="Q11" s="71"/>
    </row>
    <row r="12" spans="1:17" s="132" customFormat="1" ht="57" x14ac:dyDescent="0.25">
      <c r="A12" s="53">
        <f>'1-2 Inventory Details'!A12</f>
        <v>7</v>
      </c>
      <c r="B12" s="54" t="str">
        <f>'1-2 Inventory Details'!B12</f>
        <v>Emergency Generator Engine</v>
      </c>
      <c r="C12" s="54" t="s">
        <v>42</v>
      </c>
      <c r="D12" s="63">
        <v>3.1E-2</v>
      </c>
      <c r="E12" s="126" t="s">
        <v>43</v>
      </c>
      <c r="F12" s="61">
        <f>'1-2 Inventory Details'!G12</f>
        <v>461.6</v>
      </c>
      <c r="G12" s="31" t="str">
        <f>'1-2 Inventory Details'!H12</f>
        <v>kW</v>
      </c>
      <c r="H12" s="30">
        <f>'1-2 Inventory Details'!I12</f>
        <v>52</v>
      </c>
      <c r="I12" s="31" t="s">
        <v>76</v>
      </c>
      <c r="J12" s="57" t="s">
        <v>32</v>
      </c>
      <c r="K12" s="58" t="s">
        <v>110</v>
      </c>
      <c r="L12" s="59">
        <f>(1-52/8760)*100</f>
        <v>99.406392694063925</v>
      </c>
      <c r="M12" s="61">
        <f>F12*1.341*D12*H12/2000</f>
        <v>0.49891851360000011</v>
      </c>
      <c r="N12" s="60" t="s">
        <v>9</v>
      </c>
      <c r="P12" s="71"/>
      <c r="Q12" s="71"/>
    </row>
    <row r="13" spans="1:17" s="132" customFormat="1" ht="20.100000000000001" customHeight="1" x14ac:dyDescent="0.25">
      <c r="A13" s="53">
        <f>'1-2 Inventory Details'!A13</f>
        <v>11</v>
      </c>
      <c r="B13" s="54" t="str">
        <f>'1-2 Inventory Details'!B13</f>
        <v>Boiler</v>
      </c>
      <c r="C13" s="125" t="s">
        <v>44</v>
      </c>
      <c r="D13" s="30">
        <v>13</v>
      </c>
      <c r="E13" s="126" t="s">
        <v>82</v>
      </c>
      <c r="F13" s="61">
        <f>'1-2 Inventory Details'!G13</f>
        <v>5</v>
      </c>
      <c r="G13" s="31" t="str">
        <f>'1-2 Inventory Details'!H13</f>
        <v>MMBtu/hr</v>
      </c>
      <c r="H13" s="30">
        <f>'1-2 Inventory Details'!I13</f>
        <v>8760</v>
      </c>
      <c r="I13" s="56" t="str">
        <f>'1-2 Inventory Details'!J13</f>
        <v>hr/yr</v>
      </c>
      <c r="J13" s="57" t="s">
        <v>32</v>
      </c>
      <c r="K13" s="262" t="s">
        <v>32</v>
      </c>
      <c r="L13" s="263"/>
      <c r="M13" s="61">
        <f>D13/91.5*F13*H13/2000</f>
        <v>3.1114754098360651</v>
      </c>
      <c r="N13" s="60" t="s">
        <v>9</v>
      </c>
      <c r="P13" s="71"/>
      <c r="Q13" s="71"/>
    </row>
    <row r="14" spans="1:17" s="132" customFormat="1" ht="20.100000000000001" customHeight="1" thickBot="1" x14ac:dyDescent="0.3">
      <c r="A14" s="64">
        <f>'1-2 Inventory Details'!A14</f>
        <v>12</v>
      </c>
      <c r="B14" s="65" t="str">
        <f>'1-2 Inventory Details'!B14</f>
        <v>Boiler</v>
      </c>
      <c r="C14" s="66" t="s">
        <v>44</v>
      </c>
      <c r="D14" s="41">
        <v>13</v>
      </c>
      <c r="E14" s="67" t="s">
        <v>82</v>
      </c>
      <c r="F14" s="68">
        <f>'1-2 Inventory Details'!G14</f>
        <v>5</v>
      </c>
      <c r="G14" s="42" t="s">
        <v>15</v>
      </c>
      <c r="H14" s="41">
        <f>'1-2 Inventory Details'!I14</f>
        <v>8760</v>
      </c>
      <c r="I14" s="69" t="str">
        <f>'1-2 Inventory Details'!J14</f>
        <v>hr/yr</v>
      </c>
      <c r="J14" s="70" t="s">
        <v>32</v>
      </c>
      <c r="K14" s="264" t="s">
        <v>32</v>
      </c>
      <c r="L14" s="265"/>
      <c r="M14" s="149">
        <f>D13/91.5*F13*H13/2000</f>
        <v>3.1114754098360651</v>
      </c>
      <c r="N14" s="150" t="s">
        <v>9</v>
      </c>
      <c r="O14" s="133"/>
      <c r="P14" s="71"/>
      <c r="Q14" s="71"/>
    </row>
    <row r="15" spans="1:17" ht="18" customHeight="1" thickBot="1" x14ac:dyDescent="0.25">
      <c r="A15" s="71"/>
      <c r="B15" s="71"/>
      <c r="C15" s="71"/>
      <c r="D15" s="71"/>
      <c r="E15" s="71"/>
      <c r="F15" s="72"/>
      <c r="G15" s="73"/>
      <c r="H15" s="72"/>
      <c r="I15" s="74"/>
      <c r="J15" s="75"/>
      <c r="K15" s="154"/>
      <c r="L15" s="153" t="s">
        <v>104</v>
      </c>
      <c r="M15" s="151">
        <f>1600+SUM(M7:M9)+SUM(M12:M14)</f>
        <v>3969.796429333272</v>
      </c>
      <c r="N15" s="152" t="s">
        <v>93</v>
      </c>
    </row>
    <row r="16" spans="1:17" ht="15" x14ac:dyDescent="0.25">
      <c r="C16" s="76"/>
      <c r="I16" s="77"/>
      <c r="J16" s="78"/>
      <c r="K16" s="77"/>
      <c r="L16" s="77"/>
      <c r="M16" s="79"/>
      <c r="N16" s="80"/>
    </row>
    <row r="17" spans="1:17" s="81" customFormat="1" x14ac:dyDescent="0.2">
      <c r="A17" s="43" t="s">
        <v>134</v>
      </c>
      <c r="F17" s="123"/>
      <c r="G17" s="82"/>
      <c r="H17" s="123"/>
      <c r="I17" s="82"/>
      <c r="J17" s="83"/>
      <c r="K17" s="82"/>
      <c r="L17" s="82"/>
      <c r="M17" s="82"/>
      <c r="N17" s="82"/>
    </row>
    <row r="18" spans="1:17" s="81" customFormat="1" ht="18.600000000000001" customHeight="1" x14ac:dyDescent="0.2">
      <c r="A18" s="257" t="s">
        <v>33</v>
      </c>
      <c r="B18" s="257"/>
      <c r="C18" s="84" t="s">
        <v>106</v>
      </c>
      <c r="D18" s="85"/>
      <c r="E18" s="85"/>
      <c r="F18" s="85"/>
      <c r="G18" s="82"/>
      <c r="H18" s="123"/>
      <c r="I18" s="82"/>
      <c r="J18" s="83"/>
      <c r="K18" s="82"/>
      <c r="L18" s="82"/>
      <c r="M18" s="82"/>
      <c r="N18" s="82"/>
    </row>
    <row r="19" spans="1:17" s="81" customFormat="1" ht="18.600000000000001" customHeight="1" x14ac:dyDescent="0.2">
      <c r="A19" s="123"/>
      <c r="B19" s="123" t="s">
        <v>34</v>
      </c>
      <c r="C19" s="84" t="s">
        <v>107</v>
      </c>
      <c r="D19" s="85"/>
      <c r="E19" s="85"/>
      <c r="F19" s="85"/>
      <c r="G19" s="82"/>
      <c r="H19" s="123"/>
      <c r="I19" s="82"/>
      <c r="J19" s="83"/>
      <c r="K19" s="82"/>
      <c r="L19" s="82"/>
      <c r="M19" s="82"/>
      <c r="N19" s="82"/>
    </row>
    <row r="20" spans="1:17" s="86" customFormat="1" ht="18.600000000000001" customHeight="1" x14ac:dyDescent="0.2">
      <c r="A20" s="257" t="s">
        <v>45</v>
      </c>
      <c r="B20" s="257"/>
      <c r="C20" s="86" t="s">
        <v>136</v>
      </c>
      <c r="D20" s="124"/>
      <c r="E20" s="124"/>
      <c r="F20" s="124"/>
      <c r="G20" s="124"/>
      <c r="H20" s="124"/>
      <c r="I20" s="124"/>
      <c r="J20" s="83"/>
      <c r="K20" s="124"/>
      <c r="L20" s="124"/>
      <c r="M20" s="124"/>
      <c r="N20" s="124"/>
      <c r="O20" s="134"/>
    </row>
    <row r="21" spans="1:17" s="86" customFormat="1" ht="18.600000000000001" customHeight="1" x14ac:dyDescent="0.2">
      <c r="A21" s="129"/>
      <c r="B21" s="129"/>
      <c r="D21" s="130"/>
      <c r="E21" s="130"/>
      <c r="F21" s="130"/>
      <c r="G21" s="130"/>
      <c r="H21" s="130"/>
      <c r="I21" s="130"/>
      <c r="J21" s="83"/>
      <c r="K21" s="130"/>
      <c r="L21" s="130"/>
      <c r="M21" s="130"/>
      <c r="N21" s="130"/>
      <c r="O21" s="134"/>
    </row>
    <row r="22" spans="1:17" s="86" customFormat="1" ht="18.600000000000001" customHeight="1" x14ac:dyDescent="0.2">
      <c r="A22" s="138" t="s">
        <v>102</v>
      </c>
      <c r="B22" s="129"/>
      <c r="D22" s="130"/>
      <c r="E22" s="130"/>
      <c r="F22" s="130"/>
      <c r="G22" s="130"/>
      <c r="H22" s="130"/>
      <c r="I22" s="130"/>
      <c r="J22" s="83"/>
      <c r="K22" s="130"/>
      <c r="L22" s="130"/>
      <c r="M22" s="130"/>
      <c r="N22" s="130"/>
      <c r="O22" s="134"/>
    </row>
    <row r="23" spans="1:17" s="81" customFormat="1" ht="14.45" customHeight="1" x14ac:dyDescent="0.2">
      <c r="A23" s="127"/>
      <c r="B23" s="127"/>
      <c r="C23" s="128"/>
      <c r="D23" s="128"/>
      <c r="E23" s="128"/>
      <c r="F23" s="128"/>
      <c r="G23" s="128"/>
      <c r="H23" s="128"/>
      <c r="I23" s="128"/>
      <c r="J23" s="87"/>
      <c r="K23" s="128"/>
      <c r="L23" s="128"/>
      <c r="M23" s="128"/>
      <c r="N23" s="128"/>
    </row>
    <row r="24" spans="1:17" s="81" customFormat="1" x14ac:dyDescent="0.2">
      <c r="A24" s="81" t="s">
        <v>18</v>
      </c>
      <c r="F24" s="123"/>
      <c r="G24" s="82"/>
      <c r="H24" s="123"/>
      <c r="I24" s="82"/>
      <c r="J24" s="83"/>
      <c r="K24" s="82"/>
      <c r="L24" s="82"/>
      <c r="M24" s="82"/>
      <c r="N24" s="82"/>
    </row>
    <row r="25" spans="1:17" s="81" customFormat="1" ht="18.75" x14ac:dyDescent="0.2">
      <c r="A25" s="43" t="s">
        <v>143</v>
      </c>
      <c r="F25" s="123"/>
      <c r="G25" s="82"/>
      <c r="H25" s="123"/>
      <c r="I25" s="82"/>
      <c r="J25" s="83"/>
      <c r="K25" s="82"/>
      <c r="L25" s="82"/>
      <c r="M25" s="82"/>
      <c r="N25" s="82"/>
      <c r="Q25" s="135"/>
    </row>
    <row r="26" spans="1:17" s="81" customFormat="1" ht="16.5" x14ac:dyDescent="0.2">
      <c r="A26" s="43" t="s">
        <v>108</v>
      </c>
      <c r="F26" s="123"/>
      <c r="G26" s="82"/>
      <c r="H26" s="123"/>
      <c r="I26" s="82"/>
      <c r="J26" s="83"/>
      <c r="K26" s="82"/>
      <c r="L26" s="82"/>
      <c r="M26" s="82"/>
      <c r="N26" s="82"/>
      <c r="Q26" s="135"/>
    </row>
    <row r="27" spans="1:17" s="81" customFormat="1" ht="16.5" x14ac:dyDescent="0.2">
      <c r="A27" s="43" t="s">
        <v>148</v>
      </c>
      <c r="F27" s="180"/>
      <c r="G27" s="82"/>
      <c r="H27" s="180"/>
      <c r="I27" s="82"/>
      <c r="J27" s="83"/>
      <c r="K27" s="82"/>
      <c r="L27" s="82"/>
      <c r="M27" s="82"/>
      <c r="N27" s="82"/>
      <c r="O27" s="179"/>
    </row>
    <row r="28" spans="1:17" ht="16.5" x14ac:dyDescent="0.2">
      <c r="A28" s="43" t="s">
        <v>129</v>
      </c>
      <c r="D28" s="136"/>
    </row>
    <row r="29" spans="1:17" ht="16.5" x14ac:dyDescent="0.2">
      <c r="A29" s="43" t="s">
        <v>109</v>
      </c>
      <c r="D29" s="136"/>
    </row>
    <row r="30" spans="1:17" ht="16.5" x14ac:dyDescent="0.2">
      <c r="A30" s="43" t="s">
        <v>167</v>
      </c>
      <c r="D30" s="88"/>
    </row>
  </sheetData>
  <customSheetViews>
    <customSheetView guid="{4B155ACA-709D-4A3C-8D0B-2A8D470FD7CE}" scale="80" showPageBreaks="1">
      <selection activeCell="J19" sqref="J19"/>
      <pageMargins left="0.75" right="0.75" top="0.69" bottom="1" header="0.5" footer="0.5"/>
      <printOptions horizontalCentered="1"/>
      <pageSetup scale="73" firstPageNumber="5" orientation="landscape" useFirstPageNumber="1" r:id="rId1"/>
      <headerFooter alignWithMargins="0">
        <oddFooter>&amp;L&amp;"Arial,Regular"&amp;8Doyon Utilities, LLC
LFG Power Generation Project
Unlimited Operation Applicability&amp;C&amp;"Arial,Regular"&amp;8Page 6&amp;R&amp;"Arial,Regular"&amp;8July 2012</oddFooter>
      </headerFooter>
    </customSheetView>
    <customSheetView guid="{13A8519C-F595-45B3-8935-CAF230FC32EB}" scale="80">
      <selection activeCell="M42" sqref="M42"/>
      <pageMargins left="0.75" right="0.75" top="0.69" bottom="1" header="0.5" footer="0.5"/>
      <printOptions horizontalCentered="1"/>
      <pageSetup scale="73" firstPageNumber="5" orientation="landscape" useFirstPageNumber="1" r:id="rId2"/>
      <headerFooter alignWithMargins="0">
        <oddFooter>&amp;L&amp;"Arial,Regular"&amp;8Doyon Utilities, LLC
LFG Power Generation Project
Unlimited Operation Applicability&amp;C&amp;"Arial,Regular"&amp;8Page 6&amp;R&amp;"Arial,Regular"&amp;8November 2011</oddFooter>
      </headerFooter>
    </customSheetView>
    <customSheetView guid="{261EC36B-441D-4EB0-A812-31A242A1BB41}" scale="80" showPageBreaks="1">
      <selection activeCell="A31" sqref="A31"/>
      <pageMargins left="0.75" right="0.75" top="0.69" bottom="1" header="0.5" footer="0.5"/>
      <printOptions horizontalCentered="1"/>
      <pageSetup scale="73" firstPageNumber="5" orientation="landscape" useFirstPageNumber="1" r:id="rId3"/>
      <headerFooter alignWithMargins="0">
        <oddFooter>&amp;L&amp;"Arial,Regular"&amp;8Doyon Utilities, LLC
LFG Power Generation Project
Unlimited Operation Applicability&amp;C&amp;"Arial,Regular"&amp;8Page 6&amp;R&amp;"Arial,Regular"&amp;8November 2011</oddFooter>
      </headerFooter>
    </customSheetView>
  </customSheetViews>
  <mergeCells count="20">
    <mergeCell ref="J3:J4"/>
    <mergeCell ref="A1:N1"/>
    <mergeCell ref="M3:N3"/>
    <mergeCell ref="M4:N4"/>
    <mergeCell ref="A20:B20"/>
    <mergeCell ref="A18:B18"/>
    <mergeCell ref="K3:L3"/>
    <mergeCell ref="A3:B3"/>
    <mergeCell ref="D8:E8"/>
    <mergeCell ref="D9:E9"/>
    <mergeCell ref="F3:G3"/>
    <mergeCell ref="F4:G4"/>
    <mergeCell ref="D3:E3"/>
    <mergeCell ref="D4:E4"/>
    <mergeCell ref="K13:L13"/>
    <mergeCell ref="K14:L14"/>
    <mergeCell ref="H3:I3"/>
    <mergeCell ref="K8:L8"/>
    <mergeCell ref="K9:L9"/>
    <mergeCell ref="H4:I4"/>
  </mergeCells>
  <phoneticPr fontId="0" type="noConversion"/>
  <printOptions horizontalCentered="1"/>
  <pageMargins left="0.75" right="0.75" top="1" bottom="1" header="0.5" footer="0.5"/>
  <pageSetup scale="46" firstPageNumber="5" orientation="landscape" horizontalDpi="4294967294" r:id="rId4"/>
  <headerFooter alignWithMargins="0">
    <oddFooter>&amp;L&amp;"Arial,Regular"&amp;8GVEA - North Pole Facility
PM&amp;Y2.5&amp;Y NAA Serious BACT Analysis&amp;C&amp;"Arial,Regular"&amp;8Page 4&amp;R&amp;"Arial,Regular"&amp;8August 2017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6"/>
  <sheetViews>
    <sheetView zoomScale="80" zoomScaleNormal="80" workbookViewId="0">
      <selection activeCell="Q45" sqref="Q45:Q46"/>
    </sheetView>
  </sheetViews>
  <sheetFormatPr defaultColWidth="8.75" defaultRowHeight="14.25" x14ac:dyDescent="0.2"/>
  <cols>
    <col min="1" max="1" width="11.625" style="1" customWidth="1"/>
    <col min="2" max="2" width="30.5" style="1" bestFit="1" customWidth="1"/>
    <col min="3" max="3" width="29.75" style="1" customWidth="1"/>
    <col min="4" max="5" width="10.625" style="1" customWidth="1"/>
    <col min="6" max="6" width="7.625" style="2" customWidth="1"/>
    <col min="7" max="7" width="9.75" style="3" customWidth="1"/>
    <col min="8" max="8" width="12.5" style="2" customWidth="1"/>
    <col min="9" max="9" width="10.625" style="3" customWidth="1"/>
    <col min="10" max="10" width="18.75" style="3" bestFit="1" customWidth="1"/>
    <col min="11" max="11" width="16.375" style="3" customWidth="1"/>
    <col min="12" max="12" width="14.375" style="3" bestFit="1" customWidth="1"/>
    <col min="13" max="13" width="11.5" style="3" bestFit="1" customWidth="1"/>
    <col min="14" max="14" width="10.625" style="3" customWidth="1"/>
    <col min="15" max="16384" width="8.75" style="1"/>
  </cols>
  <sheetData>
    <row r="1" spans="1:15" s="88" customFormat="1" ht="16.5" x14ac:dyDescent="0.3">
      <c r="A1" s="270" t="s">
        <v>83</v>
      </c>
      <c r="B1" s="270"/>
      <c r="C1" s="270"/>
      <c r="D1" s="270"/>
      <c r="E1" s="270"/>
      <c r="F1" s="270"/>
      <c r="G1" s="270"/>
      <c r="H1" s="270"/>
      <c r="I1" s="270"/>
      <c r="J1" s="270"/>
      <c r="K1" s="270"/>
      <c r="L1" s="270"/>
      <c r="M1" s="270"/>
      <c r="N1" s="270"/>
    </row>
    <row r="2" spans="1:15" s="88" customFormat="1" ht="15" thickBot="1" x14ac:dyDescent="0.25">
      <c r="F2" s="89"/>
      <c r="G2" s="90"/>
      <c r="H2" s="89"/>
      <c r="I2" s="90"/>
      <c r="J2" s="90"/>
      <c r="K2" s="3"/>
      <c r="L2" s="3"/>
      <c r="M2" s="90"/>
      <c r="N2" s="90"/>
    </row>
    <row r="3" spans="1:15" ht="16.5" x14ac:dyDescent="0.3">
      <c r="A3" s="258" t="s">
        <v>50</v>
      </c>
      <c r="B3" s="259"/>
      <c r="C3" s="117" t="s">
        <v>7</v>
      </c>
      <c r="D3" s="250" t="s">
        <v>84</v>
      </c>
      <c r="E3" s="251"/>
      <c r="F3" s="250" t="s">
        <v>2</v>
      </c>
      <c r="G3" s="251"/>
      <c r="H3" s="250" t="s">
        <v>2</v>
      </c>
      <c r="I3" s="251"/>
      <c r="J3" s="268" t="s">
        <v>56</v>
      </c>
      <c r="K3" s="250" t="s">
        <v>149</v>
      </c>
      <c r="L3" s="251"/>
      <c r="M3" s="271" t="s">
        <v>85</v>
      </c>
      <c r="N3" s="272"/>
    </row>
    <row r="4" spans="1:15" ht="15.75" thickBot="1" x14ac:dyDescent="0.3">
      <c r="A4" s="11" t="s">
        <v>46</v>
      </c>
      <c r="B4" s="122" t="s">
        <v>0</v>
      </c>
      <c r="C4" s="118" t="s">
        <v>8</v>
      </c>
      <c r="D4" s="252" t="s">
        <v>12</v>
      </c>
      <c r="E4" s="253"/>
      <c r="F4" s="252" t="s">
        <v>4</v>
      </c>
      <c r="G4" s="253"/>
      <c r="H4" s="252" t="s">
        <v>6</v>
      </c>
      <c r="I4" s="253"/>
      <c r="J4" s="269"/>
      <c r="K4" s="45" t="s">
        <v>0</v>
      </c>
      <c r="L4" s="15" t="s">
        <v>113</v>
      </c>
      <c r="M4" s="273" t="s">
        <v>47</v>
      </c>
      <c r="N4" s="274"/>
    </row>
    <row r="5" spans="1:15" ht="15.75" thickTop="1" x14ac:dyDescent="0.25">
      <c r="A5" s="91"/>
      <c r="B5" s="92"/>
      <c r="C5" s="93"/>
      <c r="D5" s="93"/>
      <c r="E5" s="94"/>
      <c r="F5" s="93"/>
      <c r="G5" s="94"/>
      <c r="H5" s="93"/>
      <c r="I5" s="94"/>
      <c r="J5" s="95"/>
      <c r="K5" s="48"/>
      <c r="L5" s="47"/>
      <c r="M5" s="93"/>
      <c r="N5" s="96"/>
      <c r="O5" s="182"/>
    </row>
    <row r="6" spans="1:15" s="71" customFormat="1" x14ac:dyDescent="0.25">
      <c r="A6" s="53">
        <f>'1-2 Inventory Details'!A6</f>
        <v>1</v>
      </c>
      <c r="B6" s="54" t="str">
        <f>'1-2 Inventory Details'!B6</f>
        <v>Simple Cycle Gas Turbine</v>
      </c>
      <c r="C6" s="54" t="s">
        <v>31</v>
      </c>
      <c r="D6" s="63">
        <v>1.2E-2</v>
      </c>
      <c r="E6" s="126" t="s">
        <v>24</v>
      </c>
      <c r="F6" s="30">
        <f>'1-2 Inventory Details'!G6</f>
        <v>672</v>
      </c>
      <c r="G6" s="97" t="str">
        <f>'1-2 Inventory Details'!H6</f>
        <v>MMBtu/hr</v>
      </c>
      <c r="H6" s="30">
        <f>'1-2 Inventory Details'!I6</f>
        <v>8760</v>
      </c>
      <c r="I6" s="31" t="str">
        <f>'1-2 Inventory Details'!J6</f>
        <v>hr/yr</v>
      </c>
      <c r="J6" s="57" t="s">
        <v>32</v>
      </c>
      <c r="K6" s="262" t="s">
        <v>32</v>
      </c>
      <c r="L6" s="263"/>
      <c r="M6" s="61">
        <f>D6*F6*H6/2000</f>
        <v>35.320320000000002</v>
      </c>
      <c r="N6" s="60" t="s">
        <v>9</v>
      </c>
      <c r="O6" s="182"/>
    </row>
    <row r="7" spans="1:15" s="132" customFormat="1" ht="16.5" x14ac:dyDescent="0.25">
      <c r="A7" s="53">
        <f>'1-2 Inventory Details'!A7</f>
        <v>2</v>
      </c>
      <c r="B7" s="54" t="str">
        <f>'1-2 Inventory Details'!B7</f>
        <v>Simple Cycle Gas Turbine</v>
      </c>
      <c r="C7" s="54" t="s">
        <v>31</v>
      </c>
      <c r="D7" s="63">
        <v>1.2E-2</v>
      </c>
      <c r="E7" s="126" t="s">
        <v>24</v>
      </c>
      <c r="F7" s="30">
        <f>'1-2 Inventory Details'!G7</f>
        <v>672</v>
      </c>
      <c r="G7" s="97" t="str">
        <f>'1-2 Inventory Details'!H7</f>
        <v>MMBtu/hr</v>
      </c>
      <c r="H7" s="30">
        <f>'1-2 Inventory Details'!I7</f>
        <v>7992</v>
      </c>
      <c r="I7" s="31" t="s">
        <v>86</v>
      </c>
      <c r="J7" s="57" t="s">
        <v>32</v>
      </c>
      <c r="K7" s="58" t="s">
        <v>63</v>
      </c>
      <c r="L7" s="59">
        <f>(1-M7/M6)*100</f>
        <v>8.7671232876712519</v>
      </c>
      <c r="M7" s="61">
        <f>D7*F7*H7/2000</f>
        <v>32.223743999999996</v>
      </c>
      <c r="N7" s="60" t="s">
        <v>9</v>
      </c>
      <c r="O7" s="182"/>
    </row>
    <row r="8" spans="1:15" s="132" customFormat="1" ht="20.100000000000001" customHeight="1" x14ac:dyDescent="0.25">
      <c r="A8" s="53">
        <f>'1-2 Inventory Details'!A8</f>
        <v>3</v>
      </c>
      <c r="B8" s="54" t="str">
        <f>'1-2 Inventory Details'!B8</f>
        <v>Fuel Storage Tank</v>
      </c>
      <c r="C8" s="54" t="s">
        <v>32</v>
      </c>
      <c r="D8" s="260" t="s">
        <v>32</v>
      </c>
      <c r="E8" s="261"/>
      <c r="F8" s="30">
        <f>'1-2 Inventory Details'!G8</f>
        <v>50000</v>
      </c>
      <c r="G8" s="97" t="str">
        <f>'1-2 Inventory Details'!H8</f>
        <v>Gallons</v>
      </c>
      <c r="H8" s="30">
        <f>'1-2 Inventory Details'!I8</f>
        <v>8760</v>
      </c>
      <c r="I8" s="31" t="str">
        <f>'1-2 Inventory Details'!J8</f>
        <v>hr/yr</v>
      </c>
      <c r="J8" s="57" t="s">
        <v>32</v>
      </c>
      <c r="K8" s="262" t="s">
        <v>32</v>
      </c>
      <c r="L8" s="263"/>
      <c r="M8" s="30">
        <v>0</v>
      </c>
      <c r="N8" s="60" t="s">
        <v>9</v>
      </c>
      <c r="O8" s="133"/>
    </row>
    <row r="9" spans="1:15" s="132" customFormat="1" ht="20.100000000000001" customHeight="1" x14ac:dyDescent="0.25">
      <c r="A9" s="53">
        <f>'1-2 Inventory Details'!A9</f>
        <v>4</v>
      </c>
      <c r="B9" s="54" t="str">
        <f>'1-2 Inventory Details'!B9</f>
        <v>Fuel Storage Tank</v>
      </c>
      <c r="C9" s="54" t="s">
        <v>32</v>
      </c>
      <c r="D9" s="260" t="s">
        <v>32</v>
      </c>
      <c r="E9" s="261"/>
      <c r="F9" s="30">
        <f>'1-2 Inventory Details'!G9</f>
        <v>50000</v>
      </c>
      <c r="G9" s="97" t="str">
        <f>'1-2 Inventory Details'!H9</f>
        <v>Gallons</v>
      </c>
      <c r="H9" s="30">
        <f>'1-2 Inventory Details'!I9</f>
        <v>8760</v>
      </c>
      <c r="I9" s="31" t="str">
        <f>'1-2 Inventory Details'!J9</f>
        <v>hr/yr</v>
      </c>
      <c r="J9" s="57" t="s">
        <v>32</v>
      </c>
      <c r="K9" s="262" t="s">
        <v>32</v>
      </c>
      <c r="L9" s="263"/>
      <c r="M9" s="30">
        <v>0</v>
      </c>
      <c r="N9" s="60" t="s">
        <v>9</v>
      </c>
      <c r="O9" s="133"/>
    </row>
    <row r="10" spans="1:15" s="132" customFormat="1" ht="20.100000000000001" customHeight="1" x14ac:dyDescent="0.25">
      <c r="A10" s="53">
        <f>'1-2 Inventory Details'!A10</f>
        <v>5</v>
      </c>
      <c r="B10" s="54" t="str">
        <f>'1-2 Inventory Details'!B10</f>
        <v>Combined Cycle Gas Turbine</v>
      </c>
      <c r="C10" s="54" t="s">
        <v>31</v>
      </c>
      <c r="D10" s="63">
        <v>1.2E-2</v>
      </c>
      <c r="E10" s="126" t="s">
        <v>24</v>
      </c>
      <c r="F10" s="30">
        <f>'1-2 Inventory Details'!G10</f>
        <v>455</v>
      </c>
      <c r="G10" s="97" t="str">
        <f>'1-2 Inventory Details'!H10</f>
        <v>MMBtu/hr</v>
      </c>
      <c r="H10" s="30">
        <f>'1-2 Inventory Details'!I10</f>
        <v>8760</v>
      </c>
      <c r="I10" s="31" t="str">
        <f>'1-2 Inventory Details'!J10</f>
        <v>hr/yr</v>
      </c>
      <c r="J10" s="57" t="s">
        <v>32</v>
      </c>
      <c r="K10" s="262" t="s">
        <v>32</v>
      </c>
      <c r="L10" s="263"/>
      <c r="M10" s="61">
        <f t="shared" ref="M10:M11" si="0">D10*F10*H10/2000</f>
        <v>23.9148</v>
      </c>
      <c r="N10" s="60" t="s">
        <v>9</v>
      </c>
      <c r="O10" s="133"/>
    </row>
    <row r="11" spans="1:15" s="132" customFormat="1" ht="20.100000000000001" customHeight="1" x14ac:dyDescent="0.25">
      <c r="A11" s="53">
        <f>'1-2 Inventory Details'!A11</f>
        <v>6</v>
      </c>
      <c r="B11" s="54" t="str">
        <f>'1-2 Inventory Details'!B11</f>
        <v>Combined Cycle Gas Turbine</v>
      </c>
      <c r="C11" s="54" t="s">
        <v>31</v>
      </c>
      <c r="D11" s="63">
        <v>1.2E-2</v>
      </c>
      <c r="E11" s="126" t="s">
        <v>24</v>
      </c>
      <c r="F11" s="30">
        <f>'1-2 Inventory Details'!G11</f>
        <v>455</v>
      </c>
      <c r="G11" s="97" t="str">
        <f>'1-2 Inventory Details'!H11</f>
        <v>MMBtu/hr</v>
      </c>
      <c r="H11" s="30">
        <f>'1-2 Inventory Details'!I11</f>
        <v>8760</v>
      </c>
      <c r="I11" s="31" t="str">
        <f>'1-2 Inventory Details'!J11</f>
        <v>hr/yr</v>
      </c>
      <c r="J11" s="57" t="s">
        <v>32</v>
      </c>
      <c r="K11" s="262" t="s">
        <v>32</v>
      </c>
      <c r="L11" s="263"/>
      <c r="M11" s="61">
        <f t="shared" si="0"/>
        <v>23.9148</v>
      </c>
      <c r="N11" s="60" t="s">
        <v>9</v>
      </c>
      <c r="O11" s="133"/>
    </row>
    <row r="12" spans="1:15" s="132" customFormat="1" ht="57" x14ac:dyDescent="0.25">
      <c r="A12" s="53">
        <f>'1-2 Inventory Details'!A12</f>
        <v>7</v>
      </c>
      <c r="B12" s="54" t="str">
        <f>'1-2 Inventory Details'!B12</f>
        <v>Emergency Generator Engine</v>
      </c>
      <c r="C12" s="54" t="s">
        <v>42</v>
      </c>
      <c r="D12" s="98">
        <v>2.2000000000000001E-3</v>
      </c>
      <c r="E12" s="126" t="s">
        <v>43</v>
      </c>
      <c r="F12" s="61">
        <f>'1-2 Inventory Details'!G12</f>
        <v>461.6</v>
      </c>
      <c r="G12" s="97" t="str">
        <f>'1-2 Inventory Details'!H12</f>
        <v>kW</v>
      </c>
      <c r="H12" s="30">
        <f>'1-2 Inventory Details'!I12</f>
        <v>52</v>
      </c>
      <c r="I12" s="31" t="s">
        <v>81</v>
      </c>
      <c r="J12" s="57" t="s">
        <v>32</v>
      </c>
      <c r="K12" s="58" t="s">
        <v>68</v>
      </c>
      <c r="L12" s="59">
        <f>(1-52/8760)*100</f>
        <v>99.406392694063925</v>
      </c>
      <c r="M12" s="63">
        <f>F12*1.341*D12*H12/2000</f>
        <v>3.5407120320000006E-2</v>
      </c>
      <c r="N12" s="60" t="s">
        <v>9</v>
      </c>
    </row>
    <row r="13" spans="1:15" s="132" customFormat="1" ht="16.5" x14ac:dyDescent="0.25">
      <c r="A13" s="53">
        <f>'1-2 Inventory Details'!A13</f>
        <v>11</v>
      </c>
      <c r="B13" s="54" t="str">
        <f>'1-2 Inventory Details'!B13</f>
        <v>Boiler</v>
      </c>
      <c r="C13" s="125" t="s">
        <v>44</v>
      </c>
      <c r="D13" s="61">
        <v>0.7</v>
      </c>
      <c r="E13" s="126" t="s">
        <v>82</v>
      </c>
      <c r="F13" s="61">
        <f>'1-2 Inventory Details'!G13</f>
        <v>5</v>
      </c>
      <c r="G13" s="97" t="str">
        <f>'1-2 Inventory Details'!H13</f>
        <v>MMBtu/hr</v>
      </c>
      <c r="H13" s="30">
        <f>'1-2 Inventory Details'!I13</f>
        <v>8760</v>
      </c>
      <c r="I13" s="31" t="str">
        <f>'1-2 Inventory Details'!J13</f>
        <v>hr/yr</v>
      </c>
      <c r="J13" s="57" t="s">
        <v>32</v>
      </c>
      <c r="K13" s="262" t="s">
        <v>32</v>
      </c>
      <c r="L13" s="263"/>
      <c r="M13" s="61">
        <f>D13/91.5*F13*H13/2000</f>
        <v>0.16754098360655734</v>
      </c>
      <c r="N13" s="60" t="s">
        <v>9</v>
      </c>
    </row>
    <row r="14" spans="1:15" s="132" customFormat="1" ht="17.25" thickBot="1" x14ac:dyDescent="0.3">
      <c r="A14" s="64">
        <f>'1-2 Inventory Details'!A14</f>
        <v>12</v>
      </c>
      <c r="B14" s="65" t="str">
        <f>'1-2 Inventory Details'!B14</f>
        <v>Boiler</v>
      </c>
      <c r="C14" s="66" t="s">
        <v>44</v>
      </c>
      <c r="D14" s="68">
        <v>0.7</v>
      </c>
      <c r="E14" s="67" t="s">
        <v>82</v>
      </c>
      <c r="F14" s="68">
        <f>'1-2 Inventory Details'!G14</f>
        <v>5</v>
      </c>
      <c r="G14" s="99" t="str">
        <f>'1-3 NOX'!G14</f>
        <v>MMBtu/hr</v>
      </c>
      <c r="H14" s="41">
        <f>'1-2 Inventory Details'!I14</f>
        <v>8760</v>
      </c>
      <c r="I14" s="42" t="str">
        <f>'1-2 Inventory Details'!J14</f>
        <v>hr/yr</v>
      </c>
      <c r="J14" s="70" t="s">
        <v>32</v>
      </c>
      <c r="K14" s="264" t="s">
        <v>32</v>
      </c>
      <c r="L14" s="265"/>
      <c r="M14" s="149">
        <f>D13/91.5*F13*H13/2000</f>
        <v>0.16754098360655734</v>
      </c>
      <c r="N14" s="150" t="s">
        <v>9</v>
      </c>
    </row>
    <row r="15" spans="1:15" ht="15.75" thickBot="1" x14ac:dyDescent="0.3">
      <c r="I15" s="100"/>
      <c r="J15" s="100"/>
      <c r="K15" s="109"/>
      <c r="L15" s="153" t="s">
        <v>104</v>
      </c>
      <c r="M15" s="155">
        <f>SUM(M6:M14)</f>
        <v>115.74415308753311</v>
      </c>
      <c r="N15" s="156" t="s">
        <v>9</v>
      </c>
    </row>
    <row r="16" spans="1:15" ht="15" x14ac:dyDescent="0.25">
      <c r="A16" s="101"/>
      <c r="K16" s="77"/>
      <c r="L16" s="77"/>
    </row>
    <row r="17" spans="1:14" s="81" customFormat="1" ht="16.5" customHeight="1" x14ac:dyDescent="0.2">
      <c r="A17" s="43" t="s">
        <v>134</v>
      </c>
      <c r="F17" s="123"/>
      <c r="G17" s="82"/>
      <c r="H17" s="123"/>
      <c r="I17" s="82"/>
      <c r="J17" s="82"/>
      <c r="K17" s="82"/>
      <c r="L17" s="82"/>
      <c r="M17" s="82"/>
      <c r="N17" s="82"/>
    </row>
    <row r="18" spans="1:14" s="81" customFormat="1" ht="18.600000000000001" customHeight="1" x14ac:dyDescent="0.2">
      <c r="A18" s="257" t="s">
        <v>33</v>
      </c>
      <c r="B18" s="257"/>
      <c r="C18" s="84" t="s">
        <v>106</v>
      </c>
      <c r="D18" s="85"/>
      <c r="E18" s="85"/>
      <c r="F18" s="85"/>
      <c r="G18" s="82"/>
      <c r="H18" s="123"/>
      <c r="I18" s="82"/>
      <c r="J18" s="82"/>
      <c r="K18" s="82"/>
      <c r="L18" s="82"/>
      <c r="M18" s="82"/>
      <c r="N18" s="82"/>
    </row>
    <row r="19" spans="1:14" s="81" customFormat="1" ht="18.600000000000001" customHeight="1" x14ac:dyDescent="0.2">
      <c r="A19" s="123"/>
      <c r="B19" s="123" t="s">
        <v>34</v>
      </c>
      <c r="C19" s="84" t="s">
        <v>114</v>
      </c>
      <c r="D19" s="85"/>
      <c r="E19" s="85"/>
      <c r="F19" s="85"/>
      <c r="G19" s="82"/>
      <c r="H19" s="123"/>
      <c r="I19" s="82"/>
      <c r="J19" s="82"/>
      <c r="K19" s="82"/>
      <c r="L19" s="82"/>
      <c r="M19" s="82"/>
      <c r="N19" s="82"/>
    </row>
    <row r="20" spans="1:14" s="81" customFormat="1" ht="18.600000000000001" customHeight="1" x14ac:dyDescent="0.2">
      <c r="A20" s="257" t="s">
        <v>45</v>
      </c>
      <c r="B20" s="257"/>
      <c r="C20" s="275" t="s">
        <v>136</v>
      </c>
      <c r="D20" s="275"/>
      <c r="E20" s="275"/>
      <c r="F20" s="275"/>
      <c r="G20" s="275"/>
      <c r="H20" s="275"/>
      <c r="I20" s="275"/>
      <c r="J20" s="275"/>
      <c r="K20" s="275"/>
      <c r="L20" s="275"/>
      <c r="M20" s="275"/>
      <c r="N20" s="275"/>
    </row>
    <row r="21" spans="1:14" s="81" customFormat="1" x14ac:dyDescent="0.2">
      <c r="F21" s="123"/>
      <c r="G21" s="82"/>
      <c r="H21" s="123"/>
      <c r="I21" s="82"/>
      <c r="J21" s="82"/>
      <c r="K21" s="128"/>
      <c r="L21" s="128"/>
      <c r="M21" s="82"/>
      <c r="N21" s="82"/>
    </row>
    <row r="22" spans="1:14" s="81" customFormat="1" ht="16.5" x14ac:dyDescent="0.2">
      <c r="A22" s="138" t="s">
        <v>102</v>
      </c>
      <c r="F22" s="129"/>
      <c r="G22" s="82"/>
      <c r="H22" s="129"/>
      <c r="I22" s="82"/>
      <c r="J22" s="82"/>
      <c r="K22" s="131"/>
      <c r="L22" s="131"/>
      <c r="M22" s="82"/>
      <c r="N22" s="82"/>
    </row>
    <row r="23" spans="1:14" s="81" customFormat="1" x14ac:dyDescent="0.2">
      <c r="F23" s="129"/>
      <c r="G23" s="82"/>
      <c r="H23" s="129"/>
      <c r="I23" s="82"/>
      <c r="J23" s="82"/>
      <c r="K23" s="131"/>
      <c r="L23" s="131"/>
      <c r="M23" s="82"/>
      <c r="N23" s="82"/>
    </row>
    <row r="24" spans="1:14" s="81" customFormat="1" x14ac:dyDescent="0.2">
      <c r="A24" s="81" t="s">
        <v>18</v>
      </c>
      <c r="F24" s="123"/>
      <c r="G24" s="82"/>
      <c r="H24" s="123"/>
      <c r="I24" s="82"/>
      <c r="J24" s="82"/>
      <c r="K24" s="82"/>
      <c r="L24" s="82"/>
      <c r="M24" s="82"/>
      <c r="N24" s="82"/>
    </row>
    <row r="25" spans="1:14" s="81" customFormat="1" ht="16.5" x14ac:dyDescent="0.2">
      <c r="A25" s="43" t="s">
        <v>115</v>
      </c>
      <c r="F25" s="123"/>
      <c r="G25" s="82"/>
      <c r="H25" s="123"/>
      <c r="I25" s="82"/>
      <c r="J25" s="82"/>
      <c r="K25" s="3"/>
      <c r="L25" s="3"/>
      <c r="M25" s="82"/>
      <c r="N25" s="82"/>
    </row>
    <row r="26" spans="1:14" ht="16.5" x14ac:dyDescent="0.2">
      <c r="A26" s="43" t="s">
        <v>117</v>
      </c>
    </row>
  </sheetData>
  <customSheetViews>
    <customSheetView guid="{4B155ACA-709D-4A3C-8D0B-2A8D470FD7CE}" scale="80" showPageBreaks="1">
      <selection activeCell="J22" sqref="J22"/>
      <pageMargins left="0.75" right="0.75" top="0.69" bottom="1" header="0.5" footer="0.5"/>
      <printOptions horizontalCentered="1"/>
      <pageSetup scale="73" orientation="landscape" r:id="rId1"/>
      <headerFooter alignWithMargins="0">
        <oddFooter>&amp;L&amp;"Arial,Regular"&amp;8Doyon Utilities, LLC
LFG Power Generation Project
Unlimited Operation Applicability&amp;C&amp;"Arial,Regular"&amp;8Page 8&amp;R&amp;"Arial,Regular"&amp;8July 2012</oddFooter>
      </headerFooter>
    </customSheetView>
    <customSheetView guid="{13A8519C-F595-45B3-8935-CAF230FC32EB}" scale="80" topLeftCell="A10">
      <selection activeCell="M42" sqref="M42"/>
      <pageMargins left="0.75" right="0.75" top="0.69" bottom="1" header="0.5" footer="0.5"/>
      <printOptions horizontalCentered="1"/>
      <pageSetup scale="73" orientation="landscape" r:id="rId2"/>
      <headerFooter alignWithMargins="0">
        <oddFooter>&amp;L&amp;"Arial,Regular"&amp;8Doyon Utilities, LLC
LFG Power Generation Project
Unlimited Operation Applicability&amp;C&amp;"Arial,Regular"&amp;8Page 8&amp;R&amp;"Arial,Regular"&amp;8November 2011</oddFooter>
      </headerFooter>
    </customSheetView>
    <customSheetView guid="{261EC36B-441D-4EB0-A812-31A242A1BB41}" scale="80" showPageBreaks="1">
      <selection activeCell="B23" sqref="B23"/>
      <pageMargins left="0.75" right="0.75" top="0.69" bottom="1" header="0.5" footer="0.5"/>
      <printOptions horizontalCentered="1"/>
      <pageSetup scale="73" orientation="landscape" r:id="rId3"/>
      <headerFooter alignWithMargins="0">
        <oddFooter>&amp;L&amp;"Arial,Regular"&amp;8Doyon Utilities, LLC
LFG Power Generation Project
Unlimited Operation Applicability&amp;C&amp;"Arial,Regular"&amp;8Page 8&amp;R&amp;"Arial,Regular"&amp;8November 2011</oddFooter>
      </headerFooter>
    </customSheetView>
  </customSheetViews>
  <mergeCells count="24">
    <mergeCell ref="K13:L13"/>
    <mergeCell ref="K14:L14"/>
    <mergeCell ref="J3:J4"/>
    <mergeCell ref="K8:L8"/>
    <mergeCell ref="K9:L9"/>
    <mergeCell ref="K10:L10"/>
    <mergeCell ref="K11:L11"/>
    <mergeCell ref="K6:L6"/>
    <mergeCell ref="A1:N1"/>
    <mergeCell ref="A20:B20"/>
    <mergeCell ref="C20:N20"/>
    <mergeCell ref="D3:E3"/>
    <mergeCell ref="F3:G3"/>
    <mergeCell ref="H3:I3"/>
    <mergeCell ref="M3:N3"/>
    <mergeCell ref="D4:E4"/>
    <mergeCell ref="F4:G4"/>
    <mergeCell ref="H4:I4"/>
    <mergeCell ref="M4:N4"/>
    <mergeCell ref="A18:B18"/>
    <mergeCell ref="D8:E8"/>
    <mergeCell ref="D9:E9"/>
    <mergeCell ref="A3:B3"/>
    <mergeCell ref="K3:L3"/>
  </mergeCells>
  <phoneticPr fontId="0" type="noConversion"/>
  <printOptions horizontalCentered="1"/>
  <pageMargins left="0.75" right="0.75" top="1" bottom="1" header="0.5" footer="0.5"/>
  <pageSetup scale="46" orientation="landscape" horizontalDpi="4294967294" r:id="rId4"/>
  <headerFooter alignWithMargins="0">
    <oddFooter>&amp;L&amp;"Arial,Regular"&amp;8GVEA - North Pole Facility
PM&amp;Y2.5&amp;Y NAA Serious BACT Analysis&amp;C&amp;"Arial,Regular"&amp;8Page 5&amp;R&amp;"Arial,Regular"&amp;8August 2017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48"/>
  <sheetViews>
    <sheetView zoomScale="75" zoomScaleNormal="75" zoomScaleSheetLayoutView="100" workbookViewId="0">
      <selection activeCell="Q45" sqref="Q45:Q46"/>
    </sheetView>
  </sheetViews>
  <sheetFormatPr defaultColWidth="8.75" defaultRowHeight="14.25" x14ac:dyDescent="0.2"/>
  <cols>
    <col min="1" max="1" width="12.5" style="1" customWidth="1"/>
    <col min="2" max="2" width="42.375" style="1" bestFit="1" customWidth="1"/>
    <col min="3" max="3" width="20.75" style="1" customWidth="1"/>
    <col min="4" max="4" width="8.375" style="1" customWidth="1"/>
    <col min="5" max="6" width="10.625" style="1" customWidth="1"/>
    <col min="7" max="7" width="9.25" style="1" bestFit="1" customWidth="1"/>
    <col min="8" max="8" width="9.625" style="2" customWidth="1"/>
    <col min="9" max="9" width="9.375" style="3" bestFit="1" customWidth="1"/>
    <col min="10" max="10" width="11.5" style="3" customWidth="1"/>
    <col min="11" max="11" width="6.5" style="3" bestFit="1" customWidth="1"/>
    <col min="12" max="12" width="23.75" style="102" customWidth="1"/>
    <col min="13" max="13" width="14.75" style="3" bestFit="1" customWidth="1"/>
    <col min="14" max="14" width="14.375" style="3" customWidth="1"/>
    <col min="15" max="15" width="8.75" style="3" customWidth="1"/>
    <col min="16" max="16" width="5.75" style="3" customWidth="1"/>
    <col min="17" max="17" width="8.75" style="1"/>
    <col min="18" max="18" width="16.25" style="1" bestFit="1" customWidth="1"/>
    <col min="19" max="16384" width="8.75" style="1"/>
  </cols>
  <sheetData>
    <row r="1" spans="1:18" ht="16.5" x14ac:dyDescent="0.3">
      <c r="A1" s="270" t="s">
        <v>87</v>
      </c>
      <c r="B1" s="270"/>
      <c r="C1" s="270"/>
      <c r="D1" s="270"/>
      <c r="E1" s="270"/>
      <c r="F1" s="270"/>
      <c r="G1" s="270"/>
      <c r="H1" s="270"/>
      <c r="I1" s="270"/>
      <c r="J1" s="270"/>
      <c r="K1" s="270"/>
      <c r="L1" s="270"/>
      <c r="M1" s="270"/>
      <c r="N1" s="270"/>
      <c r="O1" s="270"/>
      <c r="P1" s="270"/>
    </row>
    <row r="2" spans="1:18" ht="15" thickBot="1" x14ac:dyDescent="0.25"/>
    <row r="3" spans="1:18" ht="16.5" x14ac:dyDescent="0.3">
      <c r="A3" s="258" t="s">
        <v>50</v>
      </c>
      <c r="B3" s="259"/>
      <c r="C3" s="117" t="s">
        <v>7</v>
      </c>
      <c r="D3" s="250" t="s">
        <v>10</v>
      </c>
      <c r="E3" s="251"/>
      <c r="F3" s="250" t="s">
        <v>88</v>
      </c>
      <c r="G3" s="251"/>
      <c r="H3" s="250" t="s">
        <v>2</v>
      </c>
      <c r="I3" s="251"/>
      <c r="J3" s="250" t="s">
        <v>2</v>
      </c>
      <c r="K3" s="251"/>
      <c r="L3" s="292" t="s">
        <v>56</v>
      </c>
      <c r="M3" s="250" t="s">
        <v>149</v>
      </c>
      <c r="N3" s="251"/>
      <c r="O3" s="271" t="s">
        <v>89</v>
      </c>
      <c r="P3" s="272"/>
    </row>
    <row r="4" spans="1:18" ht="15.75" thickBot="1" x14ac:dyDescent="0.3">
      <c r="A4" s="11" t="s">
        <v>46</v>
      </c>
      <c r="B4" s="122" t="s">
        <v>0</v>
      </c>
      <c r="C4" s="118" t="s">
        <v>8</v>
      </c>
      <c r="D4" s="252" t="s">
        <v>13</v>
      </c>
      <c r="E4" s="253"/>
      <c r="F4" s="252" t="s">
        <v>12</v>
      </c>
      <c r="G4" s="253"/>
      <c r="H4" s="252" t="s">
        <v>4</v>
      </c>
      <c r="I4" s="253"/>
      <c r="J4" s="252" t="s">
        <v>6</v>
      </c>
      <c r="K4" s="253"/>
      <c r="L4" s="293"/>
      <c r="M4" s="45" t="s">
        <v>0</v>
      </c>
      <c r="N4" s="15" t="s">
        <v>113</v>
      </c>
      <c r="O4" s="273" t="s">
        <v>47</v>
      </c>
      <c r="P4" s="274"/>
    </row>
    <row r="5" spans="1:18" ht="15.75" thickTop="1" x14ac:dyDescent="0.25">
      <c r="A5" s="91"/>
      <c r="B5" s="92"/>
      <c r="C5" s="93"/>
      <c r="D5" s="93"/>
      <c r="E5" s="94"/>
      <c r="F5" s="93"/>
      <c r="G5" s="94"/>
      <c r="H5" s="93"/>
      <c r="I5" s="94"/>
      <c r="J5" s="93"/>
      <c r="K5" s="94"/>
      <c r="L5" s="95"/>
      <c r="M5" s="48"/>
      <c r="N5" s="47"/>
      <c r="O5" s="93"/>
      <c r="P5" s="96"/>
    </row>
    <row r="6" spans="1:18" s="194" customFormat="1" ht="24.95" customHeight="1" x14ac:dyDescent="0.25">
      <c r="A6" s="190">
        <f>'1-2 Inventory Details'!A6</f>
        <v>1</v>
      </c>
      <c r="B6" s="168" t="str">
        <f>'1-2 Inventory Details'!B6</f>
        <v>Simple Cycle Gas Turbine</v>
      </c>
      <c r="C6" s="168" t="s">
        <v>31</v>
      </c>
      <c r="D6" s="103">
        <v>0.5</v>
      </c>
      <c r="E6" s="104" t="s">
        <v>90</v>
      </c>
      <c r="F6" s="103">
        <f>1.01*D6</f>
        <v>0.505</v>
      </c>
      <c r="G6" s="105" t="s">
        <v>24</v>
      </c>
      <c r="H6" s="191">
        <f>'1-2 Inventory Details'!G6</f>
        <v>672</v>
      </c>
      <c r="I6" s="105" t="str">
        <f>'1-2 Inventory Details'!H6</f>
        <v>MMBtu/hr</v>
      </c>
      <c r="J6" s="191">
        <f>'1-2 Inventory Details'!I6</f>
        <v>8760</v>
      </c>
      <c r="K6" s="105" t="str">
        <f>'1-2 Inventory Details'!J6</f>
        <v>hr/yr</v>
      </c>
      <c r="L6" s="282" t="s">
        <v>118</v>
      </c>
      <c r="M6" s="290" t="s">
        <v>32</v>
      </c>
      <c r="N6" s="291"/>
      <c r="O6" s="192">
        <f>F6*H6*J6/2000</f>
        <v>1486.3968</v>
      </c>
      <c r="P6" s="193" t="s">
        <v>91</v>
      </c>
      <c r="R6" s="184"/>
    </row>
    <row r="7" spans="1:18" s="196" customFormat="1" ht="28.5" x14ac:dyDescent="0.25">
      <c r="A7" s="190">
        <f>'1-2 Inventory Details'!A7</f>
        <v>2</v>
      </c>
      <c r="B7" s="168" t="str">
        <f>'1-2 Inventory Details'!B7</f>
        <v>Simple Cycle Gas Turbine</v>
      </c>
      <c r="C7" s="168" t="s">
        <v>31</v>
      </c>
      <c r="D7" s="103">
        <v>0.5</v>
      </c>
      <c r="E7" s="104" t="s">
        <v>90</v>
      </c>
      <c r="F7" s="103">
        <f>1.01*D7</f>
        <v>0.505</v>
      </c>
      <c r="G7" s="105" t="s">
        <v>24</v>
      </c>
      <c r="H7" s="191">
        <f>'1-2 Inventory Details'!G7</f>
        <v>672</v>
      </c>
      <c r="I7" s="105" t="str">
        <f>'1-2 Inventory Details'!H7</f>
        <v>MMBtu/hr</v>
      </c>
      <c r="J7" s="191">
        <f>'1-2 Inventory Details'!I7</f>
        <v>7992</v>
      </c>
      <c r="K7" s="105" t="s">
        <v>81</v>
      </c>
      <c r="L7" s="283"/>
      <c r="M7" s="195" t="s">
        <v>63</v>
      </c>
      <c r="N7" s="183">
        <f>(1-O7/O6)*100</f>
        <v>8.7671232876712306</v>
      </c>
      <c r="O7" s="192">
        <f>F7*H7*J7/2000</f>
        <v>1356.0825600000001</v>
      </c>
      <c r="P7" s="193" t="s">
        <v>91</v>
      </c>
    </row>
    <row r="8" spans="1:18" s="196" customFormat="1" ht="20.100000000000001" customHeight="1" x14ac:dyDescent="0.25">
      <c r="A8" s="190">
        <f>'1-2 Inventory Details'!A8</f>
        <v>3</v>
      </c>
      <c r="B8" s="168" t="str">
        <f>'1-2 Inventory Details'!B8</f>
        <v>Fuel Storage Tank</v>
      </c>
      <c r="C8" s="168" t="s">
        <v>32</v>
      </c>
      <c r="D8" s="260" t="s">
        <v>32</v>
      </c>
      <c r="E8" s="261"/>
      <c r="F8" s="260" t="s">
        <v>32</v>
      </c>
      <c r="G8" s="261"/>
      <c r="H8" s="191">
        <f>'1-2 Inventory Details'!G8</f>
        <v>50000</v>
      </c>
      <c r="I8" s="105" t="str">
        <f>'1-2 Inventory Details'!H8</f>
        <v>Gallons</v>
      </c>
      <c r="J8" s="191">
        <f>'1-2 Inventory Details'!I8</f>
        <v>8760</v>
      </c>
      <c r="K8" s="105" t="str">
        <f>'1-2 Inventory Details'!J8</f>
        <v>hr/yr</v>
      </c>
      <c r="L8" s="170" t="s">
        <v>32</v>
      </c>
      <c r="M8" s="290" t="s">
        <v>32</v>
      </c>
      <c r="N8" s="291"/>
      <c r="O8" s="191">
        <v>0</v>
      </c>
      <c r="P8" s="193" t="s">
        <v>9</v>
      </c>
    </row>
    <row r="9" spans="1:18" s="196" customFormat="1" ht="20.100000000000001" customHeight="1" x14ac:dyDescent="0.25">
      <c r="A9" s="190">
        <f>'1-2 Inventory Details'!A9</f>
        <v>4</v>
      </c>
      <c r="B9" s="168" t="str">
        <f>'1-2 Inventory Details'!B9</f>
        <v>Fuel Storage Tank</v>
      </c>
      <c r="C9" s="168" t="s">
        <v>32</v>
      </c>
      <c r="D9" s="260" t="s">
        <v>32</v>
      </c>
      <c r="E9" s="261"/>
      <c r="F9" s="260" t="s">
        <v>32</v>
      </c>
      <c r="G9" s="261"/>
      <c r="H9" s="191">
        <f>'1-2 Inventory Details'!G9</f>
        <v>50000</v>
      </c>
      <c r="I9" s="105" t="str">
        <f>'1-2 Inventory Details'!H9</f>
        <v>Gallons</v>
      </c>
      <c r="J9" s="191">
        <f>'1-2 Inventory Details'!I9</f>
        <v>8760</v>
      </c>
      <c r="K9" s="105" t="str">
        <f>'1-2 Inventory Details'!J9</f>
        <v>hr/yr</v>
      </c>
      <c r="L9" s="170" t="s">
        <v>32</v>
      </c>
      <c r="M9" s="290" t="s">
        <v>32</v>
      </c>
      <c r="N9" s="291"/>
      <c r="O9" s="191">
        <v>0</v>
      </c>
      <c r="P9" s="193" t="s">
        <v>9</v>
      </c>
    </row>
    <row r="10" spans="1:18" s="196" customFormat="1" ht="42.75" x14ac:dyDescent="0.25">
      <c r="A10" s="284">
        <f>'1-2 Inventory Details'!A10</f>
        <v>5</v>
      </c>
      <c r="B10" s="287" t="str">
        <f>'1-2 Inventory Details'!B10</f>
        <v>Combined Cycle Gas Turbine</v>
      </c>
      <c r="C10" s="197" t="s">
        <v>144</v>
      </c>
      <c r="D10" s="106">
        <v>3.0000000000000001E-3</v>
      </c>
      <c r="E10" s="104" t="s">
        <v>92</v>
      </c>
      <c r="F10" s="107">
        <f>1.01*D10</f>
        <v>3.0300000000000001E-3</v>
      </c>
      <c r="G10" s="105" t="s">
        <v>24</v>
      </c>
      <c r="H10" s="278">
        <f>'1-2 Inventory Details'!G10</f>
        <v>455</v>
      </c>
      <c r="I10" s="280" t="str">
        <f>'1-2 Inventory Details'!H10</f>
        <v>MMBtu/hr</v>
      </c>
      <c r="J10" s="191">
        <f>'1-2 Inventory Details'!I10</f>
        <v>8760</v>
      </c>
      <c r="K10" s="105" t="str">
        <f>'1-2 Inventory Details'!J10</f>
        <v>hr/yr</v>
      </c>
      <c r="L10" s="282" t="s">
        <v>119</v>
      </c>
      <c r="M10" s="195" t="s">
        <v>120</v>
      </c>
      <c r="N10" s="183" t="s">
        <v>11</v>
      </c>
      <c r="O10" s="192">
        <f t="shared" ref="O10:O13" si="0">F10*H10*J10/2000</f>
        <v>6.0384870000000008</v>
      </c>
      <c r="P10" s="193" t="s">
        <v>9</v>
      </c>
      <c r="Q10" s="198"/>
    </row>
    <row r="11" spans="1:18" s="196" customFormat="1" ht="28.5" x14ac:dyDescent="0.25">
      <c r="A11" s="285"/>
      <c r="B11" s="288"/>
      <c r="C11" s="199" t="s">
        <v>145</v>
      </c>
      <c r="D11" s="106">
        <v>0.3</v>
      </c>
      <c r="E11" s="104" t="s">
        <v>156</v>
      </c>
      <c r="F11" s="107">
        <f>D11/100*6.2/32*64</f>
        <v>3.7200000000000004E-2</v>
      </c>
      <c r="G11" s="105" t="s">
        <v>55</v>
      </c>
      <c r="H11" s="279"/>
      <c r="I11" s="281"/>
      <c r="J11" s="191">
        <v>1500000</v>
      </c>
      <c r="K11" s="105" t="s">
        <v>158</v>
      </c>
      <c r="L11" s="283"/>
      <c r="M11" s="290" t="s">
        <v>32</v>
      </c>
      <c r="N11" s="291"/>
      <c r="O11" s="200" t="s">
        <v>157</v>
      </c>
      <c r="P11" s="201"/>
      <c r="Q11" s="198"/>
    </row>
    <row r="12" spans="1:18" s="196" customFormat="1" x14ac:dyDescent="0.25">
      <c r="A12" s="286"/>
      <c r="B12" s="289"/>
      <c r="C12" s="202" t="s">
        <v>146</v>
      </c>
      <c r="D12" s="106"/>
      <c r="E12" s="104"/>
      <c r="F12" s="107"/>
      <c r="G12" s="105"/>
      <c r="H12" s="203"/>
      <c r="I12" s="204"/>
      <c r="J12" s="191"/>
      <c r="K12" s="105"/>
      <c r="L12" s="205"/>
      <c r="M12" s="206"/>
      <c r="N12" s="207"/>
      <c r="O12" s="192">
        <f>O10</f>
        <v>6.0384870000000008</v>
      </c>
      <c r="P12" s="193" t="s">
        <v>9</v>
      </c>
      <c r="Q12" s="198"/>
    </row>
    <row r="13" spans="1:18" s="196" customFormat="1" ht="42.75" x14ac:dyDescent="0.25">
      <c r="A13" s="284">
        <f>'1-2 Inventory Details'!A11</f>
        <v>6</v>
      </c>
      <c r="B13" s="287" t="str">
        <f>'1-2 Inventory Details'!B11</f>
        <v>Combined Cycle Gas Turbine</v>
      </c>
      <c r="C13" s="197" t="s">
        <v>144</v>
      </c>
      <c r="D13" s="106">
        <v>3.0000000000000001E-3</v>
      </c>
      <c r="E13" s="104" t="s">
        <v>92</v>
      </c>
      <c r="F13" s="107">
        <f>1.01*D13</f>
        <v>3.0300000000000001E-3</v>
      </c>
      <c r="G13" s="105" t="s">
        <v>24</v>
      </c>
      <c r="H13" s="278">
        <f>'1-2 Inventory Details'!G11</f>
        <v>455</v>
      </c>
      <c r="I13" s="280" t="str">
        <f>'1-2 Inventory Details'!H11</f>
        <v>MMBtu/hr</v>
      </c>
      <c r="J13" s="191">
        <f>'1-2 Inventory Details'!I11</f>
        <v>8760</v>
      </c>
      <c r="K13" s="105" t="str">
        <f>'1-2 Inventory Details'!J11</f>
        <v>hr/yr</v>
      </c>
      <c r="L13" s="208" t="s">
        <v>57</v>
      </c>
      <c r="M13" s="195" t="s">
        <v>120</v>
      </c>
      <c r="N13" s="183" t="s">
        <v>11</v>
      </c>
      <c r="O13" s="192">
        <f t="shared" si="0"/>
        <v>6.0384870000000008</v>
      </c>
      <c r="P13" s="193" t="s">
        <v>9</v>
      </c>
      <c r="Q13" s="198"/>
    </row>
    <row r="14" spans="1:18" s="196" customFormat="1" ht="34.5" customHeight="1" x14ac:dyDescent="0.25">
      <c r="A14" s="285"/>
      <c r="B14" s="288"/>
      <c r="C14" s="199" t="s">
        <v>145</v>
      </c>
      <c r="D14" s="106">
        <v>0.3</v>
      </c>
      <c r="E14" s="104" t="s">
        <v>156</v>
      </c>
      <c r="F14" s="107">
        <f>D14/100*6.2/32*64</f>
        <v>3.7200000000000004E-2</v>
      </c>
      <c r="G14" s="105" t="s">
        <v>55</v>
      </c>
      <c r="H14" s="279"/>
      <c r="I14" s="281"/>
      <c r="J14" s="191">
        <v>1500000</v>
      </c>
      <c r="K14" s="105" t="s">
        <v>158</v>
      </c>
      <c r="L14" s="208" t="s">
        <v>94</v>
      </c>
      <c r="M14" s="290" t="s">
        <v>32</v>
      </c>
      <c r="N14" s="291"/>
      <c r="O14" s="200" t="s">
        <v>157</v>
      </c>
      <c r="P14" s="201"/>
      <c r="Q14" s="198"/>
    </row>
    <row r="15" spans="1:18" s="196" customFormat="1" x14ac:dyDescent="0.25">
      <c r="A15" s="286"/>
      <c r="B15" s="289"/>
      <c r="C15" s="202" t="s">
        <v>146</v>
      </c>
      <c r="D15" s="106"/>
      <c r="E15" s="104"/>
      <c r="F15" s="107"/>
      <c r="G15" s="105"/>
      <c r="H15" s="209"/>
      <c r="I15" s="62"/>
      <c r="J15" s="191"/>
      <c r="K15" s="105"/>
      <c r="L15" s="208"/>
      <c r="M15" s="206"/>
      <c r="N15" s="207"/>
      <c r="O15" s="192">
        <f>O13</f>
        <v>6.0384870000000008</v>
      </c>
      <c r="P15" s="193" t="s">
        <v>9</v>
      </c>
      <c r="Q15" s="198"/>
    </row>
    <row r="16" spans="1:18" s="196" customFormat="1" ht="28.5" x14ac:dyDescent="0.25">
      <c r="A16" s="190">
        <f>'1-2 Inventory Details'!A12</f>
        <v>7</v>
      </c>
      <c r="B16" s="168" t="str">
        <f>'1-2 Inventory Details'!B12</f>
        <v>Emergency Generator Engine</v>
      </c>
      <c r="C16" s="168" t="s">
        <v>54</v>
      </c>
      <c r="D16" s="106">
        <v>0.1</v>
      </c>
      <c r="E16" s="104" t="s">
        <v>95</v>
      </c>
      <c r="F16" s="107">
        <f>D16/100*7.1/32*64</f>
        <v>1.4199999999999999E-2</v>
      </c>
      <c r="G16" s="105" t="s">
        <v>55</v>
      </c>
      <c r="H16" s="191">
        <v>32</v>
      </c>
      <c r="I16" s="105" t="s">
        <v>96</v>
      </c>
      <c r="J16" s="191">
        <f>'1-2 Inventory Details'!I12</f>
        <v>52</v>
      </c>
      <c r="K16" s="105" t="s">
        <v>97</v>
      </c>
      <c r="L16" s="170" t="s">
        <v>32</v>
      </c>
      <c r="M16" s="195" t="s">
        <v>63</v>
      </c>
      <c r="N16" s="183">
        <f>(1-52/8760)*100</f>
        <v>99.406392694063925</v>
      </c>
      <c r="O16" s="55">
        <f>F16*H16*J16/2000</f>
        <v>1.1814399999999999E-2</v>
      </c>
      <c r="P16" s="193" t="s">
        <v>9</v>
      </c>
    </row>
    <row r="17" spans="1:18" s="196" customFormat="1" ht="42.75" x14ac:dyDescent="0.25">
      <c r="A17" s="190">
        <f>'1-2 Inventory Details'!A13</f>
        <v>11</v>
      </c>
      <c r="B17" s="168" t="str">
        <f>'1-2 Inventory Details'!B13</f>
        <v>Boiler</v>
      </c>
      <c r="C17" s="210" t="s">
        <v>44</v>
      </c>
      <c r="D17" s="106">
        <v>1.2E-2</v>
      </c>
      <c r="E17" s="104" t="s">
        <v>98</v>
      </c>
      <c r="F17" s="108">
        <f>0.1*D17</f>
        <v>1.2000000000000001E-3</v>
      </c>
      <c r="G17" s="62" t="s">
        <v>82</v>
      </c>
      <c r="H17" s="192">
        <f>'1-2 Inventory Details'!G13</f>
        <v>5</v>
      </c>
      <c r="I17" s="105" t="str">
        <f>'1-2 Inventory Details'!H13</f>
        <v>MMBtu/hr</v>
      </c>
      <c r="J17" s="191">
        <f>'1-2 Inventory Details'!I13</f>
        <v>8760</v>
      </c>
      <c r="K17" s="105" t="str">
        <f>'1-2 Inventory Details'!J13</f>
        <v>hr/yr</v>
      </c>
      <c r="L17" s="170" t="s">
        <v>32</v>
      </c>
      <c r="M17" s="170" t="s">
        <v>64</v>
      </c>
      <c r="N17" s="169" t="s">
        <v>62</v>
      </c>
      <c r="O17" s="211">
        <f>F17/91.5*H17*J17/2000</f>
        <v>2.872131147540984E-4</v>
      </c>
      <c r="P17" s="193" t="s">
        <v>9</v>
      </c>
    </row>
    <row r="18" spans="1:18" s="196" customFormat="1" ht="43.5" thickBot="1" x14ac:dyDescent="0.3">
      <c r="A18" s="212">
        <f>'1-2 Inventory Details'!A14</f>
        <v>12</v>
      </c>
      <c r="B18" s="213" t="str">
        <f>'1-2 Inventory Details'!B14</f>
        <v>Boiler</v>
      </c>
      <c r="C18" s="214" t="s">
        <v>44</v>
      </c>
      <c r="D18" s="110">
        <v>1.2E-2</v>
      </c>
      <c r="E18" s="111" t="s">
        <v>98</v>
      </c>
      <c r="F18" s="112">
        <f>0.1*D18</f>
        <v>1.2000000000000001E-3</v>
      </c>
      <c r="G18" s="215" t="s">
        <v>82</v>
      </c>
      <c r="H18" s="216">
        <f>'1-2 Inventory Details'!G14</f>
        <v>5</v>
      </c>
      <c r="I18" s="217" t="str">
        <f>'1-3 NOX'!G14</f>
        <v>MMBtu/hr</v>
      </c>
      <c r="J18" s="218">
        <f>'1-2 Inventory Details'!I14</f>
        <v>8760</v>
      </c>
      <c r="K18" s="217" t="str">
        <f>'1-2 Inventory Details'!J14</f>
        <v>hr/yr</v>
      </c>
      <c r="L18" s="219" t="s">
        <v>32</v>
      </c>
      <c r="M18" s="171" t="s">
        <v>64</v>
      </c>
      <c r="N18" s="220" t="s">
        <v>62</v>
      </c>
      <c r="O18" s="221">
        <f>F18/91.5*H18*J18/2000</f>
        <v>2.872131147540984E-4</v>
      </c>
      <c r="P18" s="222" t="s">
        <v>9</v>
      </c>
      <c r="Q18" s="198" t="s">
        <v>135</v>
      </c>
    </row>
    <row r="19" spans="1:18" s="81" customFormat="1" ht="17.25" thickBot="1" x14ac:dyDescent="0.25">
      <c r="H19" s="186"/>
      <c r="I19" s="82"/>
      <c r="J19" s="82"/>
      <c r="K19" s="82"/>
      <c r="L19" s="113"/>
      <c r="M19" s="223"/>
      <c r="N19" s="224" t="s">
        <v>104</v>
      </c>
      <c r="O19" s="155">
        <f>O6+O7+O12+O15+O16+O17+O18</f>
        <v>2854.5687228262295</v>
      </c>
      <c r="P19" s="156" t="s">
        <v>121</v>
      </c>
      <c r="R19" s="185"/>
    </row>
    <row r="20" spans="1:18" s="81" customFormat="1" ht="15" x14ac:dyDescent="0.25">
      <c r="A20" s="43" t="s">
        <v>134</v>
      </c>
      <c r="H20" s="186"/>
      <c r="I20" s="82"/>
      <c r="J20" s="82"/>
      <c r="K20" s="82"/>
      <c r="L20" s="113"/>
      <c r="M20" s="225"/>
      <c r="N20" s="225"/>
      <c r="O20" s="79"/>
      <c r="P20" s="80"/>
      <c r="R20" s="179"/>
    </row>
    <row r="21" spans="1:18" s="81" customFormat="1" ht="18.600000000000001" customHeight="1" x14ac:dyDescent="0.35">
      <c r="B21" s="81" t="s">
        <v>99</v>
      </c>
      <c r="H21" s="186"/>
      <c r="I21" s="82"/>
      <c r="J21" s="82"/>
      <c r="K21" s="82"/>
      <c r="L21" s="113"/>
      <c r="M21" s="225"/>
      <c r="N21" s="225"/>
      <c r="O21" s="79"/>
      <c r="P21" s="80"/>
    </row>
    <row r="22" spans="1:18" s="81" customFormat="1" ht="18.600000000000001" customHeight="1" x14ac:dyDescent="0.35">
      <c r="B22" s="81" t="s">
        <v>100</v>
      </c>
      <c r="H22" s="186"/>
      <c r="I22" s="82"/>
      <c r="J22" s="82"/>
      <c r="K22" s="82"/>
      <c r="L22" s="113"/>
      <c r="M22" s="225"/>
      <c r="N22" s="225"/>
      <c r="O22" s="79"/>
      <c r="P22" s="80"/>
    </row>
    <row r="23" spans="1:18" s="81" customFormat="1" ht="18.600000000000001" customHeight="1" x14ac:dyDescent="0.35">
      <c r="B23" s="81" t="s">
        <v>122</v>
      </c>
      <c r="H23" s="186"/>
      <c r="I23" s="82"/>
      <c r="J23" s="82"/>
      <c r="K23" s="82"/>
      <c r="L23" s="113"/>
      <c r="M23" s="225"/>
      <c r="N23" s="225"/>
      <c r="O23" s="79"/>
      <c r="P23" s="80"/>
    </row>
    <row r="24" spans="1:18" s="86" customFormat="1" ht="18.600000000000001" customHeight="1" x14ac:dyDescent="0.2">
      <c r="A24" s="257" t="s">
        <v>53</v>
      </c>
      <c r="B24" s="257"/>
      <c r="C24" s="114" t="s">
        <v>123</v>
      </c>
      <c r="D24" s="85"/>
      <c r="E24" s="85"/>
      <c r="F24" s="85"/>
      <c r="G24" s="82"/>
      <c r="H24" s="186"/>
      <c r="I24" s="82"/>
      <c r="J24" s="82"/>
      <c r="K24" s="82"/>
      <c r="L24" s="113"/>
      <c r="M24" s="82"/>
      <c r="N24" s="82"/>
      <c r="O24" s="115"/>
      <c r="P24" s="115"/>
    </row>
    <row r="25" spans="1:18" s="86" customFormat="1" ht="18.600000000000001" customHeight="1" x14ac:dyDescent="0.2">
      <c r="A25" s="257" t="s">
        <v>66</v>
      </c>
      <c r="B25" s="257"/>
      <c r="C25" s="114" t="s">
        <v>124</v>
      </c>
      <c r="D25" s="85"/>
      <c r="E25" s="85"/>
      <c r="F25" s="85"/>
      <c r="G25" s="82"/>
      <c r="H25" s="186"/>
      <c r="I25" s="82"/>
      <c r="J25" s="82"/>
      <c r="K25" s="82"/>
      <c r="L25" s="113"/>
      <c r="M25" s="82"/>
      <c r="N25" s="82"/>
      <c r="O25" s="115"/>
      <c r="P25" s="115"/>
    </row>
    <row r="26" spans="1:18" s="86" customFormat="1" ht="18.600000000000001" customHeight="1" x14ac:dyDescent="0.2">
      <c r="A26" s="257" t="s">
        <v>34</v>
      </c>
      <c r="B26" s="257"/>
      <c r="C26" s="114" t="s">
        <v>125</v>
      </c>
      <c r="D26" s="85"/>
      <c r="E26" s="85"/>
      <c r="F26" s="85"/>
      <c r="G26" s="82"/>
      <c r="H26" s="186"/>
      <c r="I26" s="82"/>
      <c r="J26" s="82"/>
      <c r="K26" s="82"/>
      <c r="L26" s="113"/>
      <c r="M26" s="82"/>
      <c r="N26" s="82"/>
      <c r="O26" s="115"/>
      <c r="P26" s="115"/>
    </row>
    <row r="27" spans="1:18" s="86" customFormat="1" ht="18.600000000000001" customHeight="1" x14ac:dyDescent="0.2">
      <c r="A27" s="257" t="s">
        <v>45</v>
      </c>
      <c r="B27" s="257"/>
      <c r="C27" s="275" t="s">
        <v>137</v>
      </c>
      <c r="D27" s="275"/>
      <c r="E27" s="275"/>
      <c r="F27" s="275"/>
      <c r="G27" s="275"/>
      <c r="H27" s="275"/>
      <c r="I27" s="275"/>
      <c r="J27" s="275"/>
      <c r="K27" s="275"/>
      <c r="L27" s="275"/>
      <c r="M27" s="275"/>
      <c r="N27" s="275"/>
      <c r="O27" s="275"/>
      <c r="P27" s="115"/>
    </row>
    <row r="28" spans="1:18" s="86" customFormat="1" ht="18.600000000000001" customHeight="1" x14ac:dyDescent="0.2">
      <c r="A28" s="276" t="s">
        <v>71</v>
      </c>
      <c r="B28" s="276"/>
      <c r="C28" s="277" t="s">
        <v>126</v>
      </c>
      <c r="D28" s="277"/>
      <c r="E28" s="277"/>
      <c r="F28" s="277"/>
      <c r="G28" s="277"/>
      <c r="H28" s="277"/>
      <c r="I28" s="277"/>
      <c r="J28" s="277"/>
      <c r="K28" s="277"/>
      <c r="L28" s="277"/>
      <c r="M28" s="187"/>
      <c r="N28" s="187"/>
      <c r="O28" s="187"/>
      <c r="P28" s="115"/>
    </row>
    <row r="29" spans="1:18" s="86" customFormat="1" ht="18.600000000000001" customHeight="1" x14ac:dyDescent="0.2">
      <c r="A29" s="276"/>
      <c r="B29" s="276"/>
      <c r="C29" s="277"/>
      <c r="D29" s="277"/>
      <c r="E29" s="277"/>
      <c r="F29" s="277"/>
      <c r="G29" s="277"/>
      <c r="H29" s="277"/>
      <c r="I29" s="277"/>
      <c r="J29" s="277"/>
      <c r="K29" s="277"/>
      <c r="L29" s="277"/>
      <c r="M29" s="187"/>
      <c r="N29" s="187"/>
      <c r="O29" s="187"/>
      <c r="P29" s="115"/>
    </row>
    <row r="30" spans="1:18" s="86" customFormat="1" ht="18.600000000000001" customHeight="1" x14ac:dyDescent="0.2">
      <c r="A30" s="188"/>
      <c r="B30" s="188"/>
      <c r="C30" s="189"/>
      <c r="D30" s="189"/>
      <c r="E30" s="189"/>
      <c r="F30" s="189"/>
      <c r="G30" s="189"/>
      <c r="H30" s="189"/>
      <c r="I30" s="189"/>
      <c r="J30" s="189"/>
      <c r="K30" s="189"/>
      <c r="L30" s="189"/>
      <c r="M30" s="187"/>
      <c r="N30" s="187"/>
      <c r="O30" s="187"/>
      <c r="P30" s="115"/>
    </row>
    <row r="31" spans="1:18" s="86" customFormat="1" ht="18.600000000000001" customHeight="1" x14ac:dyDescent="0.2">
      <c r="A31" s="138" t="s">
        <v>103</v>
      </c>
      <c r="B31" s="188"/>
      <c r="C31" s="189"/>
      <c r="D31" s="189"/>
      <c r="E31" s="189"/>
      <c r="F31" s="189"/>
      <c r="G31" s="189"/>
      <c r="H31" s="189"/>
      <c r="I31" s="189"/>
      <c r="J31" s="189"/>
      <c r="K31" s="189"/>
      <c r="L31" s="189"/>
      <c r="M31" s="187"/>
      <c r="N31" s="187"/>
      <c r="O31" s="187"/>
      <c r="P31" s="115"/>
    </row>
    <row r="32" spans="1:18" s="86" customFormat="1" ht="18.600000000000001" customHeight="1" x14ac:dyDescent="0.2">
      <c r="A32" s="138" t="s">
        <v>102</v>
      </c>
      <c r="B32" s="188"/>
      <c r="C32" s="189"/>
      <c r="D32" s="189"/>
      <c r="E32" s="189"/>
      <c r="F32" s="189"/>
      <c r="G32" s="189"/>
      <c r="H32" s="189"/>
      <c r="I32" s="189"/>
      <c r="J32" s="189"/>
      <c r="K32" s="189"/>
      <c r="L32" s="189"/>
      <c r="M32" s="187"/>
      <c r="N32" s="187"/>
      <c r="O32" s="187"/>
      <c r="P32" s="115"/>
    </row>
    <row r="33" spans="1:16" s="81" customFormat="1" ht="19.5" customHeight="1" x14ac:dyDescent="0.2">
      <c r="A33" s="188"/>
      <c r="B33" s="188"/>
      <c r="C33" s="189"/>
      <c r="D33" s="189"/>
      <c r="E33" s="189"/>
      <c r="F33" s="189"/>
      <c r="G33" s="189"/>
      <c r="H33" s="189"/>
      <c r="I33" s="189"/>
      <c r="J33" s="189"/>
      <c r="K33" s="189"/>
      <c r="L33" s="87"/>
      <c r="M33" s="189"/>
      <c r="N33" s="189"/>
      <c r="O33" s="116"/>
      <c r="P33" s="116"/>
    </row>
    <row r="34" spans="1:16" s="81" customFormat="1" x14ac:dyDescent="0.2">
      <c r="A34" s="81" t="s">
        <v>18</v>
      </c>
      <c r="H34" s="186"/>
      <c r="I34" s="82"/>
      <c r="J34" s="82"/>
      <c r="K34" s="82"/>
      <c r="L34" s="113"/>
      <c r="M34" s="82"/>
      <c r="N34" s="82"/>
      <c r="O34" s="82"/>
      <c r="P34" s="82"/>
    </row>
    <row r="35" spans="1:16" s="81" customFormat="1" ht="18" customHeight="1" x14ac:dyDescent="0.2">
      <c r="A35" s="43" t="s">
        <v>159</v>
      </c>
      <c r="M35" s="226"/>
      <c r="N35" s="226"/>
    </row>
    <row r="36" spans="1:16" s="81" customFormat="1" ht="18" customHeight="1" x14ac:dyDescent="0.2">
      <c r="A36" s="43" t="s">
        <v>160</v>
      </c>
      <c r="M36" s="226"/>
      <c r="N36" s="226"/>
    </row>
    <row r="37" spans="1:16" s="81" customFormat="1" ht="16.5" x14ac:dyDescent="0.2">
      <c r="A37" s="43" t="s">
        <v>108</v>
      </c>
      <c r="H37" s="186"/>
      <c r="I37" s="82"/>
      <c r="J37" s="82"/>
      <c r="K37" s="82"/>
      <c r="L37" s="113"/>
      <c r="M37" s="82"/>
      <c r="N37" s="82"/>
      <c r="O37" s="82"/>
      <c r="P37" s="82"/>
    </row>
    <row r="38" spans="1:16" s="81" customFormat="1" ht="18.75" x14ac:dyDescent="0.2">
      <c r="A38" s="43" t="s">
        <v>162</v>
      </c>
      <c r="H38" s="186"/>
      <c r="I38" s="82"/>
      <c r="J38" s="82"/>
      <c r="K38" s="82"/>
      <c r="L38" s="113"/>
      <c r="M38" s="82"/>
      <c r="N38" s="82"/>
      <c r="O38" s="82"/>
      <c r="P38" s="82"/>
    </row>
    <row r="39" spans="1:16" s="81" customFormat="1" x14ac:dyDescent="0.2">
      <c r="A39" s="43" t="s">
        <v>155</v>
      </c>
      <c r="H39" s="186"/>
      <c r="I39" s="82"/>
      <c r="J39" s="82"/>
      <c r="K39" s="82"/>
      <c r="L39" s="113"/>
      <c r="M39" s="82"/>
      <c r="N39" s="82"/>
      <c r="O39" s="82"/>
      <c r="P39" s="82"/>
    </row>
    <row r="40" spans="1:16" s="81" customFormat="1" ht="16.5" x14ac:dyDescent="0.2">
      <c r="A40" s="43" t="s">
        <v>163</v>
      </c>
      <c r="H40" s="186"/>
      <c r="I40" s="82"/>
      <c r="J40" s="82"/>
      <c r="K40" s="82"/>
      <c r="L40" s="113"/>
      <c r="M40" s="82"/>
      <c r="N40" s="82"/>
      <c r="O40" s="82"/>
      <c r="P40" s="82"/>
    </row>
    <row r="41" spans="1:16" s="81" customFormat="1" ht="16.5" x14ac:dyDescent="0.2">
      <c r="A41" s="43" t="s">
        <v>127</v>
      </c>
      <c r="H41" s="186"/>
      <c r="I41" s="82"/>
      <c r="J41" s="82"/>
      <c r="K41" s="82"/>
      <c r="L41" s="113"/>
      <c r="M41" s="82"/>
      <c r="N41" s="82"/>
      <c r="O41" s="82"/>
      <c r="P41" s="82"/>
    </row>
    <row r="42" spans="1:16" s="81" customFormat="1" ht="16.5" x14ac:dyDescent="0.2">
      <c r="A42" s="43" t="s">
        <v>101</v>
      </c>
      <c r="B42" s="186"/>
      <c r="G42" s="82"/>
      <c r="H42" s="82"/>
      <c r="I42" s="82"/>
      <c r="J42" s="82"/>
      <c r="K42" s="82"/>
      <c r="L42" s="113"/>
      <c r="M42" s="82"/>
      <c r="N42" s="82"/>
      <c r="O42" s="82"/>
      <c r="P42" s="82"/>
    </row>
    <row r="43" spans="1:16" s="81" customFormat="1" ht="16.5" x14ac:dyDescent="0.2">
      <c r="A43" s="43" t="s">
        <v>128</v>
      </c>
      <c r="B43" s="186"/>
      <c r="G43" s="82"/>
      <c r="H43" s="82"/>
      <c r="I43" s="82"/>
      <c r="J43" s="82"/>
      <c r="K43" s="82"/>
      <c r="L43" s="113"/>
      <c r="M43" s="82"/>
      <c r="N43" s="82"/>
      <c r="O43" s="82"/>
      <c r="P43" s="82"/>
    </row>
    <row r="44" spans="1:16" s="81" customFormat="1" ht="16.5" x14ac:dyDescent="0.2">
      <c r="A44" s="43" t="s">
        <v>130</v>
      </c>
      <c r="B44" s="186"/>
      <c r="G44" s="82"/>
      <c r="H44" s="82"/>
      <c r="I44" s="82"/>
      <c r="J44" s="82"/>
      <c r="K44" s="82"/>
      <c r="L44" s="113"/>
      <c r="M44" s="82"/>
      <c r="N44" s="82"/>
      <c r="O44" s="82"/>
      <c r="P44" s="82"/>
    </row>
    <row r="45" spans="1:16" s="81" customFormat="1" ht="16.5" x14ac:dyDescent="0.2">
      <c r="A45" s="43" t="s">
        <v>161</v>
      </c>
      <c r="B45" s="186"/>
      <c r="G45" s="82"/>
      <c r="H45" s="82"/>
      <c r="I45" s="82"/>
      <c r="J45" s="82"/>
      <c r="K45" s="82"/>
      <c r="L45" s="113"/>
      <c r="M45" s="82"/>
      <c r="N45" s="82"/>
      <c r="O45" s="82"/>
      <c r="P45" s="82"/>
    </row>
    <row r="46" spans="1:16" s="81" customFormat="1" x14ac:dyDescent="0.2">
      <c r="G46" s="82"/>
      <c r="H46" s="186"/>
      <c r="I46" s="82"/>
      <c r="J46" s="82"/>
      <c r="K46" s="82"/>
      <c r="L46" s="113"/>
      <c r="M46" s="82"/>
      <c r="N46" s="82"/>
      <c r="O46" s="82"/>
      <c r="P46" s="82"/>
    </row>
    <row r="47" spans="1:16" x14ac:dyDescent="0.2">
      <c r="G47" s="3"/>
    </row>
    <row r="48" spans="1:16" x14ac:dyDescent="0.2">
      <c r="C48" s="43"/>
    </row>
  </sheetData>
  <customSheetViews>
    <customSheetView guid="{4B155ACA-709D-4A3C-8D0B-2A8D470FD7CE}" scale="90" showPageBreaks="1" fitToPage="1" printArea="1">
      <selection activeCell="J6" sqref="J6"/>
      <pageMargins left="0.75" right="0.75" top="0.69" bottom="1" header="0.5" footer="0.5"/>
      <printOptions horizontalCentered="1"/>
      <pageSetup scale="70" orientation="landscape" r:id="rId1"/>
      <headerFooter alignWithMargins="0">
        <oddFooter>&amp;L&amp;"Arial,Regular"&amp;8Doyon Utilities, LLC
LFG Power Generation Project
Unlimited Operation Applicability&amp;C&amp;"Arial,Regular"&amp;8Page 10&amp;R&amp;"Arial,Regular"&amp;8July 2012</oddFooter>
      </headerFooter>
    </customSheetView>
    <customSheetView guid="{13A8519C-F595-45B3-8935-CAF230FC32EB}" fitToPage="1" topLeftCell="A13">
      <selection activeCell="M42" sqref="M42"/>
      <pageMargins left="0.75" right="0.75" top="0.69" bottom="1" header="0.5" footer="0.5"/>
      <printOptions horizontalCentered="1"/>
      <pageSetup scale="70" orientation="landscape" r:id="rId2"/>
      <headerFooter alignWithMargins="0">
        <oddFooter>&amp;L&amp;"Arial,Regular"&amp;8Doyon Utilities, LLC
LFG Power Generation Project
Unlimited Operation Applicability&amp;C&amp;"Arial,Regular"&amp;8Page 10&amp;R&amp;"Arial,Regular"&amp;8November 2011</oddFooter>
      </headerFooter>
    </customSheetView>
    <customSheetView guid="{261EC36B-441D-4EB0-A812-31A242A1BB41}" scale="90" showPageBreaks="1" fitToPage="1" printArea="1">
      <selection activeCell="L19" sqref="L19:L23"/>
      <pageMargins left="0.75" right="0.75" top="0.69" bottom="1" header="0.5" footer="0.5"/>
      <printOptions horizontalCentered="1"/>
      <pageSetup scale="70" orientation="landscape" r:id="rId3"/>
      <headerFooter alignWithMargins="0">
        <oddFooter>&amp;L&amp;"Arial,Regular"&amp;8Doyon Utilities, LLC
LFG Power Generation Project
Unlimited Operation Applicability&amp;C&amp;"Arial,Regular"&amp;8Page 10&amp;R&amp;"Arial,Regular"&amp;8November 2011</oddFooter>
      </headerFooter>
    </customSheetView>
  </customSheetViews>
  <mergeCells count="40">
    <mergeCell ref="M6:N6"/>
    <mergeCell ref="L6:L7"/>
    <mergeCell ref="F9:G9"/>
    <mergeCell ref="H4:I4"/>
    <mergeCell ref="A26:B26"/>
    <mergeCell ref="M14:N14"/>
    <mergeCell ref="I13:I14"/>
    <mergeCell ref="H13:H14"/>
    <mergeCell ref="A25:B25"/>
    <mergeCell ref="D8:E8"/>
    <mergeCell ref="F8:G8"/>
    <mergeCell ref="D9:E9"/>
    <mergeCell ref="M8:N8"/>
    <mergeCell ref="M9:N9"/>
    <mergeCell ref="A1:P1"/>
    <mergeCell ref="L3:L4"/>
    <mergeCell ref="D3:E3"/>
    <mergeCell ref="D4:E4"/>
    <mergeCell ref="F4:G4"/>
    <mergeCell ref="O3:P3"/>
    <mergeCell ref="J3:K3"/>
    <mergeCell ref="J4:K4"/>
    <mergeCell ref="M3:N3"/>
    <mergeCell ref="A3:B3"/>
    <mergeCell ref="F3:G3"/>
    <mergeCell ref="H3:I3"/>
    <mergeCell ref="O4:P4"/>
    <mergeCell ref="A28:B29"/>
    <mergeCell ref="C28:L29"/>
    <mergeCell ref="A24:B24"/>
    <mergeCell ref="H10:H11"/>
    <mergeCell ref="I10:I11"/>
    <mergeCell ref="L10:L11"/>
    <mergeCell ref="A13:A15"/>
    <mergeCell ref="B13:B15"/>
    <mergeCell ref="A10:A12"/>
    <mergeCell ref="B10:B12"/>
    <mergeCell ref="A27:B27"/>
    <mergeCell ref="C27:O27"/>
    <mergeCell ref="M11:N11"/>
  </mergeCells>
  <phoneticPr fontId="0" type="noConversion"/>
  <printOptions horizontalCentered="1"/>
  <pageMargins left="0.75" right="0.75" top="1" bottom="1" header="0.5" footer="0.5"/>
  <pageSetup scale="46" orientation="landscape" horizontalDpi="4294967294" r:id="rId4"/>
  <headerFooter alignWithMargins="0">
    <oddFooter>&amp;L&amp;"Arial,Regular"&amp;8GVEA - North Pole Facility
PM&amp;Y2.5&amp;Y NAA Serious BACT Analysis&amp;C&amp;"Arial,Regular"&amp;8Page 6&amp;R&amp;"Arial,Regular"&amp;8August 2017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28"/>
  <sheetViews>
    <sheetView tabSelected="1" topLeftCell="A2" zoomScale="80" zoomScaleNormal="80" workbookViewId="0">
      <selection activeCell="E34" sqref="E34"/>
    </sheetView>
  </sheetViews>
  <sheetFormatPr defaultColWidth="8.75" defaultRowHeight="14.25" x14ac:dyDescent="0.2"/>
  <cols>
    <col min="1" max="1" width="11.625" style="1" customWidth="1"/>
    <col min="2" max="2" width="37.125" style="1" bestFit="1" customWidth="1"/>
    <col min="3" max="3" width="34" style="1" customWidth="1"/>
    <col min="4" max="4" width="10.625" style="1" customWidth="1"/>
    <col min="5" max="5" width="9.5" style="1" bestFit="1" customWidth="1"/>
    <col min="6" max="6" width="7.25" style="2" bestFit="1" customWidth="1"/>
    <col min="7" max="7" width="9.875" style="3" bestFit="1" customWidth="1"/>
    <col min="8" max="8" width="14.25" style="2" customWidth="1"/>
    <col min="9" max="9" width="6" style="3" bestFit="1" customWidth="1"/>
    <col min="10" max="10" width="33.375" style="44" bestFit="1" customWidth="1"/>
    <col min="11" max="11" width="14.875" style="3" bestFit="1" customWidth="1"/>
    <col min="12" max="12" width="16.625" style="3" customWidth="1"/>
    <col min="13" max="14" width="10.625" style="3" customWidth="1"/>
    <col min="15" max="16384" width="8.75" style="1"/>
  </cols>
  <sheetData>
    <row r="1" spans="1:17" ht="15" x14ac:dyDescent="0.25">
      <c r="A1" s="270" t="s">
        <v>131</v>
      </c>
      <c r="B1" s="270"/>
      <c r="C1" s="270"/>
      <c r="D1" s="270"/>
      <c r="E1" s="270"/>
      <c r="F1" s="270"/>
      <c r="G1" s="270"/>
      <c r="H1" s="270"/>
      <c r="I1" s="270"/>
      <c r="J1" s="270"/>
      <c r="K1" s="270"/>
      <c r="L1" s="270"/>
      <c r="M1" s="270"/>
      <c r="N1" s="270"/>
    </row>
    <row r="2" spans="1:17" ht="15" thickBot="1" x14ac:dyDescent="0.25"/>
    <row r="3" spans="1:17" ht="15" x14ac:dyDescent="0.25">
      <c r="A3" s="258" t="s">
        <v>50</v>
      </c>
      <c r="B3" s="259"/>
      <c r="C3" s="157" t="s">
        <v>7</v>
      </c>
      <c r="D3" s="250" t="s">
        <v>132</v>
      </c>
      <c r="E3" s="251"/>
      <c r="F3" s="250" t="s">
        <v>2</v>
      </c>
      <c r="G3" s="251"/>
      <c r="H3" s="250" t="s">
        <v>2</v>
      </c>
      <c r="I3" s="266"/>
      <c r="J3" s="268" t="s">
        <v>56</v>
      </c>
      <c r="K3" s="250" t="s">
        <v>149</v>
      </c>
      <c r="L3" s="251"/>
      <c r="M3" s="271" t="s">
        <v>133</v>
      </c>
      <c r="N3" s="272"/>
    </row>
    <row r="4" spans="1:17" ht="15.75" thickBot="1" x14ac:dyDescent="0.3">
      <c r="A4" s="11" t="s">
        <v>46</v>
      </c>
      <c r="B4" s="159" t="s">
        <v>0</v>
      </c>
      <c r="C4" s="158" t="s">
        <v>8</v>
      </c>
      <c r="D4" s="252" t="s">
        <v>12</v>
      </c>
      <c r="E4" s="253"/>
      <c r="F4" s="252" t="s">
        <v>4</v>
      </c>
      <c r="G4" s="253"/>
      <c r="H4" s="252" t="s">
        <v>6</v>
      </c>
      <c r="I4" s="267"/>
      <c r="J4" s="269"/>
      <c r="K4" s="45" t="s">
        <v>0</v>
      </c>
      <c r="L4" s="15" t="s">
        <v>113</v>
      </c>
      <c r="M4" s="273" t="s">
        <v>47</v>
      </c>
      <c r="N4" s="274"/>
    </row>
    <row r="5" spans="1:17" ht="15.75" thickTop="1" x14ac:dyDescent="0.2">
      <c r="A5" s="46"/>
      <c r="B5" s="47"/>
      <c r="C5" s="48"/>
      <c r="D5" s="48"/>
      <c r="E5" s="49"/>
      <c r="F5" s="48"/>
      <c r="G5" s="49"/>
      <c r="H5" s="48"/>
      <c r="I5" s="50"/>
      <c r="J5" s="51"/>
      <c r="K5" s="48"/>
      <c r="L5" s="47"/>
      <c r="M5" s="48"/>
      <c r="N5" s="52"/>
    </row>
    <row r="6" spans="1:17" s="71" customFormat="1" ht="19.899999999999999" customHeight="1" x14ac:dyDescent="0.25">
      <c r="A6" s="53">
        <f>'1-2 Inventory Details'!A6</f>
        <v>1</v>
      </c>
      <c r="B6" s="54" t="str">
        <f>'1-2 Inventory Details'!B6</f>
        <v>Simple Cycle Gas Turbine</v>
      </c>
      <c r="C6" s="54" t="s">
        <v>31</v>
      </c>
      <c r="D6" s="166">
        <v>4.0999999999999999E-4</v>
      </c>
      <c r="E6" s="163" t="s">
        <v>24</v>
      </c>
      <c r="F6" s="30">
        <f>'1-2 Inventory Details'!G6</f>
        <v>672</v>
      </c>
      <c r="G6" s="31" t="str">
        <f>'1-2 Inventory Details'!H6</f>
        <v>MMBtu/hr</v>
      </c>
      <c r="H6" s="30">
        <f>'1-2 Inventory Details'!I6</f>
        <v>8760</v>
      </c>
      <c r="I6" s="56" t="str">
        <f>'1-2 Inventory Details'!J6</f>
        <v>hr/yr</v>
      </c>
      <c r="J6" s="57" t="s">
        <v>32</v>
      </c>
      <c r="K6" s="262" t="s">
        <v>32</v>
      </c>
      <c r="L6" s="263"/>
      <c r="M6" s="61">
        <f>D6*F6*H6/2000</f>
        <v>1.2067775999999999</v>
      </c>
      <c r="N6" s="60" t="s">
        <v>9</v>
      </c>
    </row>
    <row r="7" spans="1:17" s="132" customFormat="1" ht="28.5" customHeight="1" x14ac:dyDescent="0.25">
      <c r="A7" s="53">
        <f>'1-2 Inventory Details'!A7</f>
        <v>2</v>
      </c>
      <c r="B7" s="54" t="str">
        <f>'1-2 Inventory Details'!B7</f>
        <v>Simple Cycle Gas Turbine</v>
      </c>
      <c r="C7" s="54" t="s">
        <v>31</v>
      </c>
      <c r="D7" s="166">
        <v>4.0999999999999999E-4</v>
      </c>
      <c r="E7" s="163" t="s">
        <v>24</v>
      </c>
      <c r="F7" s="30">
        <f>'1-2 Inventory Details'!G7</f>
        <v>672</v>
      </c>
      <c r="G7" s="31" t="str">
        <f>'1-2 Inventory Details'!H7</f>
        <v>MMBtu/hr</v>
      </c>
      <c r="H7" s="30">
        <f>'1-2 Inventory Details'!I7</f>
        <v>7992</v>
      </c>
      <c r="I7" s="31" t="s">
        <v>86</v>
      </c>
      <c r="J7" s="57" t="s">
        <v>32</v>
      </c>
      <c r="K7" s="58" t="s">
        <v>63</v>
      </c>
      <c r="L7" s="59">
        <v>9</v>
      </c>
      <c r="M7" s="61">
        <f>D7*F7*H7/2000</f>
        <v>1.1009779200000001</v>
      </c>
      <c r="N7" s="60" t="s">
        <v>9</v>
      </c>
      <c r="P7" s="71"/>
      <c r="Q7" s="71"/>
    </row>
    <row r="8" spans="1:17" s="132" customFormat="1" ht="20.100000000000001" customHeight="1" x14ac:dyDescent="0.25">
      <c r="A8" s="53">
        <f>'1-2 Inventory Details'!A8</f>
        <v>3</v>
      </c>
      <c r="B8" s="54" t="str">
        <f>'1-2 Inventory Details'!B8</f>
        <v>Fuel Storage Tank</v>
      </c>
      <c r="C8" s="54" t="s">
        <v>141</v>
      </c>
      <c r="D8" s="260" t="s">
        <v>139</v>
      </c>
      <c r="E8" s="261"/>
      <c r="F8" s="30">
        <f>'1-2 Inventory Details'!G8</f>
        <v>50000</v>
      </c>
      <c r="G8" s="31" t="str">
        <f>'1-2 Inventory Details'!H8</f>
        <v>Gallons</v>
      </c>
      <c r="H8" s="30">
        <f>'1-2 Inventory Details'!I8</f>
        <v>8760</v>
      </c>
      <c r="I8" s="56" t="str">
        <f>'1-2 Inventory Details'!J8</f>
        <v>hr/yr</v>
      </c>
      <c r="J8" s="57" t="s">
        <v>32</v>
      </c>
      <c r="K8" s="262" t="s">
        <v>32</v>
      </c>
      <c r="L8" s="263"/>
      <c r="M8" s="177">
        <v>0.04</v>
      </c>
      <c r="N8" s="60" t="s">
        <v>9</v>
      </c>
      <c r="P8" s="71"/>
      <c r="Q8" s="71"/>
    </row>
    <row r="9" spans="1:17" s="132" customFormat="1" ht="20.100000000000001" customHeight="1" x14ac:dyDescent="0.25">
      <c r="A9" s="53">
        <f>'1-2 Inventory Details'!A9</f>
        <v>4</v>
      </c>
      <c r="B9" s="54" t="str">
        <f>'1-2 Inventory Details'!B9</f>
        <v>Fuel Storage Tank</v>
      </c>
      <c r="C9" s="54" t="s">
        <v>141</v>
      </c>
      <c r="D9" s="260" t="s">
        <v>139</v>
      </c>
      <c r="E9" s="261"/>
      <c r="F9" s="30">
        <f>'1-2 Inventory Details'!G9</f>
        <v>50000</v>
      </c>
      <c r="G9" s="31" t="str">
        <f>'1-2 Inventory Details'!H9</f>
        <v>Gallons</v>
      </c>
      <c r="H9" s="30">
        <f>'1-2 Inventory Details'!I9</f>
        <v>8760</v>
      </c>
      <c r="I9" s="56" t="str">
        <f>'1-2 Inventory Details'!J9</f>
        <v>hr/yr</v>
      </c>
      <c r="J9" s="57" t="s">
        <v>32</v>
      </c>
      <c r="K9" s="262" t="s">
        <v>32</v>
      </c>
      <c r="L9" s="263"/>
      <c r="M9" s="177">
        <v>0.06</v>
      </c>
      <c r="N9" s="60" t="s">
        <v>9</v>
      </c>
      <c r="P9" s="71"/>
      <c r="Q9" s="71"/>
    </row>
    <row r="10" spans="1:17" s="132" customFormat="1" ht="19.899999999999999" customHeight="1" x14ac:dyDescent="0.25">
      <c r="A10" s="53">
        <f>'1-2 Inventory Details'!A10</f>
        <v>5</v>
      </c>
      <c r="B10" s="54" t="str">
        <f>'1-2 Inventory Details'!B10</f>
        <v>Combined Cycle Gas Turbine</v>
      </c>
      <c r="C10" s="54" t="s">
        <v>31</v>
      </c>
      <c r="D10" s="166">
        <v>4.0999999999999999E-4</v>
      </c>
      <c r="E10" s="163" t="s">
        <v>24</v>
      </c>
      <c r="F10" s="30">
        <f>'1-2 Inventory Details'!G10</f>
        <v>455</v>
      </c>
      <c r="G10" s="31" t="str">
        <f>'1-2 Inventory Details'!H10</f>
        <v>MMBtu/hr</v>
      </c>
      <c r="H10" s="30">
        <f>'1-2 Inventory Details'!I10</f>
        <v>8760</v>
      </c>
      <c r="I10" s="56" t="str">
        <f>'1-2 Inventory Details'!J10</f>
        <v>hr/yr</v>
      </c>
      <c r="J10" s="57" t="s">
        <v>32</v>
      </c>
      <c r="K10" s="262" t="s">
        <v>32</v>
      </c>
      <c r="L10" s="263"/>
      <c r="M10" s="61">
        <f t="shared" ref="M10:M11" si="0">D10*F10*H10/2000</f>
        <v>0.81708899999999995</v>
      </c>
      <c r="N10" s="60" t="s">
        <v>9</v>
      </c>
      <c r="P10" s="71"/>
      <c r="Q10" s="71"/>
    </row>
    <row r="11" spans="1:17" s="132" customFormat="1" ht="19.899999999999999" customHeight="1" x14ac:dyDescent="0.25">
      <c r="A11" s="53">
        <f>'1-2 Inventory Details'!A11</f>
        <v>6</v>
      </c>
      <c r="B11" s="54" t="str">
        <f>'1-2 Inventory Details'!B11</f>
        <v>Combined Cycle Gas Turbine</v>
      </c>
      <c r="C11" s="54" t="s">
        <v>31</v>
      </c>
      <c r="D11" s="166">
        <v>4.0999999999999999E-4</v>
      </c>
      <c r="E11" s="163" t="s">
        <v>24</v>
      </c>
      <c r="F11" s="30">
        <f>'1-2 Inventory Details'!G11</f>
        <v>455</v>
      </c>
      <c r="G11" s="31" t="str">
        <f>'1-2 Inventory Details'!H11</f>
        <v>MMBtu/hr</v>
      </c>
      <c r="H11" s="30">
        <f>'1-2 Inventory Details'!I11</f>
        <v>8760</v>
      </c>
      <c r="I11" s="56" t="str">
        <f>'1-2 Inventory Details'!J11</f>
        <v>hr/yr</v>
      </c>
      <c r="J11" s="57" t="s">
        <v>32</v>
      </c>
      <c r="K11" s="262" t="s">
        <v>32</v>
      </c>
      <c r="L11" s="263"/>
      <c r="M11" s="61">
        <f t="shared" si="0"/>
        <v>0.81708899999999995</v>
      </c>
      <c r="N11" s="60" t="s">
        <v>9</v>
      </c>
      <c r="P11" s="71"/>
      <c r="Q11" s="71"/>
    </row>
    <row r="12" spans="1:17" s="132" customFormat="1" ht="28.5" x14ac:dyDescent="0.25">
      <c r="A12" s="53">
        <f>'1-2 Inventory Details'!A12</f>
        <v>7</v>
      </c>
      <c r="B12" s="54" t="str">
        <f>'1-2 Inventory Details'!B12</f>
        <v>Emergency Generator Engine</v>
      </c>
      <c r="C12" s="54" t="s">
        <v>42</v>
      </c>
      <c r="D12" s="63">
        <f>0.00247+0.0000441</f>
        <v>2.5141E-3</v>
      </c>
      <c r="E12" s="163" t="s">
        <v>43</v>
      </c>
      <c r="F12" s="61">
        <f>'1-2 Inventory Details'!G12</f>
        <v>461.6</v>
      </c>
      <c r="G12" s="31" t="str">
        <f>'1-2 Inventory Details'!H12</f>
        <v>kW</v>
      </c>
      <c r="H12" s="30">
        <f>'1-2 Inventory Details'!I12</f>
        <v>52</v>
      </c>
      <c r="I12" s="31" t="s">
        <v>81</v>
      </c>
      <c r="J12" s="57" t="s">
        <v>32</v>
      </c>
      <c r="K12" s="58" t="s">
        <v>63</v>
      </c>
      <c r="L12" s="59">
        <f>(1-52/8760)*100</f>
        <v>99.406392694063925</v>
      </c>
      <c r="M12" s="61">
        <f>F12*1.341*D12*H12/2000</f>
        <v>4.046229145296E-2</v>
      </c>
      <c r="N12" s="60" t="s">
        <v>9</v>
      </c>
      <c r="P12" s="71"/>
      <c r="Q12" s="71"/>
    </row>
    <row r="13" spans="1:17" s="132" customFormat="1" ht="20.100000000000001" customHeight="1" x14ac:dyDescent="0.25">
      <c r="A13" s="53">
        <f>'1-2 Inventory Details'!A13</f>
        <v>11</v>
      </c>
      <c r="B13" s="54" t="str">
        <f>'1-2 Inventory Details'!B13</f>
        <v>Boiler</v>
      </c>
      <c r="C13" s="162" t="s">
        <v>44</v>
      </c>
      <c r="D13" s="61">
        <f>1-0.2</f>
        <v>0.8</v>
      </c>
      <c r="E13" s="163" t="s">
        <v>82</v>
      </c>
      <c r="F13" s="61">
        <f>'1-2 Inventory Details'!G13</f>
        <v>5</v>
      </c>
      <c r="G13" s="31" t="str">
        <f>'1-2 Inventory Details'!H13</f>
        <v>MMBtu/hr</v>
      </c>
      <c r="H13" s="30">
        <f>'1-2 Inventory Details'!I13</f>
        <v>8760</v>
      </c>
      <c r="I13" s="56" t="str">
        <f>'1-2 Inventory Details'!J13</f>
        <v>hr/yr</v>
      </c>
      <c r="J13" s="57" t="s">
        <v>32</v>
      </c>
      <c r="K13" s="262" t="s">
        <v>32</v>
      </c>
      <c r="L13" s="263"/>
      <c r="M13" s="61">
        <f>D13/91.5*F13*H13/2000</f>
        <v>0.19147540983606559</v>
      </c>
      <c r="N13" s="60" t="s">
        <v>9</v>
      </c>
      <c r="P13" s="71"/>
      <c r="Q13" s="71"/>
    </row>
    <row r="14" spans="1:17" s="132" customFormat="1" ht="20.100000000000001" customHeight="1" thickBot="1" x14ac:dyDescent="0.3">
      <c r="A14" s="64">
        <f>'1-2 Inventory Details'!A14</f>
        <v>12</v>
      </c>
      <c r="B14" s="65" t="str">
        <f>'1-2 Inventory Details'!B14</f>
        <v>Boiler</v>
      </c>
      <c r="C14" s="66" t="s">
        <v>44</v>
      </c>
      <c r="D14" s="68">
        <f>1-0.2</f>
        <v>0.8</v>
      </c>
      <c r="E14" s="67" t="s">
        <v>82</v>
      </c>
      <c r="F14" s="68">
        <f>'1-2 Inventory Details'!G14</f>
        <v>5</v>
      </c>
      <c r="G14" s="42" t="s">
        <v>15</v>
      </c>
      <c r="H14" s="41">
        <f>'1-2 Inventory Details'!I14</f>
        <v>8760</v>
      </c>
      <c r="I14" s="69" t="str">
        <f>'1-2 Inventory Details'!J14</f>
        <v>hr/yr</v>
      </c>
      <c r="J14" s="70" t="s">
        <v>32</v>
      </c>
      <c r="K14" s="264" t="s">
        <v>32</v>
      </c>
      <c r="L14" s="265"/>
      <c r="M14" s="149">
        <f>D13/91.5*F13*H13/2000</f>
        <v>0.19147540983606559</v>
      </c>
      <c r="N14" s="150" t="s">
        <v>9</v>
      </c>
      <c r="O14" s="133"/>
      <c r="P14" s="71"/>
      <c r="Q14" s="71"/>
    </row>
    <row r="15" spans="1:17" ht="18" customHeight="1" thickBot="1" x14ac:dyDescent="0.25">
      <c r="A15" s="71"/>
      <c r="B15" s="71"/>
      <c r="C15" s="71"/>
      <c r="D15" s="71"/>
      <c r="E15" s="71"/>
      <c r="F15" s="72"/>
      <c r="G15" s="73"/>
      <c r="H15" s="72"/>
      <c r="I15" s="74"/>
      <c r="J15" s="75"/>
      <c r="K15" s="154"/>
      <c r="L15" s="153" t="s">
        <v>104</v>
      </c>
      <c r="M15" s="151">
        <f>SUM(M6:M14)</f>
        <v>4.465346631125092</v>
      </c>
      <c r="N15" s="152" t="s">
        <v>9</v>
      </c>
    </row>
    <row r="16" spans="1:17" ht="15" x14ac:dyDescent="0.25">
      <c r="C16" s="76"/>
      <c r="I16" s="77"/>
      <c r="J16" s="78"/>
      <c r="K16" s="77"/>
      <c r="L16" s="77"/>
      <c r="M16" s="79"/>
      <c r="N16" s="80"/>
    </row>
    <row r="17" spans="1:17" s="81" customFormat="1" x14ac:dyDescent="0.2">
      <c r="A17" s="43" t="s">
        <v>134</v>
      </c>
      <c r="F17" s="160"/>
      <c r="G17" s="82"/>
      <c r="H17" s="160"/>
      <c r="I17" s="82"/>
      <c r="J17" s="83"/>
      <c r="K17" s="82"/>
      <c r="L17" s="82"/>
      <c r="M17" s="82"/>
      <c r="N17" s="82"/>
    </row>
    <row r="18" spans="1:17" s="81" customFormat="1" ht="18.600000000000001" customHeight="1" x14ac:dyDescent="0.2">
      <c r="A18" s="257" t="s">
        <v>33</v>
      </c>
      <c r="B18" s="257"/>
      <c r="C18" s="84" t="s">
        <v>106</v>
      </c>
      <c r="D18" s="85"/>
      <c r="E18" s="85"/>
      <c r="F18" s="85"/>
      <c r="G18" s="82"/>
      <c r="H18" s="160"/>
      <c r="I18" s="82"/>
      <c r="J18" s="83"/>
      <c r="K18" s="82"/>
      <c r="L18" s="82"/>
      <c r="M18" s="82"/>
      <c r="N18" s="82"/>
    </row>
    <row r="19" spans="1:17" s="81" customFormat="1" ht="18.600000000000001" customHeight="1" x14ac:dyDescent="0.2">
      <c r="A19" s="160"/>
      <c r="B19" s="160" t="s">
        <v>34</v>
      </c>
      <c r="C19" s="84" t="s">
        <v>107</v>
      </c>
      <c r="D19" s="85"/>
      <c r="E19" s="85"/>
      <c r="F19" s="85"/>
      <c r="G19" s="82"/>
      <c r="H19" s="160"/>
      <c r="I19" s="82"/>
      <c r="J19" s="83"/>
      <c r="K19" s="82"/>
      <c r="L19" s="82"/>
      <c r="M19" s="82"/>
      <c r="N19" s="82"/>
    </row>
    <row r="20" spans="1:17" s="86" customFormat="1" ht="18.600000000000001" customHeight="1" x14ac:dyDescent="0.2">
      <c r="A20" s="257" t="s">
        <v>45</v>
      </c>
      <c r="B20" s="257"/>
      <c r="C20" s="86" t="s">
        <v>136</v>
      </c>
      <c r="D20" s="161"/>
      <c r="E20" s="161"/>
      <c r="F20" s="161"/>
      <c r="G20" s="161"/>
      <c r="H20" s="161"/>
      <c r="I20" s="161"/>
      <c r="J20" s="83"/>
      <c r="K20" s="161"/>
      <c r="L20" s="161"/>
      <c r="M20" s="161"/>
      <c r="N20" s="161"/>
      <c r="O20" s="134"/>
    </row>
    <row r="21" spans="1:17" s="86" customFormat="1" ht="18.600000000000001" customHeight="1" x14ac:dyDescent="0.2">
      <c r="A21" s="160"/>
      <c r="B21" s="160"/>
      <c r="D21" s="161"/>
      <c r="E21" s="161"/>
      <c r="F21" s="161"/>
      <c r="G21" s="161"/>
      <c r="H21" s="161"/>
      <c r="I21" s="161"/>
      <c r="J21" s="83"/>
      <c r="K21" s="161"/>
      <c r="L21" s="161"/>
      <c r="M21" s="161"/>
      <c r="N21" s="161"/>
      <c r="O21" s="134"/>
    </row>
    <row r="22" spans="1:17" s="86" customFormat="1" ht="18.600000000000001" customHeight="1" x14ac:dyDescent="0.2">
      <c r="A22" s="138" t="s">
        <v>102</v>
      </c>
      <c r="B22" s="160"/>
      <c r="D22" s="161"/>
      <c r="E22" s="161"/>
      <c r="F22" s="161"/>
      <c r="G22" s="161"/>
      <c r="H22" s="161"/>
      <c r="I22" s="161"/>
      <c r="J22" s="83"/>
      <c r="K22" s="161"/>
      <c r="L22" s="161"/>
      <c r="M22" s="161"/>
      <c r="N22" s="161"/>
      <c r="O22" s="134"/>
    </row>
    <row r="23" spans="1:17" s="81" customFormat="1" ht="14.45" customHeight="1" x14ac:dyDescent="0.2">
      <c r="A23" s="164"/>
      <c r="B23" s="164"/>
      <c r="C23" s="165"/>
      <c r="D23" s="165"/>
      <c r="E23" s="165"/>
      <c r="F23" s="165"/>
      <c r="G23" s="165"/>
      <c r="H23" s="165"/>
      <c r="I23" s="165"/>
      <c r="J23" s="87"/>
      <c r="K23" s="165"/>
      <c r="L23" s="165"/>
      <c r="M23" s="165"/>
      <c r="N23" s="165"/>
    </row>
    <row r="24" spans="1:17" s="81" customFormat="1" x14ac:dyDescent="0.2">
      <c r="A24" s="81" t="s">
        <v>18</v>
      </c>
      <c r="F24" s="160"/>
      <c r="G24" s="82"/>
      <c r="H24" s="160"/>
      <c r="I24" s="82"/>
      <c r="J24" s="83"/>
      <c r="K24" s="82"/>
      <c r="L24" s="82"/>
      <c r="M24" s="82"/>
      <c r="N24" s="82"/>
    </row>
    <row r="25" spans="1:17" s="81" customFormat="1" ht="16.5" x14ac:dyDescent="0.2">
      <c r="A25" s="43" t="s">
        <v>140</v>
      </c>
      <c r="F25" s="160"/>
      <c r="G25" s="82"/>
      <c r="H25" s="160"/>
      <c r="I25" s="82"/>
      <c r="J25" s="83"/>
      <c r="K25" s="82"/>
      <c r="L25" s="82"/>
      <c r="M25" s="82"/>
      <c r="N25" s="82"/>
      <c r="Q25" s="135"/>
    </row>
    <row r="26" spans="1:17" ht="16.5" x14ac:dyDescent="0.2">
      <c r="A26" s="43" t="s">
        <v>142</v>
      </c>
      <c r="D26" s="136"/>
    </row>
    <row r="27" spans="1:17" x14ac:dyDescent="0.2">
      <c r="D27" s="137"/>
    </row>
    <row r="28" spans="1:17" x14ac:dyDescent="0.2">
      <c r="A28" s="43"/>
      <c r="D28" s="137"/>
    </row>
  </sheetData>
  <mergeCells count="23">
    <mergeCell ref="K14:L14"/>
    <mergeCell ref="A18:B18"/>
    <mergeCell ref="A20:B20"/>
    <mergeCell ref="K6:L6"/>
    <mergeCell ref="K10:L10"/>
    <mergeCell ref="K11:L11"/>
    <mergeCell ref="D8:E8"/>
    <mergeCell ref="K8:L8"/>
    <mergeCell ref="D9:E9"/>
    <mergeCell ref="K9:L9"/>
    <mergeCell ref="K13:L13"/>
    <mergeCell ref="A1:N1"/>
    <mergeCell ref="A3:B3"/>
    <mergeCell ref="D3:E3"/>
    <mergeCell ref="F3:G3"/>
    <mergeCell ref="H3:I3"/>
    <mergeCell ref="J3:J4"/>
    <mergeCell ref="K3:L3"/>
    <mergeCell ref="M3:N3"/>
    <mergeCell ref="D4:E4"/>
    <mergeCell ref="F4:G4"/>
    <mergeCell ref="H4:I4"/>
    <mergeCell ref="M4:N4"/>
  </mergeCells>
  <printOptions horizontalCentered="1"/>
  <pageMargins left="0.75" right="0.75" top="1" bottom="1" header="0.5" footer="0.5"/>
  <pageSetup scale="46" orientation="landscape" horizontalDpi="4294967294" r:id="rId1"/>
  <headerFooter alignWithMargins="0">
    <oddFooter>&amp;L&amp;"Arial,Regular"&amp;8GVEA - North Pole Facility
PM&amp;Y2.5&amp;Y NAA Serious BACT Analysis&amp;C&amp;"Arial,Regular"&amp;8Page 7&amp;R&amp;"Arial,Regular"&amp;8August 2017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1-2 Inventory Details</vt:lpstr>
      <vt:lpstr>1-3 NOX</vt:lpstr>
      <vt:lpstr>1-4 PM</vt:lpstr>
      <vt:lpstr>1-5 SO2</vt:lpstr>
      <vt:lpstr>1-6 VOC</vt:lpstr>
      <vt:lpstr>'1-5 SO2'!Print_Area</vt:lpstr>
    </vt:vector>
  </TitlesOfParts>
  <Company>HCG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 Trbovich</dc:creator>
  <cp:lastModifiedBy>Naomi M. Knight</cp:lastModifiedBy>
  <cp:lastPrinted>2017-08-27T22:42:07Z</cp:lastPrinted>
  <dcterms:created xsi:type="dcterms:W3CDTF">2000-07-06T21:03:32Z</dcterms:created>
  <dcterms:modified xsi:type="dcterms:W3CDTF">2017-12-13T01:49:25Z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df69c73b-1225-484c-88cc-a048af0b9e4a</vt:lpwstr>
  </property>
</Properties>
</file>