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60" windowWidth="20730" windowHeight="9825"/>
  </bookViews>
  <sheets>
    <sheet name="4-1 PM Available" sheetId="13" r:id="rId1"/>
    <sheet name="4-2 PM Feasible" sheetId="8" r:id="rId2"/>
    <sheet name="4-3 PM Ranking" sheetId="11" r:id="rId3"/>
    <sheet name="4-4 EU ID 3&amp;4 Overhaul - TCI" sheetId="19" r:id="rId4"/>
    <sheet name="4-5 EU ID 3&amp;4 Overhaul - CE" sheetId="20" r:id="rId5"/>
    <sheet name="4-6 Cost Effectiveness" sheetId="16" r:id="rId6"/>
    <sheet name="4-7 Summary" sheetId="17" r:id="rId7"/>
    <sheet name="PM Identified - DONT INCLUDE" sheetId="2" r:id="rId8"/>
  </sheets>
  <calcPr calcId="162913"/>
</workbook>
</file>

<file path=xl/calcChain.xml><?xml version="1.0" encoding="utf-8"?>
<calcChain xmlns="http://schemas.openxmlformats.org/spreadsheetml/2006/main">
  <c r="C7" i="8" l="1"/>
  <c r="C6" i="11" s="1"/>
  <c r="E22" i="20" l="1"/>
  <c r="I19" i="20"/>
  <c r="K19" i="20" s="1"/>
  <c r="I18" i="20"/>
  <c r="K18" i="20" s="1"/>
  <c r="H13" i="20"/>
  <c r="K13" i="20" s="1"/>
  <c r="I12" i="20"/>
  <c r="K12" i="20" s="1"/>
  <c r="I11" i="20"/>
  <c r="K11" i="20" s="1"/>
  <c r="I10" i="20"/>
  <c r="K10" i="20" s="1"/>
  <c r="I55" i="19"/>
  <c r="I49" i="19"/>
  <c r="K49" i="19" s="1"/>
  <c r="I48" i="19"/>
  <c r="K48" i="19" s="1"/>
  <c r="I47" i="19"/>
  <c r="K47" i="19" s="1"/>
  <c r="H45" i="19"/>
  <c r="K45" i="19" s="1"/>
  <c r="H44" i="19"/>
  <c r="K44" i="19" s="1"/>
  <c r="H43" i="19"/>
  <c r="K43" i="19" s="1"/>
  <c r="H42" i="19"/>
  <c r="K42" i="19" s="1"/>
  <c r="H41" i="19"/>
  <c r="K41" i="19" s="1"/>
  <c r="H40" i="19"/>
  <c r="K40" i="19" s="1"/>
  <c r="H39" i="19"/>
  <c r="K39" i="19" s="1"/>
  <c r="K37" i="19"/>
  <c r="K34" i="19"/>
  <c r="K30" i="19"/>
  <c r="H26" i="19"/>
  <c r="K27" i="19" s="1"/>
  <c r="H23" i="19"/>
  <c r="H22" i="19"/>
  <c r="H21" i="19"/>
  <c r="H20" i="19"/>
  <c r="H19" i="19"/>
  <c r="H18" i="19"/>
  <c r="H17" i="19"/>
  <c r="H16" i="19"/>
  <c r="H15" i="19"/>
  <c r="H14" i="19"/>
  <c r="H13" i="19"/>
  <c r="K23" i="19" s="1"/>
  <c r="K35" i="19" s="1"/>
  <c r="K51" i="19" s="1"/>
  <c r="B9" i="17"/>
  <c r="A9" i="17"/>
  <c r="A8" i="17"/>
  <c r="B7" i="17"/>
  <c r="A7" i="17"/>
  <c r="B8" i="16"/>
  <c r="A7" i="16"/>
  <c r="K15" i="20" l="1"/>
  <c r="I61" i="19"/>
  <c r="K62" i="19" s="1"/>
  <c r="I54" i="19"/>
  <c r="K56" i="19" s="1"/>
  <c r="K65" i="19" s="1"/>
  <c r="E6" i="11"/>
  <c r="K23" i="20" l="1"/>
  <c r="K25" i="20" s="1"/>
  <c r="K27" i="20" s="1"/>
  <c r="D7" i="16" s="1"/>
  <c r="C7" i="16"/>
  <c r="F6" i="11"/>
  <c r="K31" i="20" s="1"/>
  <c r="B7" i="16"/>
  <c r="K33" i="20" l="1"/>
  <c r="F7" i="16" s="1"/>
</calcChain>
</file>

<file path=xl/comments1.xml><?xml version="1.0" encoding="utf-8"?>
<comments xmlns="http://schemas.openxmlformats.org/spreadsheetml/2006/main">
  <authors>
    <author>Author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Reduce lube oil consumption, which decreases PM emissions.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Cost from vendor (Valley Power Systems Northwest)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Reduce lube oil consumption, which decreases PM emissions.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Cost from vendor (Valley Power Systems Northwest)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Cost from vendor (Valley Power Systems Northwest)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Cost from vendor (Valley Power Systems Northwest)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Cost from vendor (Valley Power Systems Northwest)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Cost from vendor (Valley Power Systems Northwest)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Cost from vendor (Valley Power Systems Northwest)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Cost from vendor (Valley Power Systems Northwest)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Cost from vendor (Valley Power Systems Northwest)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Cost from vendor (Valley Power Systems Northwest)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Cost from vendor (Valley Power Systems Northwest)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given in Valley quote.</t>
        </r>
      </text>
    </comment>
    <comment ref="I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given in Valley quote.</t>
        </r>
      </text>
    </comment>
    <comment ref="I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Direct quote from Valley for labor.</t>
        </r>
      </text>
    </comment>
  </commentList>
</comments>
</file>

<file path=xl/sharedStrings.xml><?xml version="1.0" encoding="utf-8"?>
<sst xmlns="http://schemas.openxmlformats.org/spreadsheetml/2006/main" count="336" uniqueCount="210">
  <si>
    <t>Pollutant</t>
  </si>
  <si>
    <t>Control Technology Used</t>
  </si>
  <si>
    <t>None</t>
  </si>
  <si>
    <t>Good Combustion Practices</t>
  </si>
  <si>
    <t>Low Ash Fuel</t>
  </si>
  <si>
    <t>Low Sulfur Fuel</t>
  </si>
  <si>
    <t>PM</t>
  </si>
  <si>
    <t>Number of RBLC Entries (11 Total)</t>
  </si>
  <si>
    <t>NSPS Standards</t>
  </si>
  <si>
    <t>Turbocharger + Aftercooler</t>
  </si>
  <si>
    <t>Turbocharger</t>
  </si>
  <si>
    <t>ULSD Fuel</t>
  </si>
  <si>
    <t>Low-Sulfur Fuel (0.05% S by weight)</t>
  </si>
  <si>
    <t>Low-Sulfur + Low Ash Fuel</t>
  </si>
  <si>
    <t>Positive Crankcase Ventilation</t>
  </si>
  <si>
    <t>Number of RBLC Entries (53 Total)</t>
  </si>
  <si>
    <t>Wet or Dry Scrubber + Good Combustion Practices</t>
  </si>
  <si>
    <t>Number of RBLC Entries (5 Total)</t>
  </si>
  <si>
    <t>ID</t>
  </si>
  <si>
    <t xml:space="preserve"> Description</t>
  </si>
  <si>
    <t>Emission Unit</t>
  </si>
  <si>
    <t>Note: Data is based on a RBLC review from January 1, 2005 through September 15, 2015.</t>
  </si>
  <si>
    <r>
      <t>Table D-1a. Summary of Identified PM</t>
    </r>
    <r>
      <rPr>
        <b/>
        <vertAlign val="subscript"/>
        <sz val="12"/>
        <color indexed="8"/>
        <rFont val="Calibri"/>
        <family val="2"/>
      </rPr>
      <t>2.5</t>
    </r>
    <r>
      <rPr>
        <b/>
        <sz val="12"/>
        <color indexed="8"/>
        <rFont val="Calibri"/>
        <family val="2"/>
      </rPr>
      <t xml:space="preserve"> Control Technology -  Liquid Fuel-Fired Simple Cycle Turbines &gt; 25 MW  (RBLC 15.190)</t>
    </r>
  </si>
  <si>
    <r>
      <t>Table D-1b. Summary of Identified PM</t>
    </r>
    <r>
      <rPr>
        <b/>
        <vertAlign val="subscript"/>
        <sz val="12"/>
        <color indexed="8"/>
        <rFont val="Calibri"/>
        <family val="2"/>
      </rPr>
      <t>2.5</t>
    </r>
    <r>
      <rPr>
        <b/>
        <sz val="12"/>
        <color indexed="8"/>
        <rFont val="Calibri"/>
        <family val="2"/>
      </rPr>
      <t xml:space="preserve"> Control Technology - Large Diesel Engines &gt; 500 hp (RBLC 17.110)</t>
    </r>
  </si>
  <si>
    <r>
      <t>Table D-1c. Summary of Identified PM</t>
    </r>
    <r>
      <rPr>
        <b/>
        <vertAlign val="subscript"/>
        <sz val="12"/>
        <color indexed="8"/>
        <rFont val="Calibri"/>
        <family val="2"/>
      </rPr>
      <t>2.5</t>
    </r>
    <r>
      <rPr>
        <b/>
        <sz val="12"/>
        <color indexed="8"/>
        <rFont val="Calibri"/>
        <family val="2"/>
      </rPr>
      <t xml:space="preserve"> Control Technology -  Diesel-Fired Commercial/Institutional Boilers &lt;100 MMBtu/hr (RBLC 13.220)</t>
    </r>
  </si>
  <si>
    <t>Description</t>
  </si>
  <si>
    <t>Limited Operation</t>
  </si>
  <si>
    <t>Limited Operation (existing)</t>
  </si>
  <si>
    <t>1, 2</t>
  </si>
  <si>
    <t>3, 4</t>
  </si>
  <si>
    <t>10, 11</t>
  </si>
  <si>
    <t xml:space="preserve"> </t>
  </si>
  <si>
    <t>Total Installed Capital ($)</t>
  </si>
  <si>
    <t>Annual O&amp;M Cost ($/year)</t>
  </si>
  <si>
    <t>~</t>
  </si>
  <si>
    <t>Notes:</t>
  </si>
  <si>
    <r>
      <t xml:space="preserve">1 </t>
    </r>
    <r>
      <rPr>
        <sz val="10"/>
        <rFont val="Arial"/>
        <family val="2"/>
      </rPr>
      <t>This technology is proposed as the baseline case.</t>
    </r>
  </si>
  <si>
    <t>Fuel</t>
  </si>
  <si>
    <r>
      <t>Emission Rate</t>
    </r>
    <r>
      <rPr>
        <b/>
        <vertAlign val="superscript"/>
        <sz val="10"/>
        <rFont val="Arial"/>
        <family val="2"/>
      </rPr>
      <t>1</t>
    </r>
  </si>
  <si>
    <t>Fuel Oil</t>
  </si>
  <si>
    <t>Diesel</t>
  </si>
  <si>
    <r>
      <t>1</t>
    </r>
    <r>
      <rPr>
        <sz val="10"/>
        <rFont val="Arial"/>
        <family val="2"/>
      </rPr>
      <t xml:space="preserve"> Emissions are on a per unit basis.</t>
    </r>
  </si>
  <si>
    <r>
      <t>PM</t>
    </r>
    <r>
      <rPr>
        <b/>
        <vertAlign val="subscript"/>
        <sz val="10"/>
        <color indexed="8"/>
        <rFont val="Arial"/>
        <family val="2"/>
      </rPr>
      <t>2.5</t>
    </r>
    <r>
      <rPr>
        <b/>
        <sz val="10"/>
        <color indexed="8"/>
        <rFont val="Arial"/>
        <family val="2"/>
      </rPr>
      <t xml:space="preserve"> BACT</t>
    </r>
  </si>
  <si>
    <t>0.012 lb/MMBtu</t>
  </si>
  <si>
    <r>
      <t>Table 4-2. GVEA - Zehnder Facility - Summary of Technically Feasible PM</t>
    </r>
    <r>
      <rPr>
        <b/>
        <vertAlign val="subscript"/>
        <sz val="11"/>
        <color indexed="8"/>
        <rFont val="Arial"/>
        <family val="2"/>
      </rPr>
      <t>2.5</t>
    </r>
    <r>
      <rPr>
        <b/>
        <sz val="11"/>
        <color indexed="8"/>
        <rFont val="Arial"/>
        <family val="2"/>
      </rPr>
      <t xml:space="preserve"> Control Technology</t>
    </r>
  </si>
  <si>
    <r>
      <t>Table 4-3. GVEA - Zehnder Facility - Ranking of Technically Feasible PM</t>
    </r>
    <r>
      <rPr>
        <b/>
        <vertAlign val="subscript"/>
        <sz val="11"/>
        <color indexed="8"/>
        <rFont val="Arial"/>
        <family val="2"/>
      </rPr>
      <t>2.5</t>
    </r>
    <r>
      <rPr>
        <b/>
        <sz val="11"/>
        <color indexed="8"/>
        <rFont val="Arial"/>
        <family val="2"/>
      </rPr>
      <t xml:space="preserve"> Control Technology</t>
    </r>
  </si>
  <si>
    <r>
      <t>Limited Operation (existing)</t>
    </r>
    <r>
      <rPr>
        <vertAlign val="superscript"/>
        <sz val="10"/>
        <rFont val="Arial"/>
        <family val="2"/>
      </rPr>
      <t>1</t>
    </r>
  </si>
  <si>
    <r>
      <t>Table 4-6. GVEA - Zehnder Facility - PM</t>
    </r>
    <r>
      <rPr>
        <b/>
        <vertAlign val="subscript"/>
        <sz val="11"/>
        <color indexed="8"/>
        <rFont val="Arial"/>
        <family val="2"/>
      </rPr>
      <t>2.5</t>
    </r>
    <r>
      <rPr>
        <b/>
        <sz val="11"/>
        <color indexed="8"/>
        <rFont val="Arial"/>
        <family val="2"/>
      </rPr>
      <t xml:space="preserve"> BACT Cost Effectiveness</t>
    </r>
  </si>
  <si>
    <r>
      <t>Table 4-7.  GVEA - Zehnder Facility - Proposed PM</t>
    </r>
    <r>
      <rPr>
        <b/>
        <vertAlign val="subscript"/>
        <sz val="11"/>
        <rFont val="Arial"/>
        <family val="2"/>
      </rPr>
      <t>2.5</t>
    </r>
    <r>
      <rPr>
        <b/>
        <sz val="11"/>
        <rFont val="Arial"/>
        <family val="2"/>
      </rPr>
      <t xml:space="preserve"> BACT and Associated</t>
    </r>
  </si>
  <si>
    <t>Simple Cycle Gas Turbines</t>
  </si>
  <si>
    <t>Simple Cycle Combustion Gas Turbines</t>
  </si>
  <si>
    <t>Diesel-fired Engines</t>
  </si>
  <si>
    <t>2.13 lb/kgal</t>
  </si>
  <si>
    <t>Shaded cells indicate user inputs.</t>
  </si>
  <si>
    <t>Total Capital Investment Determination - Engine Upgrades/PM Controls</t>
  </si>
  <si>
    <t>Date:</t>
  </si>
  <si>
    <t xml:space="preserve">Project: </t>
  </si>
  <si>
    <t>Prepared By:</t>
  </si>
  <si>
    <t>Checked By:</t>
  </si>
  <si>
    <t>Rev:</t>
  </si>
  <si>
    <t>Capital Costs</t>
  </si>
  <si>
    <t>DIRECT COSTS</t>
  </si>
  <si>
    <t>QTY</t>
  </si>
  <si>
    <t>UNIT</t>
  </si>
  <si>
    <t>UNIT COST</t>
  </si>
  <si>
    <t xml:space="preserve"> TOTAL MATERIALS COST</t>
  </si>
  <si>
    <t xml:space="preserve"> TOTAL LABOR COST</t>
  </si>
  <si>
    <t>(1)</t>
  </si>
  <si>
    <t>Purchased equipment and material costs</t>
  </si>
  <si>
    <t>(a)</t>
  </si>
  <si>
    <t>Basic equipment</t>
  </si>
  <si>
    <t>Utex UL Fork Packs</t>
  </si>
  <si>
    <t>EA</t>
  </si>
  <si>
    <t>Utex UL Blade Packs</t>
  </si>
  <si>
    <t>Upper Rod Bearing</t>
  </si>
  <si>
    <t>Lower Rod Bearing</t>
  </si>
  <si>
    <t>Cylinder Head Seat Ring</t>
  </si>
  <si>
    <t>Cylinder Test Valve</t>
  </si>
  <si>
    <t>Utex Valve Bridge</t>
  </si>
  <si>
    <t>Utex Rocker Shaft Kit</t>
  </si>
  <si>
    <t>Seal, TDC</t>
  </si>
  <si>
    <t>Gasket, Handhole Cover</t>
  </si>
  <si>
    <t>Misc Hardware</t>
  </si>
  <si>
    <t>TOTAL =</t>
  </si>
  <si>
    <t>(b)</t>
  </si>
  <si>
    <t>Instrumentation</t>
  </si>
  <si>
    <t>Total Instrumentation</t>
  </si>
  <si>
    <t>None Required</t>
  </si>
  <si>
    <t>(c)</t>
  </si>
  <si>
    <t>Freight</t>
  </si>
  <si>
    <t>Shipping Seattle to Fairbanks</t>
  </si>
  <si>
    <t>Shipping cores Fairbanks to Seattle</t>
  </si>
  <si>
    <t>(d)</t>
  </si>
  <si>
    <t>Labor</t>
  </si>
  <si>
    <t>Labor - Engine Overhaul</t>
  </si>
  <si>
    <t>Days</t>
  </si>
  <si>
    <t>Purchased Equipment and Material Cost (PEMC)</t>
  </si>
  <si>
    <t xml:space="preserve"> PEMC   =</t>
  </si>
  <si>
    <t>Direct Installation Costs (DIC)</t>
  </si>
  <si>
    <t xml:space="preserve"> DIC   =</t>
  </si>
  <si>
    <t>(2)</t>
  </si>
  <si>
    <t>Direct Installation Costs</t>
  </si>
  <si>
    <t>Concrete</t>
  </si>
  <si>
    <t>CY</t>
  </si>
  <si>
    <t>Piling</t>
  </si>
  <si>
    <t>TON</t>
  </si>
  <si>
    <t>Structural steel</t>
  </si>
  <si>
    <t>Electrical</t>
  </si>
  <si>
    <t>LOT</t>
  </si>
  <si>
    <t>(e )</t>
  </si>
  <si>
    <t>Painting</t>
  </si>
  <si>
    <t>SF</t>
  </si>
  <si>
    <t>(f)</t>
  </si>
  <si>
    <t>Insulation</t>
  </si>
  <si>
    <t>(g)</t>
  </si>
  <si>
    <t>Abovegrade piping</t>
  </si>
  <si>
    <t>LF</t>
  </si>
  <si>
    <t>(h)</t>
  </si>
  <si>
    <t>Functional Checkouts</t>
  </si>
  <si>
    <t>Functional Checkout  - fab site, enter %:</t>
  </si>
  <si>
    <t>% offsite fab labor</t>
  </si>
  <si>
    <t>Funtional Checkout - onsite, enter %</t>
  </si>
  <si>
    <t>% onsite fab labor</t>
  </si>
  <si>
    <t>Contractor Commissioning, enter %:</t>
  </si>
  <si>
    <t>% of equipment  total cost</t>
  </si>
  <si>
    <t>Total Direct Costs (TDC)</t>
  </si>
  <si>
    <t>TDC = (PEMC) + (DIC)  =</t>
  </si>
  <si>
    <t>INDIRECT COSTS</t>
  </si>
  <si>
    <t>(3)</t>
  </si>
  <si>
    <t>Engineering, Procurement &amp; Construction Support Services</t>
  </si>
  <si>
    <t>% TDC</t>
  </si>
  <si>
    <t>Excluded in this estimate.</t>
  </si>
  <si>
    <t>(4)</t>
  </si>
  <si>
    <t>Performance tests</t>
  </si>
  <si>
    <t>Total Indirect Costs (TIC)</t>
  </si>
  <si>
    <t>TIC   =</t>
  </si>
  <si>
    <t>MANAGEMENT AND CONTINGENCY COSTS</t>
  </si>
  <si>
    <t>(5)</t>
  </si>
  <si>
    <t>Unit Operator Costs</t>
  </si>
  <si>
    <t>(6)</t>
  </si>
  <si>
    <t>Contingency</t>
  </si>
  <si>
    <t>% PEMC</t>
  </si>
  <si>
    <t>Total Management and Contingency Costs (TM&amp;CC)</t>
  </si>
  <si>
    <t xml:space="preserve">TM &amp; CC   =   </t>
  </si>
  <si>
    <t>TOTAL CAPITAL INVESTMENT (TCI)</t>
  </si>
  <si>
    <t xml:space="preserve">TCI  =  (TDC)+(TIC)+(TM&amp;CC)  = </t>
  </si>
  <si>
    <t>Shaded cells indicate user inputs</t>
  </si>
  <si>
    <t>Cost Effectiveness Determination - Engine Upgrades/PM Controls</t>
  </si>
  <si>
    <t xml:space="preserve">Project:  </t>
  </si>
  <si>
    <t>Annualized Costs</t>
  </si>
  <si>
    <t>DIRECT ANNUAL COSTS</t>
  </si>
  <si>
    <t>TOTAL</t>
  </si>
  <si>
    <t>Operating Labor</t>
  </si>
  <si>
    <t>MH</t>
  </si>
  <si>
    <t>Supervisory Labor</t>
  </si>
  <si>
    <t>Maintenance Labor</t>
  </si>
  <si>
    <t>Maintenance Materials</t>
  </si>
  <si>
    <t>Total Direct Annual Costs (TDAC)</t>
  </si>
  <si>
    <t>Excluded in this estimate</t>
  </si>
  <si>
    <t xml:space="preserve"> TDAC   =</t>
  </si>
  <si>
    <t>INDIRECT ANNUAL COSTS</t>
  </si>
  <si>
    <t>Overhead</t>
  </si>
  <si>
    <t>Administrative Charges</t>
  </si>
  <si>
    <t>(7)</t>
  </si>
  <si>
    <t>Property tax</t>
  </si>
  <si>
    <t>(8)</t>
  </si>
  <si>
    <t>Insurance</t>
  </si>
  <si>
    <t>Capital Recovery Factor [see inputs below]</t>
  </si>
  <si>
    <t>(9)</t>
  </si>
  <si>
    <t>Capital Recovery</t>
  </si>
  <si>
    <t xml:space="preserve">CRF * TCI  = </t>
  </si>
  <si>
    <t>Total Indirect Annual Costs (TIAC)</t>
  </si>
  <si>
    <t xml:space="preserve"> TIAC   =</t>
  </si>
  <si>
    <t>TOTAL ANNUALIZED COSTS (TAC)</t>
  </si>
  <si>
    <t>TAC = (TDAC) + (TIAC)  =</t>
  </si>
  <si>
    <t>Cost Effectiveness Summary</t>
  </si>
  <si>
    <t>TOTAL TONS AVOIDED PER YEAR</t>
  </si>
  <si>
    <t>=</t>
  </si>
  <si>
    <t>COST EFFECTIVENESS ($ PER TON AVOIDED)</t>
  </si>
  <si>
    <t xml:space="preserve">(TAC)/(TPY)   = </t>
  </si>
  <si>
    <t>Data Inputs for Capital Recovery Factor:</t>
  </si>
  <si>
    <t xml:space="preserve">Annual Interest Rate (EPA OAQPS Control Cost Manual)  </t>
  </si>
  <si>
    <t>%</t>
  </si>
  <si>
    <t xml:space="preserve">Project Life (EPA OAQPS Control Cost Manual) </t>
  </si>
  <si>
    <t>years</t>
  </si>
  <si>
    <t xml:space="preserve">Catalyst Life </t>
  </si>
  <si>
    <t>N/A</t>
  </si>
  <si>
    <t xml:space="preserve">Asset Utilization </t>
  </si>
  <si>
    <t>Engine Overhaul</t>
  </si>
  <si>
    <t>Table 4-4.  GVEA - Zehnder Facility - Capital Costs for Engine Overhaul on</t>
  </si>
  <si>
    <r>
      <t>PM</t>
    </r>
    <r>
      <rPr>
        <b/>
        <vertAlign val="subscript"/>
        <sz val="11"/>
        <color indexed="8"/>
        <rFont val="Arial"/>
        <family val="2"/>
      </rPr>
      <t xml:space="preserve">2.5 </t>
    </r>
    <r>
      <rPr>
        <b/>
        <sz val="11"/>
        <color indexed="8"/>
        <rFont val="Arial"/>
        <family val="2"/>
      </rPr>
      <t>Emissions Per Unit (tpy)</t>
    </r>
  </si>
  <si>
    <r>
      <t>PM</t>
    </r>
    <r>
      <rPr>
        <b/>
        <vertAlign val="subscript"/>
        <sz val="11"/>
        <color indexed="8"/>
        <rFont val="Arial"/>
        <family val="2"/>
      </rPr>
      <t>2.5</t>
    </r>
    <r>
      <rPr>
        <b/>
        <sz val="11"/>
        <color indexed="8"/>
        <rFont val="Arial"/>
        <family val="2"/>
      </rPr>
      <t xml:space="preserve"> Emission Reduction (tpy)</t>
    </r>
  </si>
  <si>
    <t>0.1 lb/MMBtu</t>
  </si>
  <si>
    <t>Good Combustion Practices (existing)</t>
  </si>
  <si>
    <r>
      <t>Table 4-1. GVEA - Zehnder Facility - Summary of Available PM</t>
    </r>
    <r>
      <rPr>
        <b/>
        <vertAlign val="subscript"/>
        <sz val="11"/>
        <color indexed="8"/>
        <rFont val="Arial"/>
        <family val="2"/>
      </rPr>
      <t>2.5</t>
    </r>
    <r>
      <rPr>
        <b/>
        <sz val="11"/>
        <color indexed="8"/>
        <rFont val="Arial"/>
        <family val="2"/>
      </rPr>
      <t xml:space="preserve"> Emission Control Technologies</t>
    </r>
  </si>
  <si>
    <t>Diesel-fired Generator Engines</t>
  </si>
  <si>
    <t>Diesel-fired Boilers</t>
  </si>
  <si>
    <t>Control Efficiency (pct)</t>
  </si>
  <si>
    <r>
      <t>GVEA Zhender - 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(EU ID 3 and 4 - General Motors Gen Set Engines, cost per engine)</t>
    </r>
  </si>
  <si>
    <t>the Diesel-fired Generator Engines (EU IDs 3 and 4)</t>
  </si>
  <si>
    <r>
      <t>GVEA Zhender - 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(EU ID 3 and 4 - General Motors Gen Sets Engines, cost per engine)</t>
    </r>
  </si>
  <si>
    <r>
      <t>PM</t>
    </r>
    <r>
      <rPr>
        <b/>
        <vertAlign val="subscript"/>
        <sz val="10"/>
        <rFont val="Arial"/>
        <family val="2"/>
      </rPr>
      <t>2.5</t>
    </r>
    <r>
      <rPr>
        <b/>
        <sz val="10"/>
        <rFont val="Arial"/>
        <family val="2"/>
      </rPr>
      <t xml:space="preserve"> Emissions (tpy)</t>
    </r>
  </si>
  <si>
    <r>
      <t>Cost Effectiveness ($/ton PM</t>
    </r>
    <r>
      <rPr>
        <b/>
        <vertAlign val="subscript"/>
        <sz val="10"/>
        <color indexed="8"/>
        <rFont val="Arial"/>
        <family val="2"/>
      </rPr>
      <t>2.5</t>
    </r>
    <r>
      <rPr>
        <b/>
        <sz val="10"/>
        <color indexed="8"/>
        <rFont val="Arial"/>
        <family val="2"/>
      </rPr>
      <t xml:space="preserve"> removed)</t>
    </r>
  </si>
  <si>
    <t>Note:</t>
  </si>
  <si>
    <t xml:space="preserve"> Summary for Each Emission Unit</t>
  </si>
  <si>
    <t>Emergency Generator Engines (EU IDs 3 and 4, per engine)</t>
  </si>
  <si>
    <t>Emission Rate for Each Emission Unit</t>
  </si>
  <si>
    <t>Emission Control Technology</t>
  </si>
  <si>
    <t>Table 4-5.  GVEA - Zehnder Facility - Annualized Costs for Engine Overhaul of</t>
  </si>
  <si>
    <t>Total Annualized  Cost ($/year)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</si>
</sst>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"/>
    <numFmt numFmtId="165" formatCode="&quot;$&quot;#,##0"/>
    <numFmt numFmtId="166" formatCode="#,##0.000"/>
    <numFmt numFmtId="167" formatCode="0.0000"/>
  </numFmts>
  <fonts count="44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vertAlign val="subscript"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1"/>
      <color indexed="8"/>
      <name val="Arial"/>
      <family val="2"/>
    </font>
    <font>
      <b/>
      <vertAlign val="subscript"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0"/>
      <color indexed="8"/>
      <name val="Arial"/>
      <family val="2"/>
    </font>
    <font>
      <b/>
      <vertAlign val="subscript"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b/>
      <vertAlign val="superscript"/>
      <sz val="10"/>
      <name val="Arial"/>
      <family val="2"/>
    </font>
    <font>
      <sz val="10"/>
      <name val="Helv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vertAlign val="sub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 style="double">
        <color indexed="64"/>
      </bottom>
      <diagonal/>
    </border>
    <border>
      <left/>
      <right style="thick">
        <color auto="1"/>
      </right>
      <top/>
      <bottom style="double">
        <color indexed="64"/>
      </bottom>
      <diagonal/>
    </border>
    <border>
      <left style="thick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auto="1"/>
      </right>
      <top style="double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0" fontId="8" fillId="0" borderId="0"/>
    <xf numFmtId="15" fontId="21" fillId="4" borderId="0"/>
    <xf numFmtId="0" fontId="7" fillId="0" borderId="0"/>
    <xf numFmtId="9" fontId="7" fillId="0" borderId="0" applyFon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1" applyFont="1"/>
    <xf numFmtId="0" fontId="9" fillId="0" borderId="0" xfId="1" applyFont="1" applyBorder="1"/>
    <xf numFmtId="0" fontId="8" fillId="0" borderId="0" xfId="1" applyFont="1" applyBorder="1"/>
    <xf numFmtId="0" fontId="10" fillId="2" borderId="35" xfId="1" applyFont="1" applyFill="1" applyBorder="1" applyAlignment="1">
      <alignment horizontal="center" vertical="center" wrapText="1"/>
    </xf>
    <xf numFmtId="0" fontId="10" fillId="2" borderId="36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0" fillId="3" borderId="37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 wrapText="1"/>
    </xf>
    <xf numFmtId="0" fontId="12" fillId="3" borderId="39" xfId="1" applyFont="1" applyFill="1" applyBorder="1" applyAlignment="1">
      <alignment horizontal="center" vertical="top" wrapText="1"/>
    </xf>
    <xf numFmtId="0" fontId="10" fillId="3" borderId="30" xfId="1" applyFont="1" applyFill="1" applyBorder="1" applyAlignment="1">
      <alignment horizontal="center" vertical="top" wrapText="1"/>
    </xf>
    <xf numFmtId="0" fontId="8" fillId="0" borderId="0" xfId="1" applyFont="1" applyAlignment="1"/>
    <xf numFmtId="0" fontId="8" fillId="0" borderId="0" xfId="1" applyFont="1" applyFill="1" applyAlignment="1"/>
    <xf numFmtId="0" fontId="8" fillId="0" borderId="0" xfId="1" applyFont="1" applyAlignment="1">
      <alignment wrapText="1"/>
    </xf>
    <xf numFmtId="0" fontId="16" fillId="0" borderId="0" xfId="1" applyFont="1" applyAlignment="1"/>
    <xf numFmtId="0" fontId="8" fillId="0" borderId="0" xfId="1" applyFont="1" applyAlignment="1">
      <alignment horizontal="left" indent="8"/>
    </xf>
    <xf numFmtId="0" fontId="17" fillId="0" borderId="0" xfId="1" applyFont="1"/>
    <xf numFmtId="0" fontId="9" fillId="0" borderId="45" xfId="1" applyFont="1" applyBorder="1" applyAlignment="1">
      <alignment wrapText="1"/>
    </xf>
    <xf numFmtId="0" fontId="8" fillId="0" borderId="45" xfId="1" applyFont="1" applyBorder="1" applyAlignment="1">
      <alignment wrapText="1"/>
    </xf>
    <xf numFmtId="0" fontId="10" fillId="2" borderId="27" xfId="1" applyFont="1" applyFill="1" applyBorder="1" applyAlignment="1">
      <alignment horizontal="centerContinuous" vertical="center" wrapText="1"/>
    </xf>
    <xf numFmtId="0" fontId="10" fillId="2" borderId="28" xfId="1" applyFont="1" applyFill="1" applyBorder="1" applyAlignment="1">
      <alignment horizontal="centerContinuous" vertical="center" wrapText="1"/>
    </xf>
    <xf numFmtId="0" fontId="12" fillId="2" borderId="46" xfId="1" applyFont="1" applyFill="1" applyBorder="1" applyAlignment="1">
      <alignment horizontal="centerContinuous" vertical="top" wrapText="1"/>
    </xf>
    <xf numFmtId="0" fontId="12" fillId="2" borderId="47" xfId="1" applyFont="1" applyFill="1" applyBorder="1" applyAlignment="1">
      <alignment horizontal="centerContinuous" vertical="top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48" xfId="1" applyFont="1" applyFill="1" applyBorder="1" applyAlignment="1">
      <alignment horizontal="center" vertical="center" wrapText="1"/>
    </xf>
    <xf numFmtId="0" fontId="10" fillId="2" borderId="48" xfId="1" applyFont="1" applyFill="1" applyBorder="1" applyAlignment="1">
      <alignment horizontal="center" vertical="top" wrapText="1"/>
    </xf>
    <xf numFmtId="0" fontId="10" fillId="2" borderId="49" xfId="1" applyFont="1" applyFill="1" applyBorder="1" applyAlignment="1">
      <alignment horizontal="center" vertical="top" wrapText="1"/>
    </xf>
    <xf numFmtId="0" fontId="10" fillId="3" borderId="29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top" wrapText="1"/>
    </xf>
    <xf numFmtId="0" fontId="10" fillId="3" borderId="39" xfId="1" applyFont="1" applyFill="1" applyBorder="1" applyAlignment="1">
      <alignment horizontal="center" vertical="top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45" xfId="1" applyFont="1" applyFill="1" applyBorder="1" applyAlignment="1">
      <alignment horizontal="center" vertical="center" wrapText="1"/>
    </xf>
    <xf numFmtId="0" fontId="8" fillId="0" borderId="51" xfId="1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164" fontId="8" fillId="0" borderId="33" xfId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wrapText="1"/>
    </xf>
    <xf numFmtId="0" fontId="8" fillId="0" borderId="0" xfId="1" applyFont="1" applyFill="1" applyAlignment="1">
      <alignment horizontal="left" wrapText="1"/>
    </xf>
    <xf numFmtId="0" fontId="8" fillId="0" borderId="0" xfId="1" applyFont="1" applyBorder="1" applyAlignment="1">
      <alignment wrapText="1"/>
    </xf>
    <xf numFmtId="0" fontId="8" fillId="0" borderId="0" xfId="1" applyFont="1" applyFill="1" applyBorder="1" applyAlignment="1">
      <alignment horizontal="left" wrapText="1"/>
    </xf>
    <xf numFmtId="15" fontId="8" fillId="0" borderId="0" xfId="2" applyFont="1" applyFill="1" applyBorder="1" applyAlignment="1">
      <alignment wrapText="1"/>
    </xf>
    <xf numFmtId="0" fontId="16" fillId="0" borderId="0" xfId="1" applyFont="1" applyAlignment="1">
      <alignment wrapText="1"/>
    </xf>
    <xf numFmtId="0" fontId="8" fillId="0" borderId="0" xfId="1" applyFont="1" applyAlignment="1">
      <alignment horizontal="left" wrapText="1"/>
    </xf>
    <xf numFmtId="0" fontId="8" fillId="0" borderId="0" xfId="1" applyFont="1" applyBorder="1" applyAlignment="1">
      <alignment horizontal="left" wrapText="1"/>
    </xf>
    <xf numFmtId="0" fontId="8" fillId="0" borderId="34" xfId="1" applyFont="1" applyFill="1" applyBorder="1" applyAlignment="1">
      <alignment horizontal="center" vertical="center" wrapText="1"/>
    </xf>
    <xf numFmtId="0" fontId="8" fillId="0" borderId="43" xfId="1" applyFont="1" applyFill="1" applyBorder="1" applyAlignment="1">
      <alignment horizontal="center" vertical="center" wrapText="1"/>
    </xf>
    <xf numFmtId="0" fontId="14" fillId="0" borderId="50" xfId="1" applyFont="1" applyFill="1" applyBorder="1" applyAlignment="1">
      <alignment horizontal="center" vertical="center" wrapText="1"/>
    </xf>
    <xf numFmtId="0" fontId="8" fillId="0" borderId="48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166" fontId="15" fillId="0" borderId="0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left" vertical="center"/>
    </xf>
    <xf numFmtId="0" fontId="8" fillId="0" borderId="31" xfId="0" applyFont="1" applyFill="1" applyBorder="1" applyAlignment="1">
      <alignment horizontal="center" vertical="center" wrapText="1"/>
    </xf>
    <xf numFmtId="2" fontId="8" fillId="0" borderId="44" xfId="0" applyNumberFormat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vertical="center"/>
    </xf>
    <xf numFmtId="0" fontId="8" fillId="0" borderId="32" xfId="0" applyFont="1" applyFill="1" applyBorder="1" applyAlignment="1">
      <alignment horizontal="center" vertical="center" wrapText="1"/>
    </xf>
    <xf numFmtId="2" fontId="8" fillId="0" borderId="52" xfId="0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/>
    <xf numFmtId="0" fontId="8" fillId="0" borderId="0" xfId="1" applyFont="1" applyFill="1" applyAlignment="1">
      <alignment horizontal="left" indent="8"/>
    </xf>
    <xf numFmtId="0" fontId="8" fillId="0" borderId="0" xfId="1" applyFont="1" applyFill="1"/>
    <xf numFmtId="0" fontId="14" fillId="0" borderId="31" xfId="1" applyFont="1" applyFill="1" applyBorder="1" applyAlignment="1">
      <alignment horizontal="center" vertical="center" wrapText="1"/>
    </xf>
    <xf numFmtId="0" fontId="23" fillId="0" borderId="54" xfId="0" applyFont="1" applyBorder="1"/>
    <xf numFmtId="0" fontId="24" fillId="0" borderId="55" xfId="0" applyFont="1" applyBorder="1"/>
    <xf numFmtId="0" fontId="0" fillId="0" borderId="55" xfId="0" applyBorder="1"/>
    <xf numFmtId="0" fontId="0" fillId="0" borderId="55" xfId="0" applyBorder="1" applyAlignment="1">
      <alignment horizontal="right"/>
    </xf>
    <xf numFmtId="14" fontId="0" fillId="0" borderId="56" xfId="0" applyNumberFormat="1" applyBorder="1"/>
    <xf numFmtId="0" fontId="0" fillId="0" borderId="57" xfId="0" applyBorder="1"/>
    <xf numFmtId="0" fontId="0" fillId="0" borderId="0" xfId="0" applyBorder="1"/>
    <xf numFmtId="0" fontId="0" fillId="0" borderId="43" xfId="0" applyBorder="1"/>
    <xf numFmtId="0" fontId="0" fillId="0" borderId="0" xfId="0" applyBorder="1" applyAlignment="1">
      <alignment horizontal="right"/>
    </xf>
    <xf numFmtId="0" fontId="0" fillId="0" borderId="58" xfId="0" applyBorder="1" applyAlignment="1">
      <alignment horizontal="right"/>
    </xf>
    <xf numFmtId="0" fontId="0" fillId="0" borderId="59" xfId="0" applyBorder="1"/>
    <xf numFmtId="0" fontId="0" fillId="0" borderId="45" xfId="0" applyBorder="1"/>
    <xf numFmtId="0" fontId="0" fillId="0" borderId="45" xfId="0" applyBorder="1" applyAlignment="1">
      <alignment horizontal="right"/>
    </xf>
    <xf numFmtId="0" fontId="0" fillId="0" borderId="60" xfId="0" applyBorder="1" applyAlignment="1">
      <alignment horizontal="right"/>
    </xf>
    <xf numFmtId="0" fontId="23" fillId="0" borderId="63" xfId="0" applyFont="1" applyBorder="1"/>
    <xf numFmtId="0" fontId="0" fillId="0" borderId="64" xfId="0" applyBorder="1"/>
    <xf numFmtId="0" fontId="22" fillId="0" borderId="64" xfId="0" applyFont="1" applyBorder="1" applyAlignment="1">
      <alignment horizontal="center"/>
    </xf>
    <xf numFmtId="0" fontId="25" fillId="0" borderId="64" xfId="0" applyFont="1" applyBorder="1" applyAlignment="1">
      <alignment horizontal="center"/>
    </xf>
    <xf numFmtId="0" fontId="22" fillId="0" borderId="64" xfId="0" applyFont="1" applyFill="1" applyBorder="1" applyAlignment="1">
      <alignment horizontal="center"/>
    </xf>
    <xf numFmtId="0" fontId="0" fillId="0" borderId="65" xfId="0" applyBorder="1"/>
    <xf numFmtId="0" fontId="26" fillId="0" borderId="57" xfId="0" applyFont="1" applyBorder="1"/>
    <xf numFmtId="0" fontId="22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58" xfId="0" applyFont="1" applyBorder="1" applyAlignment="1">
      <alignment horizontal="center"/>
    </xf>
    <xf numFmtId="49" fontId="26" fillId="0" borderId="57" xfId="0" applyNumberFormat="1" applyFont="1" applyBorder="1"/>
    <xf numFmtId="0" fontId="26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58" xfId="0" applyBorder="1"/>
    <xf numFmtId="49" fontId="22" fillId="0" borderId="0" xfId="0" applyNumberFormat="1" applyFont="1" applyBorder="1" applyAlignment="1">
      <alignment horizontal="right"/>
    </xf>
    <xf numFmtId="42" fontId="22" fillId="0" borderId="58" xfId="0" applyNumberFormat="1" applyFont="1" applyBorder="1"/>
    <xf numFmtId="0" fontId="22" fillId="0" borderId="57" xfId="0" applyFont="1" applyBorder="1"/>
    <xf numFmtId="0" fontId="22" fillId="0" borderId="0" xfId="0" applyFont="1" applyBorder="1"/>
    <xf numFmtId="0" fontId="0" fillId="0" borderId="0" xfId="0" applyFont="1" applyBorder="1"/>
    <xf numFmtId="0" fontId="0" fillId="5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42" fontId="0" fillId="0" borderId="0" xfId="0" applyNumberFormat="1" applyBorder="1"/>
    <xf numFmtId="44" fontId="0" fillId="0" borderId="0" xfId="0" applyNumberFormat="1" applyBorder="1" applyAlignment="1">
      <alignment horizontal="right"/>
    </xf>
    <xf numFmtId="44" fontId="0" fillId="0" borderId="58" xfId="0" applyNumberFormat="1" applyBorder="1"/>
    <xf numFmtId="0" fontId="22" fillId="0" borderId="57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/>
    </xf>
    <xf numFmtId="42" fontId="0" fillId="0" borderId="0" xfId="0" applyNumberFormat="1" applyFill="1" applyBorder="1"/>
    <xf numFmtId="44" fontId="22" fillId="0" borderId="0" xfId="0" applyNumberFormat="1" applyFont="1" applyBorder="1" applyAlignment="1">
      <alignment horizontal="right"/>
    </xf>
    <xf numFmtId="0" fontId="0" fillId="0" borderId="0" xfId="0" applyFont="1" applyFill="1" applyBorder="1"/>
    <xf numFmtId="0" fontId="26" fillId="0" borderId="0" xfId="0" applyFont="1" applyFill="1" applyBorder="1"/>
    <xf numFmtId="44" fontId="0" fillId="0" borderId="0" xfId="0" applyNumberFormat="1" applyFill="1" applyBorder="1"/>
    <xf numFmtId="42" fontId="0" fillId="0" borderId="58" xfId="0" applyNumberFormat="1" applyBorder="1"/>
    <xf numFmtId="0" fontId="25" fillId="0" borderId="57" xfId="0" applyFont="1" applyFill="1" applyBorder="1"/>
    <xf numFmtId="0" fontId="25" fillId="0" borderId="0" xfId="0" applyFont="1" applyFill="1" applyBorder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42" fontId="27" fillId="0" borderId="0" xfId="0" applyNumberFormat="1" applyFont="1" applyFill="1" applyBorder="1"/>
    <xf numFmtId="9" fontId="0" fillId="5" borderId="8" xfId="4" applyFont="1" applyFill="1" applyBorder="1" applyAlignment="1">
      <alignment horizontal="center"/>
    </xf>
    <xf numFmtId="0" fontId="0" fillId="0" borderId="57" xfId="0" applyFont="1" applyFill="1" applyBorder="1"/>
    <xf numFmtId="9" fontId="0" fillId="0" borderId="0" xfId="4" applyFont="1" applyFill="1" applyBorder="1" applyAlignment="1">
      <alignment horizontal="center"/>
    </xf>
    <xf numFmtId="0" fontId="0" fillId="0" borderId="57" xfId="0" applyFont="1" applyBorder="1"/>
    <xf numFmtId="0" fontId="0" fillId="0" borderId="0" xfId="0" applyFont="1" applyFill="1" applyBorder="1" applyAlignment="1">
      <alignment horizontal="center"/>
    </xf>
    <xf numFmtId="42" fontId="0" fillId="0" borderId="0" xfId="0" applyNumberFormat="1" applyFont="1" applyBorder="1"/>
    <xf numFmtId="44" fontId="0" fillId="0" borderId="0" xfId="0" applyNumberFormat="1" applyFont="1" applyBorder="1" applyAlignment="1">
      <alignment horizontal="right"/>
    </xf>
    <xf numFmtId="42" fontId="0" fillId="0" borderId="58" xfId="0" applyNumberFormat="1" applyFont="1" applyBorder="1"/>
    <xf numFmtId="0" fontId="0" fillId="0" borderId="0" xfId="0" applyFont="1" applyBorder="1" applyAlignment="1">
      <alignment horizontal="center"/>
    </xf>
    <xf numFmtId="0" fontId="28" fillId="0" borderId="66" xfId="0" applyFont="1" applyBorder="1"/>
    <xf numFmtId="0" fontId="29" fillId="0" borderId="41" xfId="0" applyFont="1" applyBorder="1"/>
    <xf numFmtId="0" fontId="0" fillId="0" borderId="41" xfId="0" applyBorder="1" applyAlignment="1">
      <alignment horizontal="center"/>
    </xf>
    <xf numFmtId="0" fontId="0" fillId="0" borderId="41" xfId="0" applyBorder="1"/>
    <xf numFmtId="42" fontId="0" fillId="0" borderId="41" xfId="0" applyNumberFormat="1" applyBorder="1"/>
    <xf numFmtId="44" fontId="30" fillId="0" borderId="41" xfId="0" applyNumberFormat="1" applyFont="1" applyBorder="1" applyAlignment="1">
      <alignment horizontal="right"/>
    </xf>
    <xf numFmtId="42" fontId="22" fillId="0" borderId="67" xfId="0" applyNumberFormat="1" applyFont="1" applyBorder="1"/>
    <xf numFmtId="0" fontId="29" fillId="0" borderId="57" xfId="0" applyFont="1" applyBorder="1"/>
    <xf numFmtId="0" fontId="29" fillId="0" borderId="0" xfId="0" applyFont="1" applyBorder="1"/>
    <xf numFmtId="44" fontId="0" fillId="0" borderId="0" xfId="0" applyNumberFormat="1" applyBorder="1"/>
    <xf numFmtId="0" fontId="26" fillId="0" borderId="41" xfId="0" applyFont="1" applyBorder="1"/>
    <xf numFmtId="42" fontId="22" fillId="0" borderId="41" xfId="0" applyNumberFormat="1" applyFont="1" applyBorder="1"/>
    <xf numFmtId="0" fontId="0" fillId="5" borderId="8" xfId="0" applyFont="1" applyFill="1" applyBorder="1" applyAlignment="1">
      <alignment horizontal="center"/>
    </xf>
    <xf numFmtId="0" fontId="28" fillId="0" borderId="57" xfId="0" applyFont="1" applyBorder="1"/>
    <xf numFmtId="0" fontId="31" fillId="0" borderId="0" xfId="0" applyFont="1" applyBorder="1" applyAlignment="1">
      <alignment horizontal="center"/>
    </xf>
    <xf numFmtId="42" fontId="22" fillId="0" borderId="0" xfId="0" applyNumberFormat="1" applyFont="1" applyBorder="1"/>
    <xf numFmtId="44" fontId="30" fillId="0" borderId="0" xfId="0" applyNumberFormat="1" applyFont="1" applyBorder="1" applyAlignment="1">
      <alignment horizontal="right"/>
    </xf>
    <xf numFmtId="0" fontId="28" fillId="0" borderId="41" xfId="0" applyFont="1" applyBorder="1"/>
    <xf numFmtId="0" fontId="22" fillId="0" borderId="41" xfId="0" applyFont="1" applyBorder="1"/>
    <xf numFmtId="44" fontId="22" fillId="0" borderId="41" xfId="0" applyNumberFormat="1" applyFont="1" applyBorder="1"/>
    <xf numFmtId="49" fontId="29" fillId="0" borderId="57" xfId="0" applyNumberFormat="1" applyFont="1" applyBorder="1"/>
    <xf numFmtId="44" fontId="0" fillId="0" borderId="58" xfId="0" applyNumberFormat="1" applyBorder="1" applyAlignment="1">
      <alignment horizontal="right"/>
    </xf>
    <xf numFmtId="0" fontId="22" fillId="0" borderId="41" xfId="0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9" fontId="0" fillId="5" borderId="8" xfId="4" applyFont="1" applyFill="1" applyBorder="1"/>
    <xf numFmtId="0" fontId="30" fillId="0" borderId="41" xfId="0" applyFont="1" applyBorder="1"/>
    <xf numFmtId="0" fontId="32" fillId="0" borderId="41" xfId="0" applyFont="1" applyBorder="1"/>
    <xf numFmtId="44" fontId="32" fillId="0" borderId="41" xfId="0" applyNumberFormat="1" applyFont="1" applyBorder="1"/>
    <xf numFmtId="42" fontId="32" fillId="0" borderId="67" xfId="0" applyNumberFormat="1" applyFont="1" applyBorder="1"/>
    <xf numFmtId="0" fontId="33" fillId="0" borderId="68" xfId="0" applyFont="1" applyBorder="1"/>
    <xf numFmtId="0" fontId="34" fillId="0" borderId="69" xfId="0" applyFont="1" applyBorder="1"/>
    <xf numFmtId="0" fontId="33" fillId="0" borderId="69" xfId="0" applyFont="1" applyBorder="1"/>
    <xf numFmtId="44" fontId="34" fillId="0" borderId="69" xfId="0" applyNumberFormat="1" applyFont="1" applyBorder="1"/>
    <xf numFmtId="44" fontId="35" fillId="0" borderId="69" xfId="0" applyNumberFormat="1" applyFont="1" applyBorder="1"/>
    <xf numFmtId="44" fontId="30" fillId="0" borderId="69" xfId="0" applyNumberFormat="1" applyFont="1" applyBorder="1" applyAlignment="1">
      <alignment horizontal="right"/>
    </xf>
    <xf numFmtId="42" fontId="33" fillId="0" borderId="70" xfId="0" applyNumberFormat="1" applyFont="1" applyBorder="1"/>
    <xf numFmtId="0" fontId="23" fillId="0" borderId="55" xfId="0" applyFont="1" applyBorder="1"/>
    <xf numFmtId="0" fontId="26" fillId="0" borderId="74" xfId="0" applyFont="1" applyBorder="1"/>
    <xf numFmtId="0" fontId="26" fillId="0" borderId="75" xfId="0" applyFont="1" applyBorder="1"/>
    <xf numFmtId="0" fontId="0" fillId="0" borderId="75" xfId="0" applyBorder="1"/>
    <xf numFmtId="0" fontId="22" fillId="0" borderId="75" xfId="0" applyFont="1" applyBorder="1" applyAlignment="1">
      <alignment horizontal="center"/>
    </xf>
    <xf numFmtId="0" fontId="25" fillId="0" borderId="75" xfId="0" applyFont="1" applyBorder="1" applyAlignment="1">
      <alignment horizontal="center"/>
    </xf>
    <xf numFmtId="0" fontId="22" fillId="0" borderId="75" xfId="0" applyFont="1" applyFill="1" applyBorder="1" applyAlignment="1">
      <alignment horizontal="center"/>
    </xf>
    <xf numFmtId="0" fontId="22" fillId="0" borderId="76" xfId="0" applyFont="1" applyBorder="1" applyAlignment="1">
      <alignment horizontal="center"/>
    </xf>
    <xf numFmtId="49" fontId="0" fillId="0" borderId="57" xfId="0" applyNumberFormat="1" applyBorder="1"/>
    <xf numFmtId="44" fontId="0" fillId="0" borderId="0" xfId="0" applyNumberFormat="1" applyBorder="1" applyAlignment="1"/>
    <xf numFmtId="42" fontId="0" fillId="0" borderId="0" xfId="0" applyNumberFormat="1" applyBorder="1" applyAlignment="1">
      <alignment horizontal="right"/>
    </xf>
    <xf numFmtId="0" fontId="0" fillId="0" borderId="57" xfId="0" applyBorder="1" applyAlignment="1">
      <alignment horizontal="left"/>
    </xf>
    <xf numFmtId="49" fontId="32" fillId="0" borderId="0" xfId="0" applyNumberFormat="1" applyFont="1" applyBorder="1"/>
    <xf numFmtId="167" fontId="0" fillId="0" borderId="0" xfId="0" applyNumberFormat="1" applyFill="1" applyBorder="1"/>
    <xf numFmtId="42" fontId="38" fillId="0" borderId="0" xfId="0" applyNumberFormat="1" applyFont="1" applyBorder="1"/>
    <xf numFmtId="49" fontId="32" fillId="0" borderId="66" xfId="0" applyNumberFormat="1" applyFont="1" applyBorder="1"/>
    <xf numFmtId="49" fontId="32" fillId="0" borderId="41" xfId="0" applyNumberFormat="1" applyFont="1" applyBorder="1"/>
    <xf numFmtId="0" fontId="0" fillId="0" borderId="41" xfId="0" applyBorder="1" applyAlignment="1">
      <alignment horizontal="left"/>
    </xf>
    <xf numFmtId="167" fontId="0" fillId="0" borderId="41" xfId="0" applyNumberFormat="1" applyBorder="1" applyAlignment="1">
      <alignment horizontal="center"/>
    </xf>
    <xf numFmtId="0" fontId="0" fillId="0" borderId="41" xfId="0" applyBorder="1" applyAlignment="1">
      <alignment horizontal="right"/>
    </xf>
    <xf numFmtId="42" fontId="0" fillId="0" borderId="41" xfId="0" applyNumberFormat="1" applyBorder="1" applyAlignment="1">
      <alignment horizontal="right"/>
    </xf>
    <xf numFmtId="42" fontId="38" fillId="0" borderId="41" xfId="0" applyNumberFormat="1" applyFont="1" applyBorder="1"/>
    <xf numFmtId="42" fontId="32" fillId="0" borderId="41" xfId="0" applyNumberFormat="1" applyFont="1" applyBorder="1" applyAlignment="1">
      <alignment horizontal="right"/>
    </xf>
    <xf numFmtId="42" fontId="0" fillId="0" borderId="67" xfId="0" applyNumberFormat="1" applyBorder="1"/>
    <xf numFmtId="42" fontId="32" fillId="0" borderId="0" xfId="0" applyNumberFormat="1" applyFont="1" applyBorder="1" applyAlignment="1">
      <alignment horizontal="right"/>
    </xf>
    <xf numFmtId="42" fontId="0" fillId="5" borderId="77" xfId="0" applyNumberFormat="1" applyFill="1" applyBorder="1" applyAlignment="1">
      <alignment horizontal="center"/>
    </xf>
    <xf numFmtId="0" fontId="39" fillId="0" borderId="0" xfId="0" applyFont="1"/>
    <xf numFmtId="0" fontId="0" fillId="0" borderId="0" xfId="0" applyFill="1" applyBorder="1"/>
    <xf numFmtId="0" fontId="0" fillId="0" borderId="58" xfId="0" applyFill="1" applyBorder="1" applyAlignment="1">
      <alignment horizontal="center"/>
    </xf>
    <xf numFmtId="42" fontId="32" fillId="0" borderId="0" xfId="0" applyNumberFormat="1" applyFont="1" applyBorder="1"/>
    <xf numFmtId="42" fontId="25" fillId="0" borderId="0" xfId="0" applyNumberFormat="1" applyFont="1" applyBorder="1" applyAlignment="1">
      <alignment horizontal="right"/>
    </xf>
    <xf numFmtId="0" fontId="38" fillId="0" borderId="41" xfId="0" applyFont="1" applyBorder="1"/>
    <xf numFmtId="0" fontId="38" fillId="0" borderId="41" xfId="0" applyFont="1" applyBorder="1" applyAlignment="1">
      <alignment horizontal="center"/>
    </xf>
    <xf numFmtId="42" fontId="0" fillId="0" borderId="41" xfId="0" applyNumberFormat="1" applyFill="1" applyBorder="1"/>
    <xf numFmtId="49" fontId="22" fillId="0" borderId="57" xfId="0" applyNumberFormat="1" applyFont="1" applyBorder="1"/>
    <xf numFmtId="49" fontId="22" fillId="0" borderId="0" xfId="0" applyNumberFormat="1" applyFont="1" applyBorder="1"/>
    <xf numFmtId="49" fontId="40" fillId="0" borderId="66" xfId="0" applyNumberFormat="1" applyFont="1" applyBorder="1"/>
    <xf numFmtId="49" fontId="40" fillId="0" borderId="41" xfId="0" applyNumberFormat="1" applyFont="1" applyBorder="1"/>
    <xf numFmtId="42" fontId="32" fillId="0" borderId="41" xfId="0" applyNumberFormat="1" applyFont="1" applyBorder="1"/>
    <xf numFmtId="49" fontId="0" fillId="0" borderId="0" xfId="0" applyNumberFormat="1" applyBorder="1" applyAlignment="1">
      <alignment horizontal="right"/>
    </xf>
    <xf numFmtId="0" fontId="0" fillId="5" borderId="77" xfId="0" applyFill="1" applyBorder="1" applyAlignment="1">
      <alignment horizontal="center"/>
    </xf>
    <xf numFmtId="0" fontId="26" fillId="0" borderId="68" xfId="0" applyFont="1" applyBorder="1"/>
    <xf numFmtId="0" fontId="26" fillId="0" borderId="69" xfId="0" applyFont="1" applyBorder="1"/>
    <xf numFmtId="0" fontId="0" fillId="0" borderId="69" xfId="0" applyBorder="1"/>
    <xf numFmtId="0" fontId="30" fillId="0" borderId="69" xfId="0" applyFont="1" applyBorder="1"/>
    <xf numFmtId="49" fontId="32" fillId="0" borderId="69" xfId="0" applyNumberFormat="1" applyFont="1" applyBorder="1" applyAlignment="1">
      <alignment horizontal="right"/>
    </xf>
    <xf numFmtId="42" fontId="0" fillId="0" borderId="70" xfId="0" applyNumberFormat="1" applyBorder="1"/>
    <xf numFmtId="0" fontId="22" fillId="0" borderId="81" xfId="0" applyFont="1" applyBorder="1" applyAlignment="1">
      <alignment horizontal="left"/>
    </xf>
    <xf numFmtId="0" fontId="22" fillId="0" borderId="8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83" xfId="0" applyBorder="1"/>
    <xf numFmtId="2" fontId="0" fillId="5" borderId="8" xfId="0" applyNumberFormat="1" applyFill="1" applyBorder="1" applyAlignment="1">
      <alignment horizontal="center"/>
    </xf>
    <xf numFmtId="0" fontId="0" fillId="0" borderId="84" xfId="0" applyBorder="1"/>
    <xf numFmtId="0" fontId="0" fillId="0" borderId="85" xfId="0" applyBorder="1"/>
    <xf numFmtId="0" fontId="0" fillId="5" borderId="10" xfId="0" applyFill="1" applyBorder="1" applyAlignment="1">
      <alignment horizontal="center"/>
    </xf>
    <xf numFmtId="0" fontId="0" fillId="0" borderId="86" xfId="0" applyBorder="1"/>
    <xf numFmtId="165" fontId="14" fillId="0" borderId="8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14" fillId="0" borderId="9" xfId="1" applyNumberFormat="1" applyFont="1" applyFill="1" applyBorder="1" applyAlignment="1">
      <alignment horizontal="center" vertical="center" wrapText="1"/>
    </xf>
    <xf numFmtId="0" fontId="14" fillId="0" borderId="33" xfId="1" applyFont="1" applyFill="1" applyBorder="1" applyAlignment="1">
      <alignment horizontal="center" vertical="center" wrapText="1"/>
    </xf>
    <xf numFmtId="0" fontId="41" fillId="0" borderId="0" xfId="0" applyFont="1"/>
    <xf numFmtId="0" fontId="42" fillId="0" borderId="0" xfId="0" applyFont="1" applyAlignment="1">
      <alignment horizontal="center"/>
    </xf>
    <xf numFmtId="0" fontId="17" fillId="0" borderId="9" xfId="0" applyFont="1" applyBorder="1" applyAlignment="1">
      <alignment horizontal="center"/>
    </xf>
    <xf numFmtId="0" fontId="41" fillId="0" borderId="0" xfId="0" applyFont="1" applyAlignment="1">
      <alignment horizontal="left" vertical="center"/>
    </xf>
    <xf numFmtId="0" fontId="17" fillId="0" borderId="0" xfId="0" applyFont="1" applyBorder="1" applyAlignment="1">
      <alignment horizontal="center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wrapText="1"/>
    </xf>
    <xf numFmtId="0" fontId="42" fillId="0" borderId="0" xfId="0" applyFont="1" applyAlignment="1">
      <alignment horizont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/>
    </xf>
    <xf numFmtId="164" fontId="42" fillId="0" borderId="10" xfId="0" applyNumberFormat="1" applyFont="1" applyBorder="1" applyAlignment="1">
      <alignment horizontal="center" vertical="center"/>
    </xf>
    <xf numFmtId="1" fontId="17" fillId="0" borderId="33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5" fillId="6" borderId="26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5" fillId="0" borderId="87" xfId="0" applyFont="1" applyFill="1" applyBorder="1" applyAlignment="1">
      <alignment horizontal="center"/>
    </xf>
    <xf numFmtId="0" fontId="5" fillId="0" borderId="64" xfId="0" applyFont="1" applyFill="1" applyBorder="1" applyAlignment="1">
      <alignment horizontal="center"/>
    </xf>
    <xf numFmtId="0" fontId="5" fillId="0" borderId="88" xfId="0" applyFont="1" applyFill="1" applyBorder="1" applyAlignment="1">
      <alignment horizontal="center" vertical="center"/>
    </xf>
    <xf numFmtId="0" fontId="17" fillId="2" borderId="89" xfId="0" applyFont="1" applyFill="1" applyBorder="1" applyAlignment="1">
      <alignment horizontal="center"/>
    </xf>
    <xf numFmtId="0" fontId="17" fillId="0" borderId="91" xfId="0" applyFont="1" applyBorder="1" applyAlignment="1">
      <alignment horizont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92" xfId="0" applyFont="1" applyFill="1" applyBorder="1" applyAlignment="1">
      <alignment horizontal="center" vertical="center"/>
    </xf>
    <xf numFmtId="0" fontId="42" fillId="2" borderId="93" xfId="0" applyFont="1" applyFill="1" applyBorder="1" applyAlignment="1">
      <alignment horizontal="center" vertical="center"/>
    </xf>
    <xf numFmtId="0" fontId="42" fillId="2" borderId="94" xfId="0" applyFont="1" applyFill="1" applyBorder="1" applyAlignment="1">
      <alignment horizontal="center" vertical="center"/>
    </xf>
    <xf numFmtId="0" fontId="17" fillId="2" borderId="95" xfId="0" applyFont="1" applyFill="1" applyBorder="1" applyAlignment="1">
      <alignment horizontal="center" vertical="center"/>
    </xf>
    <xf numFmtId="0" fontId="17" fillId="2" borderId="95" xfId="0" applyFont="1" applyFill="1" applyBorder="1" applyAlignment="1">
      <alignment horizontal="center"/>
    </xf>
    <xf numFmtId="0" fontId="5" fillId="0" borderId="96" xfId="0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42" fillId="0" borderId="46" xfId="0" applyFont="1" applyFill="1" applyBorder="1" applyAlignment="1">
      <alignment horizontal="center" vertical="center"/>
    </xf>
    <xf numFmtId="2" fontId="42" fillId="0" borderId="21" xfId="0" applyNumberFormat="1" applyFont="1" applyBorder="1" applyAlignment="1">
      <alignment horizontal="center" vertical="center"/>
    </xf>
    <xf numFmtId="2" fontId="17" fillId="0" borderId="8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16" fontId="42" fillId="2" borderId="20" xfId="0" applyNumberFormat="1" applyFont="1" applyFill="1" applyBorder="1" applyAlignment="1">
      <alignment horizontal="center" vertical="center"/>
    </xf>
    <xf numFmtId="16" fontId="42" fillId="2" borderId="34" xfId="0" quotePrefix="1" applyNumberFormat="1" applyFont="1" applyFill="1" applyBorder="1" applyAlignment="1">
      <alignment horizontal="center" vertical="center"/>
    </xf>
    <xf numFmtId="0" fontId="42" fillId="2" borderId="32" xfId="0" applyFont="1" applyFill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42" fillId="0" borderId="90" xfId="0" applyFont="1" applyBorder="1" applyAlignment="1">
      <alignment horizontal="center" vertical="center"/>
    </xf>
    <xf numFmtId="0" fontId="42" fillId="2" borderId="20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42" fillId="2" borderId="21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42" fillId="2" borderId="10" xfId="0" applyFont="1" applyFill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42" fillId="0" borderId="90" xfId="0" quotePrefix="1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6" borderId="22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0" fillId="5" borderId="53" xfId="0" applyFill="1" applyBorder="1" applyAlignment="1">
      <alignment horizontal="center"/>
    </xf>
    <xf numFmtId="0" fontId="23" fillId="6" borderId="61" xfId="0" applyFont="1" applyFill="1" applyBorder="1" applyAlignment="1">
      <alignment horizontal="center" vertical="center"/>
    </xf>
    <xf numFmtId="0" fontId="23" fillId="6" borderId="26" xfId="0" applyFont="1" applyFill="1" applyBorder="1" applyAlignment="1">
      <alignment horizontal="center" vertical="center"/>
    </xf>
    <xf numFmtId="0" fontId="23" fillId="6" borderId="62" xfId="0" applyFont="1" applyFill="1" applyBorder="1" applyAlignment="1">
      <alignment horizontal="center" vertical="center"/>
    </xf>
    <xf numFmtId="0" fontId="31" fillId="0" borderId="41" xfId="0" applyFont="1" applyBorder="1" applyAlignment="1">
      <alignment horizontal="center"/>
    </xf>
    <xf numFmtId="0" fontId="18" fillId="0" borderId="0" xfId="3" applyFont="1" applyAlignment="1">
      <alignment horizontal="center"/>
    </xf>
    <xf numFmtId="0" fontId="0" fillId="5" borderId="71" xfId="0" applyFill="1" applyBorder="1" applyAlignment="1">
      <alignment horizontal="right"/>
    </xf>
    <xf numFmtId="0" fontId="0" fillId="5" borderId="72" xfId="0" applyFill="1" applyBorder="1" applyAlignment="1">
      <alignment horizontal="right"/>
    </xf>
    <xf numFmtId="0" fontId="0" fillId="5" borderId="73" xfId="0" applyFill="1" applyBorder="1" applyAlignment="1">
      <alignment horizontal="right"/>
    </xf>
    <xf numFmtId="0" fontId="26" fillId="6" borderId="57" xfId="0" applyFont="1" applyFill="1" applyBorder="1" applyAlignment="1">
      <alignment horizontal="center"/>
    </xf>
    <xf numFmtId="0" fontId="26" fillId="6" borderId="0" xfId="0" applyFont="1" applyFill="1" applyBorder="1" applyAlignment="1">
      <alignment horizontal="center"/>
    </xf>
    <xf numFmtId="0" fontId="26" fillId="6" borderId="58" xfId="0" applyFont="1" applyFill="1" applyBorder="1" applyAlignment="1">
      <alignment horizontal="center"/>
    </xf>
    <xf numFmtId="0" fontId="26" fillId="6" borderId="78" xfId="0" applyFont="1" applyFill="1" applyBorder="1" applyAlignment="1">
      <alignment horizontal="center"/>
    </xf>
    <xf numFmtId="0" fontId="26" fillId="6" borderId="79" xfId="0" applyFont="1" applyFill="1" applyBorder="1" applyAlignment="1">
      <alignment horizontal="center"/>
    </xf>
    <xf numFmtId="0" fontId="26" fillId="6" borderId="80" xfId="0" applyFont="1" applyFill="1" applyBorder="1" applyAlignment="1">
      <alignment horizontal="center"/>
    </xf>
    <xf numFmtId="0" fontId="16" fillId="0" borderId="0" xfId="1" applyFont="1" applyAlignment="1">
      <alignment horizontal="left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12" fillId="0" borderId="40" xfId="1" applyFont="1" applyFill="1" applyBorder="1" applyAlignment="1">
      <alignment horizontal="center" vertical="top" wrapText="1"/>
    </xf>
    <xf numFmtId="0" fontId="12" fillId="0" borderId="41" xfId="1" applyFont="1" applyFill="1" applyBorder="1" applyAlignment="1">
      <alignment horizontal="center" vertical="top" wrapText="1"/>
    </xf>
    <xf numFmtId="0" fontId="12" fillId="0" borderId="42" xfId="1" applyFont="1" applyFill="1" applyBorder="1" applyAlignment="1">
      <alignment horizontal="center" vertical="top" wrapText="1"/>
    </xf>
    <xf numFmtId="0" fontId="18" fillId="0" borderId="0" xfId="1" applyFont="1" applyFill="1" applyAlignment="1">
      <alignment horizontal="center" wrapText="1"/>
    </xf>
    <xf numFmtId="0" fontId="5" fillId="0" borderId="0" xfId="1" applyFont="1" applyAlignment="1">
      <alignment horizontal="center" wrapText="1"/>
    </xf>
    <xf numFmtId="0" fontId="10" fillId="2" borderId="22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left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5">
    <cellStyle name="Normal" xfId="0" builtinId="0"/>
    <cellStyle name="Normal 12" xfId="3"/>
    <cellStyle name="Normal 2" xfId="1"/>
    <cellStyle name="Normal_Sheet2 (2)" xfId="2"/>
    <cellStyle name="Percent" xfId="4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zoomScaleNormal="100" workbookViewId="0">
      <selection activeCell="I16" sqref="I16"/>
    </sheetView>
  </sheetViews>
  <sheetFormatPr defaultColWidth="8.85546875" defaultRowHeight="14.25" x14ac:dyDescent="0.2"/>
  <cols>
    <col min="1" max="1" width="8.5703125" style="232" customWidth="1"/>
    <col min="2" max="2" width="45.7109375" style="232" customWidth="1"/>
    <col min="3" max="3" width="48.5703125" style="232" bestFit="1" customWidth="1"/>
    <col min="4" max="16384" width="8.85546875" style="232"/>
  </cols>
  <sheetData>
    <row r="1" spans="1:3" ht="15" x14ac:dyDescent="0.25">
      <c r="A1" s="269" t="s">
        <v>194</v>
      </c>
      <c r="B1" s="269"/>
      <c r="C1" s="269"/>
    </row>
    <row r="2" spans="1:3" ht="15" thickBot="1" x14ac:dyDescent="0.25">
      <c r="A2" s="233"/>
      <c r="B2" s="233"/>
      <c r="C2" s="233"/>
    </row>
    <row r="3" spans="1:3" ht="15" x14ac:dyDescent="0.25">
      <c r="A3" s="279" t="s">
        <v>20</v>
      </c>
      <c r="B3" s="280"/>
      <c r="C3" s="277" t="s">
        <v>207</v>
      </c>
    </row>
    <row r="4" spans="1:3" ht="15.75" thickBot="1" x14ac:dyDescent="0.3">
      <c r="A4" s="245" t="s">
        <v>18</v>
      </c>
      <c r="B4" s="246" t="s">
        <v>25</v>
      </c>
      <c r="C4" s="278"/>
    </row>
    <row r="5" spans="1:3" ht="16.5" thickTop="1" thickBot="1" x14ac:dyDescent="0.3">
      <c r="A5" s="249"/>
      <c r="B5" s="250"/>
      <c r="C5" s="251"/>
    </row>
    <row r="6" spans="1:3" x14ac:dyDescent="0.2">
      <c r="A6" s="270" t="s">
        <v>28</v>
      </c>
      <c r="B6" s="281" t="s">
        <v>49</v>
      </c>
      <c r="C6" s="252" t="s">
        <v>5</v>
      </c>
    </row>
    <row r="7" spans="1:3" x14ac:dyDescent="0.2">
      <c r="A7" s="271"/>
      <c r="B7" s="282"/>
      <c r="C7" s="247" t="s">
        <v>4</v>
      </c>
    </row>
    <row r="8" spans="1:3" ht="15" thickBot="1" x14ac:dyDescent="0.25">
      <c r="A8" s="272"/>
      <c r="B8" s="283"/>
      <c r="C8" s="248" t="s">
        <v>3</v>
      </c>
    </row>
    <row r="9" spans="1:3" x14ac:dyDescent="0.2">
      <c r="A9" s="273" t="s">
        <v>29</v>
      </c>
      <c r="B9" s="284" t="s">
        <v>195</v>
      </c>
      <c r="C9" s="244" t="s">
        <v>188</v>
      </c>
    </row>
    <row r="10" spans="1:3" x14ac:dyDescent="0.2">
      <c r="A10" s="274"/>
      <c r="B10" s="285"/>
      <c r="C10" s="234" t="s">
        <v>26</v>
      </c>
    </row>
    <row r="11" spans="1:3" x14ac:dyDescent="0.2">
      <c r="A11" s="274"/>
      <c r="B11" s="285"/>
      <c r="C11" s="234" t="s">
        <v>14</v>
      </c>
    </row>
    <row r="12" spans="1:3" x14ac:dyDescent="0.2">
      <c r="A12" s="274"/>
      <c r="B12" s="285"/>
      <c r="C12" s="234" t="s">
        <v>5</v>
      </c>
    </row>
    <row r="13" spans="1:3" x14ac:dyDescent="0.2">
      <c r="A13" s="274"/>
      <c r="B13" s="285"/>
      <c r="C13" s="234" t="s">
        <v>4</v>
      </c>
    </row>
    <row r="14" spans="1:3" ht="15" thickBot="1" x14ac:dyDescent="0.25">
      <c r="A14" s="275"/>
      <c r="B14" s="286"/>
      <c r="C14" s="253" t="s">
        <v>3</v>
      </c>
    </row>
    <row r="15" spans="1:3" x14ac:dyDescent="0.2">
      <c r="A15" s="276" t="s">
        <v>30</v>
      </c>
      <c r="B15" s="281" t="s">
        <v>196</v>
      </c>
      <c r="C15" s="252" t="s">
        <v>5</v>
      </c>
    </row>
    <row r="16" spans="1:3" ht="15" thickBot="1" x14ac:dyDescent="0.25">
      <c r="A16" s="272"/>
      <c r="B16" s="283"/>
      <c r="C16" s="248" t="s">
        <v>3</v>
      </c>
    </row>
  </sheetData>
  <mergeCells count="9">
    <mergeCell ref="A1:C1"/>
    <mergeCell ref="A6:A8"/>
    <mergeCell ref="A9:A14"/>
    <mergeCell ref="A15:A16"/>
    <mergeCell ref="C3:C4"/>
    <mergeCell ref="A3:B3"/>
    <mergeCell ref="B6:B8"/>
    <mergeCell ref="B9:B14"/>
    <mergeCell ref="B15:B16"/>
  </mergeCells>
  <printOptions horizontalCentered="1"/>
  <pageMargins left="0.7" right="0.7" top="0.75" bottom="0.75" header="0.3" footer="0.3"/>
  <pageSetup scale="87" firstPageNumber="63" orientation="portrait" useFirstPageNumber="1" verticalDpi="1200" r:id="rId1"/>
  <headerFooter>
    <oddFooter>&amp;L&amp;"Arial,Regular"&amp;8GVEA - Zehnder Facility
PM&amp;Y2.5&amp;Y Serious NAA BACT Analysis&amp;C&amp;"Arial,Regular"&amp;8Page &amp;P&amp;R&amp;"Arial,Regular"&amp;8August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Normal="100" workbookViewId="0">
      <selection activeCell="A15" sqref="A15:C16"/>
    </sheetView>
  </sheetViews>
  <sheetFormatPr defaultColWidth="8.85546875" defaultRowHeight="14.25" x14ac:dyDescent="0.2"/>
  <cols>
    <col min="1" max="1" width="6.28515625" style="232" bestFit="1" customWidth="1"/>
    <col min="2" max="2" width="40.7109375" style="232" customWidth="1"/>
    <col min="3" max="3" width="29.85546875" style="232" bestFit="1" customWidth="1"/>
    <col min="4" max="16384" width="8.85546875" style="232"/>
  </cols>
  <sheetData>
    <row r="1" spans="1:3" ht="30.6" customHeight="1" x14ac:dyDescent="0.25">
      <c r="A1" s="269" t="s">
        <v>44</v>
      </c>
      <c r="B1" s="269"/>
      <c r="C1" s="269"/>
    </row>
    <row r="2" spans="1:3" ht="15" thickBot="1" x14ac:dyDescent="0.25">
      <c r="A2" s="233"/>
      <c r="B2" s="233"/>
      <c r="C2" s="233"/>
    </row>
    <row r="3" spans="1:3" ht="15" x14ac:dyDescent="0.2">
      <c r="A3" s="287" t="s">
        <v>20</v>
      </c>
      <c r="B3" s="288"/>
      <c r="C3" s="289" t="s">
        <v>207</v>
      </c>
    </row>
    <row r="4" spans="1:3" ht="15.75" thickBot="1" x14ac:dyDescent="0.25">
      <c r="A4" s="254" t="s">
        <v>18</v>
      </c>
      <c r="B4" s="255" t="s">
        <v>19</v>
      </c>
      <c r="C4" s="290"/>
    </row>
    <row r="5" spans="1:3" ht="16.5" thickTop="1" thickBot="1" x14ac:dyDescent="0.25">
      <c r="A5" s="256"/>
      <c r="B5" s="257"/>
      <c r="C5" s="251"/>
    </row>
    <row r="6" spans="1:3" ht="15" thickBot="1" x14ac:dyDescent="0.25">
      <c r="A6" s="258" t="s">
        <v>28</v>
      </c>
      <c r="B6" s="259" t="s">
        <v>50</v>
      </c>
      <c r="C6" s="260" t="s">
        <v>3</v>
      </c>
    </row>
    <row r="7" spans="1:3" x14ac:dyDescent="0.2">
      <c r="A7" s="273" t="s">
        <v>29</v>
      </c>
      <c r="B7" s="284" t="s">
        <v>195</v>
      </c>
      <c r="C7" s="244" t="str">
        <f>'4-1 PM Available'!C9</f>
        <v>Engine Overhaul</v>
      </c>
    </row>
    <row r="8" spans="1:3" x14ac:dyDescent="0.2">
      <c r="A8" s="274"/>
      <c r="B8" s="285"/>
      <c r="C8" s="234" t="s">
        <v>26</v>
      </c>
    </row>
    <row r="9" spans="1:3" ht="15" thickBot="1" x14ac:dyDescent="0.25">
      <c r="A9" s="291"/>
      <c r="B9" s="286"/>
      <c r="C9" s="253" t="s">
        <v>3</v>
      </c>
    </row>
    <row r="10" spans="1:3" ht="15" thickBot="1" x14ac:dyDescent="0.25">
      <c r="A10" s="258" t="s">
        <v>30</v>
      </c>
      <c r="B10" s="259" t="s">
        <v>196</v>
      </c>
      <c r="C10" s="261" t="s">
        <v>3</v>
      </c>
    </row>
    <row r="11" spans="1:3" x14ac:dyDescent="0.2">
      <c r="B11" s="235"/>
      <c r="C11" s="236"/>
    </row>
  </sheetData>
  <mergeCells count="5">
    <mergeCell ref="A1:C1"/>
    <mergeCell ref="A3:B3"/>
    <mergeCell ref="C3:C4"/>
    <mergeCell ref="B7:B9"/>
    <mergeCell ref="A7:A9"/>
  </mergeCells>
  <printOptions horizontalCentered="1"/>
  <pageMargins left="0.7" right="0.7" top="0.75" bottom="0.75" header="0.3" footer="0.3"/>
  <pageSetup scale="88" firstPageNumber="64" orientation="portrait" useFirstPageNumber="1" verticalDpi="1200" r:id="rId1"/>
  <headerFooter>
    <oddFooter>&amp;L&amp;"Arial,Regular"&amp;8GVEA - Zehnder Facility
PM&amp;Y2.5&amp;Y Serious NAA BACT Analysis&amp;C&amp;"Arial,Regular"&amp;8Page &amp;P&amp;R&amp;"Arial,Regular"&amp;8August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zoomScaleNormal="100" workbookViewId="0">
      <selection activeCell="A15" sqref="A15:C16"/>
    </sheetView>
  </sheetViews>
  <sheetFormatPr defaultColWidth="8.85546875" defaultRowHeight="14.25" x14ac:dyDescent="0.2"/>
  <cols>
    <col min="1" max="1" width="6.28515625" style="232" bestFit="1" customWidth="1"/>
    <col min="2" max="2" width="36.85546875" style="232" bestFit="1" customWidth="1"/>
    <col min="3" max="3" width="26" style="238" bestFit="1" customWidth="1"/>
    <col min="4" max="4" width="14.85546875" style="232" customWidth="1"/>
    <col min="5" max="5" width="16.5703125" style="232" customWidth="1"/>
    <col min="6" max="6" width="16.42578125" style="232" bestFit="1" customWidth="1"/>
    <col min="7" max="16384" width="8.85546875" style="232"/>
  </cols>
  <sheetData>
    <row r="1" spans="1:6" ht="16.5" x14ac:dyDescent="0.3">
      <c r="A1" s="296" t="s">
        <v>45</v>
      </c>
      <c r="B1" s="296"/>
      <c r="C1" s="296"/>
      <c r="D1" s="296"/>
      <c r="E1" s="296"/>
      <c r="F1" s="296"/>
    </row>
    <row r="2" spans="1:6" ht="15" thickBot="1" x14ac:dyDescent="0.25">
      <c r="A2" s="233"/>
      <c r="B2" s="233"/>
      <c r="C2" s="239"/>
      <c r="D2" s="233"/>
      <c r="E2" s="233"/>
      <c r="F2" s="233"/>
    </row>
    <row r="3" spans="1:6" ht="30" customHeight="1" x14ac:dyDescent="0.2">
      <c r="A3" s="287" t="s">
        <v>20</v>
      </c>
      <c r="B3" s="288"/>
      <c r="C3" s="297" t="s">
        <v>207</v>
      </c>
      <c r="D3" s="297" t="s">
        <v>197</v>
      </c>
      <c r="E3" s="297" t="s">
        <v>190</v>
      </c>
      <c r="F3" s="289" t="s">
        <v>191</v>
      </c>
    </row>
    <row r="4" spans="1:6" ht="30" customHeight="1" thickBot="1" x14ac:dyDescent="0.25">
      <c r="A4" s="254" t="s">
        <v>18</v>
      </c>
      <c r="B4" s="255" t="s">
        <v>19</v>
      </c>
      <c r="C4" s="298"/>
      <c r="D4" s="298"/>
      <c r="E4" s="298"/>
      <c r="F4" s="290"/>
    </row>
    <row r="5" spans="1:6" ht="15" customHeight="1" thickTop="1" thickBot="1" x14ac:dyDescent="0.25">
      <c r="A5" s="256"/>
      <c r="B5" s="257"/>
      <c r="C5" s="262"/>
      <c r="D5" s="262"/>
      <c r="E5" s="263"/>
      <c r="F5" s="264"/>
    </row>
    <row r="6" spans="1:6" x14ac:dyDescent="0.2">
      <c r="A6" s="292" t="s">
        <v>29</v>
      </c>
      <c r="B6" s="294" t="s">
        <v>195</v>
      </c>
      <c r="C6" s="265" t="str">
        <f>'4-2 PM Feasible'!C7</f>
        <v>Engine Overhaul</v>
      </c>
      <c r="D6" s="266">
        <v>50</v>
      </c>
      <c r="E6" s="267">
        <f>$E$7*(100-D6)/100</f>
        <v>0.35</v>
      </c>
      <c r="F6" s="268">
        <f>$E$7-E6</f>
        <v>0.35</v>
      </c>
    </row>
    <row r="7" spans="1:6" ht="29.25" thickBot="1" x14ac:dyDescent="0.25">
      <c r="A7" s="293"/>
      <c r="B7" s="295"/>
      <c r="C7" s="240" t="s">
        <v>27</v>
      </c>
      <c r="D7" s="241">
        <v>0</v>
      </c>
      <c r="E7" s="242">
        <v>0.7</v>
      </c>
      <c r="F7" s="243">
        <v>0</v>
      </c>
    </row>
    <row r="8" spans="1:6" x14ac:dyDescent="0.2">
      <c r="B8" s="235"/>
      <c r="C8" s="237"/>
      <c r="D8" s="235"/>
      <c r="E8" s="235"/>
      <c r="F8" s="236"/>
    </row>
  </sheetData>
  <mergeCells count="8">
    <mergeCell ref="A6:A7"/>
    <mergeCell ref="B6:B7"/>
    <mergeCell ref="A3:B3"/>
    <mergeCell ref="A1:F1"/>
    <mergeCell ref="F3:F4"/>
    <mergeCell ref="D3:D4"/>
    <mergeCell ref="E3:E4"/>
    <mergeCell ref="C3:C4"/>
  </mergeCells>
  <printOptions horizontalCentered="1"/>
  <pageMargins left="0.7" right="0.7" top="0.75" bottom="0.75" header="0.3" footer="0.3"/>
  <pageSetup scale="77" firstPageNumber="65" orientation="portrait" useFirstPageNumber="1" r:id="rId1"/>
  <headerFooter>
    <oddFooter>&amp;L&amp;"Arial,Regular"&amp;8GVEA - Zehnder Facility
PM&amp;Y2.5&amp;Y Serious NAA BACT Analysis&amp;C&amp;"Arial,Regular"&amp;8Page &amp;P&amp;R&amp;"Arial,Regular"&amp;8August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K66"/>
  <sheetViews>
    <sheetView topLeftCell="B1" zoomScale="90" zoomScaleNormal="90" workbookViewId="0">
      <selection activeCell="A15" sqref="A15:C16"/>
    </sheetView>
  </sheetViews>
  <sheetFormatPr defaultRowHeight="15" x14ac:dyDescent="0.25"/>
  <cols>
    <col min="1" max="1" width="2.28515625" customWidth="1"/>
    <col min="2" max="2" width="5.28515625" customWidth="1"/>
    <col min="3" max="3" width="6" customWidth="1"/>
    <col min="4" max="4" width="52.5703125" customWidth="1"/>
    <col min="6" max="6" width="19.28515625" customWidth="1"/>
    <col min="7" max="7" width="13" customWidth="1"/>
    <col min="8" max="8" width="24.140625" customWidth="1"/>
    <col min="9" max="9" width="20.42578125" customWidth="1"/>
    <col min="10" max="10" width="14.7109375" customWidth="1"/>
    <col min="11" max="11" width="17.28515625" customWidth="1"/>
    <col min="13" max="13" width="29.85546875" customWidth="1"/>
  </cols>
  <sheetData>
    <row r="1" spans="2:11" x14ac:dyDescent="0.25">
      <c r="B1" s="304" t="s">
        <v>189</v>
      </c>
      <c r="C1" s="304"/>
      <c r="D1" s="304"/>
      <c r="E1" s="304"/>
      <c r="F1" s="304"/>
      <c r="G1" s="304"/>
      <c r="H1" s="304"/>
      <c r="I1" s="304"/>
      <c r="J1" s="304"/>
      <c r="K1" s="304"/>
    </row>
    <row r="2" spans="2:11" x14ac:dyDescent="0.25">
      <c r="B2" s="304" t="s">
        <v>199</v>
      </c>
      <c r="C2" s="304"/>
      <c r="D2" s="304"/>
      <c r="E2" s="304"/>
      <c r="F2" s="304"/>
      <c r="G2" s="304"/>
      <c r="H2" s="304"/>
      <c r="I2" s="304"/>
      <c r="J2" s="304"/>
      <c r="K2" s="304"/>
    </row>
    <row r="3" spans="2:11" ht="15.75" thickBot="1" x14ac:dyDescent="0.3">
      <c r="J3" s="299" t="s">
        <v>53</v>
      </c>
      <c r="K3" s="299"/>
    </row>
    <row r="4" spans="2:11" ht="19.5" thickTop="1" x14ac:dyDescent="0.3">
      <c r="B4" s="74" t="s">
        <v>54</v>
      </c>
      <c r="C4" s="75"/>
      <c r="D4" s="75"/>
      <c r="E4" s="76"/>
      <c r="F4" s="76"/>
      <c r="G4" s="76"/>
      <c r="H4" s="76"/>
      <c r="I4" s="76"/>
      <c r="J4" s="77" t="s">
        <v>55</v>
      </c>
      <c r="K4" s="78"/>
    </row>
    <row r="5" spans="2:11" ht="18" x14ac:dyDescent="0.35">
      <c r="B5" s="79" t="s">
        <v>56</v>
      </c>
      <c r="C5" s="80"/>
      <c r="D5" s="81" t="s">
        <v>198</v>
      </c>
      <c r="E5" s="80"/>
      <c r="F5" s="80"/>
      <c r="G5" s="80"/>
      <c r="H5" s="80"/>
      <c r="I5" s="80"/>
      <c r="J5" s="82" t="s">
        <v>57</v>
      </c>
      <c r="K5" s="83"/>
    </row>
    <row r="6" spans="2:11" x14ac:dyDescent="0.25">
      <c r="B6" s="79"/>
      <c r="C6" s="80"/>
      <c r="D6" s="80"/>
      <c r="E6" s="80"/>
      <c r="F6" s="80"/>
      <c r="G6" s="80"/>
      <c r="H6" s="80"/>
      <c r="I6" s="80"/>
      <c r="J6" s="82" t="s">
        <v>58</v>
      </c>
      <c r="K6" s="83"/>
    </row>
    <row r="7" spans="2:11" ht="15.75" thickBot="1" x14ac:dyDescent="0.3">
      <c r="B7" s="84"/>
      <c r="C7" s="85"/>
      <c r="D7" s="85"/>
      <c r="E7" s="85"/>
      <c r="F7" s="85"/>
      <c r="G7" s="85"/>
      <c r="H7" s="85"/>
      <c r="I7" s="85"/>
      <c r="J7" s="86" t="s">
        <v>59</v>
      </c>
      <c r="K7" s="87"/>
    </row>
    <row r="8" spans="2:11" ht="36.75" customHeight="1" thickBot="1" x14ac:dyDescent="0.3">
      <c r="B8" s="300" t="s">
        <v>60</v>
      </c>
      <c r="C8" s="301"/>
      <c r="D8" s="301"/>
      <c r="E8" s="301"/>
      <c r="F8" s="301"/>
      <c r="G8" s="301"/>
      <c r="H8" s="301"/>
      <c r="I8" s="301"/>
      <c r="J8" s="301"/>
      <c r="K8" s="302"/>
    </row>
    <row r="9" spans="2:11" ht="19.5" thickTop="1" x14ac:dyDescent="0.3">
      <c r="B9" s="88" t="s">
        <v>61</v>
      </c>
      <c r="C9" s="89"/>
      <c r="D9" s="89"/>
      <c r="E9" s="90" t="s">
        <v>62</v>
      </c>
      <c r="F9" s="90" t="s">
        <v>63</v>
      </c>
      <c r="G9" s="91" t="s">
        <v>64</v>
      </c>
      <c r="H9" s="92" t="s">
        <v>65</v>
      </c>
      <c r="I9" s="92" t="s">
        <v>66</v>
      </c>
      <c r="J9" s="89"/>
      <c r="K9" s="93"/>
    </row>
    <row r="10" spans="2:11" ht="15.75" x14ac:dyDescent="0.25">
      <c r="B10" s="94"/>
      <c r="C10" s="80"/>
      <c r="D10" s="80"/>
      <c r="E10" s="95"/>
      <c r="F10" s="95"/>
      <c r="G10" s="96"/>
      <c r="H10" s="97"/>
      <c r="I10" s="97"/>
      <c r="J10" s="80"/>
      <c r="K10" s="98"/>
    </row>
    <row r="11" spans="2:11" ht="15.75" x14ac:dyDescent="0.25">
      <c r="B11" s="99" t="s">
        <v>67</v>
      </c>
      <c r="C11" s="100" t="s">
        <v>68</v>
      </c>
      <c r="D11" s="100"/>
      <c r="E11" s="80"/>
      <c r="F11" s="80"/>
      <c r="G11" s="80"/>
      <c r="H11" s="80"/>
      <c r="I11" s="80"/>
      <c r="J11" s="101"/>
      <c r="K11" s="102"/>
    </row>
    <row r="12" spans="2:11" ht="15.75" x14ac:dyDescent="0.25">
      <c r="B12" s="94"/>
      <c r="C12" s="100" t="s">
        <v>69</v>
      </c>
      <c r="D12" s="100" t="s">
        <v>70</v>
      </c>
      <c r="E12" s="80"/>
      <c r="F12" s="80"/>
      <c r="G12" s="80"/>
      <c r="H12" s="80"/>
      <c r="I12" s="80"/>
      <c r="J12" s="103"/>
      <c r="K12" s="104"/>
    </row>
    <row r="13" spans="2:11" x14ac:dyDescent="0.25">
      <c r="B13" s="105"/>
      <c r="C13" s="106"/>
      <c r="D13" s="107" t="s">
        <v>71</v>
      </c>
      <c r="E13" s="108">
        <v>1</v>
      </c>
      <c r="F13" s="109" t="s">
        <v>72</v>
      </c>
      <c r="G13" s="108">
        <v>69758</v>
      </c>
      <c r="H13" s="110">
        <f t="shared" ref="H13:H23" si="0">E13*G13</f>
        <v>69758</v>
      </c>
      <c r="I13" s="110"/>
      <c r="J13" s="111"/>
      <c r="K13" s="112"/>
    </row>
    <row r="14" spans="2:11" x14ac:dyDescent="0.25">
      <c r="B14" s="113"/>
      <c r="C14" s="114"/>
      <c r="D14" s="107" t="s">
        <v>73</v>
      </c>
      <c r="E14" s="108">
        <v>1</v>
      </c>
      <c r="F14" s="115" t="s">
        <v>72</v>
      </c>
      <c r="G14" s="108">
        <v>65576</v>
      </c>
      <c r="H14" s="110">
        <f t="shared" si="0"/>
        <v>65576</v>
      </c>
      <c r="I14" s="116"/>
      <c r="J14" s="117"/>
      <c r="K14" s="104"/>
    </row>
    <row r="15" spans="2:11" x14ac:dyDescent="0.25">
      <c r="B15" s="113"/>
      <c r="C15" s="114"/>
      <c r="D15" s="118" t="s">
        <v>74</v>
      </c>
      <c r="E15" s="108">
        <v>1</v>
      </c>
      <c r="F15" s="109" t="s">
        <v>72</v>
      </c>
      <c r="G15" s="108">
        <v>4723</v>
      </c>
      <c r="H15" s="110">
        <f t="shared" si="0"/>
        <v>4723</v>
      </c>
      <c r="I15" s="116"/>
      <c r="J15" s="117"/>
      <c r="K15" s="104"/>
    </row>
    <row r="16" spans="2:11" x14ac:dyDescent="0.25">
      <c r="B16" s="113"/>
      <c r="C16" s="114"/>
      <c r="D16" s="118" t="s">
        <v>75</v>
      </c>
      <c r="E16" s="108">
        <v>1</v>
      </c>
      <c r="F16" s="115" t="s">
        <v>72</v>
      </c>
      <c r="G16" s="108">
        <v>2655</v>
      </c>
      <c r="H16" s="110">
        <f t="shared" si="0"/>
        <v>2655</v>
      </c>
      <c r="I16" s="116"/>
      <c r="J16" s="117"/>
      <c r="K16" s="104"/>
    </row>
    <row r="17" spans="2:11" x14ac:dyDescent="0.25">
      <c r="B17" s="113"/>
      <c r="C17" s="114"/>
      <c r="D17" s="118" t="s">
        <v>76</v>
      </c>
      <c r="E17" s="108">
        <v>1</v>
      </c>
      <c r="F17" s="109" t="s">
        <v>72</v>
      </c>
      <c r="G17" s="108">
        <v>1245</v>
      </c>
      <c r="H17" s="110">
        <f t="shared" si="0"/>
        <v>1245</v>
      </c>
      <c r="I17" s="116"/>
      <c r="J17" s="117"/>
      <c r="K17" s="104"/>
    </row>
    <row r="18" spans="2:11" x14ac:dyDescent="0.25">
      <c r="B18" s="113"/>
      <c r="C18" s="114"/>
      <c r="D18" s="118" t="s">
        <v>77</v>
      </c>
      <c r="E18" s="108">
        <v>1</v>
      </c>
      <c r="F18" s="115" t="s">
        <v>72</v>
      </c>
      <c r="G18" s="108">
        <v>3447</v>
      </c>
      <c r="H18" s="110">
        <f t="shared" si="0"/>
        <v>3447</v>
      </c>
      <c r="I18" s="116"/>
      <c r="J18" s="117"/>
      <c r="K18" s="104"/>
    </row>
    <row r="19" spans="2:11" x14ac:dyDescent="0.25">
      <c r="B19" s="113"/>
      <c r="C19" s="114"/>
      <c r="D19" s="118" t="s">
        <v>78</v>
      </c>
      <c r="E19" s="108">
        <v>1</v>
      </c>
      <c r="F19" s="115" t="s">
        <v>72</v>
      </c>
      <c r="G19" s="108">
        <v>2496</v>
      </c>
      <c r="H19" s="110">
        <f t="shared" si="0"/>
        <v>2496</v>
      </c>
      <c r="I19" s="116"/>
      <c r="J19" s="117"/>
      <c r="K19" s="104"/>
    </row>
    <row r="20" spans="2:11" x14ac:dyDescent="0.25">
      <c r="B20" s="113"/>
      <c r="C20" s="114"/>
      <c r="D20" s="118" t="s">
        <v>79</v>
      </c>
      <c r="E20" s="108">
        <v>1</v>
      </c>
      <c r="F20" s="115" t="s">
        <v>72</v>
      </c>
      <c r="G20" s="108">
        <v>10833</v>
      </c>
      <c r="H20" s="110">
        <f t="shared" si="0"/>
        <v>10833</v>
      </c>
      <c r="I20" s="116"/>
      <c r="J20" s="117"/>
      <c r="K20" s="104"/>
    </row>
    <row r="21" spans="2:11" x14ac:dyDescent="0.25">
      <c r="B21" s="113"/>
      <c r="C21" s="114"/>
      <c r="D21" s="118" t="s">
        <v>80</v>
      </c>
      <c r="E21" s="108">
        <v>1</v>
      </c>
      <c r="F21" s="115" t="s">
        <v>72</v>
      </c>
      <c r="G21" s="108">
        <v>140</v>
      </c>
      <c r="H21" s="110">
        <f t="shared" si="0"/>
        <v>140</v>
      </c>
      <c r="I21" s="116"/>
      <c r="J21" s="117"/>
      <c r="K21" s="104"/>
    </row>
    <row r="22" spans="2:11" x14ac:dyDescent="0.25">
      <c r="B22" s="113"/>
      <c r="C22" s="114"/>
      <c r="D22" s="118" t="s">
        <v>81</v>
      </c>
      <c r="E22" s="108">
        <v>1</v>
      </c>
      <c r="F22" s="115" t="s">
        <v>72</v>
      </c>
      <c r="G22" s="108">
        <v>116</v>
      </c>
      <c r="H22" s="110">
        <f t="shared" si="0"/>
        <v>116</v>
      </c>
      <c r="I22" s="116"/>
      <c r="J22" s="117"/>
      <c r="K22" s="104"/>
    </row>
    <row r="23" spans="2:11" x14ac:dyDescent="0.25">
      <c r="B23" s="113"/>
      <c r="C23" s="114"/>
      <c r="D23" s="118" t="s">
        <v>82</v>
      </c>
      <c r="E23" s="108">
        <v>1</v>
      </c>
      <c r="F23" s="115" t="s">
        <v>72</v>
      </c>
      <c r="G23" s="108">
        <v>500</v>
      </c>
      <c r="H23" s="110">
        <f t="shared" si="0"/>
        <v>500</v>
      </c>
      <c r="I23" s="116"/>
      <c r="J23" s="117" t="s">
        <v>83</v>
      </c>
      <c r="K23" s="104">
        <f>SUM(H13:H23)</f>
        <v>161489</v>
      </c>
    </row>
    <row r="24" spans="2:11" x14ac:dyDescent="0.25">
      <c r="B24" s="113"/>
      <c r="C24" s="114"/>
      <c r="D24" s="118"/>
      <c r="E24" s="115"/>
      <c r="F24" s="115"/>
      <c r="G24" s="115"/>
      <c r="H24" s="110"/>
      <c r="I24" s="116"/>
      <c r="J24" s="117"/>
      <c r="K24" s="104"/>
    </row>
    <row r="25" spans="2:11" ht="15.75" x14ac:dyDescent="0.25">
      <c r="B25" s="113"/>
      <c r="C25" s="119" t="s">
        <v>84</v>
      </c>
      <c r="D25" s="119" t="s">
        <v>85</v>
      </c>
      <c r="E25" s="115"/>
      <c r="F25" s="115"/>
      <c r="G25" s="120"/>
      <c r="H25" s="116"/>
      <c r="I25" s="116"/>
      <c r="J25" s="117"/>
      <c r="K25" s="121"/>
    </row>
    <row r="26" spans="2:11" x14ac:dyDescent="0.25">
      <c r="B26" s="113"/>
      <c r="C26" s="114"/>
      <c r="D26" s="118" t="s">
        <v>86</v>
      </c>
      <c r="E26" s="108"/>
      <c r="F26" s="115" t="s">
        <v>72</v>
      </c>
      <c r="G26" s="108"/>
      <c r="H26" s="110">
        <f>E26*G26</f>
        <v>0</v>
      </c>
      <c r="I26" s="116" t="s">
        <v>87</v>
      </c>
      <c r="J26" s="111"/>
      <c r="K26" s="121"/>
    </row>
    <row r="27" spans="2:11" x14ac:dyDescent="0.25">
      <c r="B27" s="122"/>
      <c r="C27" s="123"/>
      <c r="D27" s="124"/>
      <c r="E27" s="125"/>
      <c r="F27" s="125"/>
      <c r="G27" s="124"/>
      <c r="H27" s="126"/>
      <c r="I27" s="126"/>
      <c r="J27" s="117" t="s">
        <v>83</v>
      </c>
      <c r="K27" s="104">
        <f>SUM(H26:H26)</f>
        <v>0</v>
      </c>
    </row>
    <row r="28" spans="2:11" ht="15.75" x14ac:dyDescent="0.25">
      <c r="B28" s="105"/>
      <c r="C28" s="100" t="s">
        <v>88</v>
      </c>
      <c r="D28" s="100" t="s">
        <v>89</v>
      </c>
      <c r="E28" s="109"/>
      <c r="F28" s="109"/>
      <c r="G28" s="80"/>
      <c r="H28" s="110"/>
      <c r="I28" s="110"/>
      <c r="J28" s="111"/>
      <c r="K28" s="121"/>
    </row>
    <row r="29" spans="2:11" x14ac:dyDescent="0.25">
      <c r="B29" s="105"/>
      <c r="C29" s="106"/>
      <c r="D29" s="107" t="s">
        <v>90</v>
      </c>
      <c r="E29" s="108"/>
      <c r="F29" s="109" t="s">
        <v>72</v>
      </c>
      <c r="G29" s="127"/>
      <c r="H29" s="110"/>
      <c r="I29" s="110">
        <v>8050</v>
      </c>
      <c r="J29" s="111"/>
      <c r="K29" s="121"/>
    </row>
    <row r="30" spans="2:11" x14ac:dyDescent="0.25">
      <c r="B30" s="128"/>
      <c r="C30" s="118"/>
      <c r="D30" s="118" t="s">
        <v>91</v>
      </c>
      <c r="E30" s="108"/>
      <c r="F30" s="109" t="s">
        <v>72</v>
      </c>
      <c r="G30" s="127"/>
      <c r="H30" s="110"/>
      <c r="I30" s="110">
        <v>6025</v>
      </c>
      <c r="J30" s="117" t="s">
        <v>83</v>
      </c>
      <c r="K30" s="104">
        <f>SUM(I29:I30)</f>
        <v>14075</v>
      </c>
    </row>
    <row r="31" spans="2:11" x14ac:dyDescent="0.25">
      <c r="B31" s="128"/>
      <c r="C31" s="118"/>
      <c r="D31" s="118"/>
      <c r="E31" s="115"/>
      <c r="F31" s="115"/>
      <c r="G31" s="129"/>
      <c r="H31" s="110"/>
      <c r="I31" s="110"/>
      <c r="J31" s="117"/>
      <c r="K31" s="104"/>
    </row>
    <row r="32" spans="2:11" ht="15.75" x14ac:dyDescent="0.25">
      <c r="B32" s="105"/>
      <c r="C32" s="100" t="s">
        <v>92</v>
      </c>
      <c r="D32" s="100" t="s">
        <v>93</v>
      </c>
      <c r="E32" s="109"/>
      <c r="F32" s="109"/>
      <c r="G32" s="80"/>
      <c r="H32" s="110"/>
      <c r="I32" s="110"/>
      <c r="J32" s="111"/>
      <c r="K32" s="121"/>
    </row>
    <row r="33" spans="2:11" x14ac:dyDescent="0.25">
      <c r="B33" s="130"/>
      <c r="C33" s="107"/>
      <c r="D33" s="118" t="s">
        <v>94</v>
      </c>
      <c r="E33" s="108"/>
      <c r="F33" s="131" t="s">
        <v>95</v>
      </c>
      <c r="G33" s="108"/>
      <c r="H33" s="132"/>
      <c r="I33" s="132">
        <v>35714</v>
      </c>
      <c r="J33" s="133"/>
      <c r="K33" s="134"/>
    </row>
    <row r="34" spans="2:11" x14ac:dyDescent="0.25">
      <c r="B34" s="105"/>
      <c r="C34" s="106"/>
      <c r="D34" s="106"/>
      <c r="E34" s="135"/>
      <c r="F34" s="135"/>
      <c r="G34" s="107"/>
      <c r="H34" s="132"/>
      <c r="I34" s="132"/>
      <c r="J34" s="117" t="s">
        <v>83</v>
      </c>
      <c r="K34" s="104">
        <f>SUM(I33:I33)</f>
        <v>35714</v>
      </c>
    </row>
    <row r="35" spans="2:11" ht="15.75" x14ac:dyDescent="0.25">
      <c r="B35" s="136" t="s">
        <v>96</v>
      </c>
      <c r="C35" s="137"/>
      <c r="D35" s="137"/>
      <c r="E35" s="138"/>
      <c r="F35" s="138"/>
      <c r="G35" s="139"/>
      <c r="H35" s="140"/>
      <c r="I35" s="140"/>
      <c r="J35" s="141" t="s">
        <v>97</v>
      </c>
      <c r="K35" s="142">
        <f>K23+K27+K30+K34</f>
        <v>211278</v>
      </c>
    </row>
    <row r="36" spans="2:11" ht="15.75" x14ac:dyDescent="0.25">
      <c r="B36" s="143"/>
      <c r="C36" s="144"/>
      <c r="D36" s="144"/>
      <c r="E36" s="109"/>
      <c r="F36" s="109"/>
      <c r="G36" s="80"/>
      <c r="H36" s="110"/>
      <c r="I36" s="110"/>
      <c r="J36" s="145"/>
      <c r="K36" s="121"/>
    </row>
    <row r="37" spans="2:11" ht="15.75" x14ac:dyDescent="0.25">
      <c r="B37" s="136" t="s">
        <v>98</v>
      </c>
      <c r="C37" s="146"/>
      <c r="D37" s="146"/>
      <c r="E37" s="303"/>
      <c r="F37" s="303"/>
      <c r="G37" s="303"/>
      <c r="H37" s="303"/>
      <c r="I37" s="147"/>
      <c r="J37" s="141" t="s">
        <v>99</v>
      </c>
      <c r="K37" s="142">
        <f>0</f>
        <v>0</v>
      </c>
    </row>
    <row r="38" spans="2:11" ht="15.75" x14ac:dyDescent="0.25">
      <c r="B38" s="99" t="s">
        <v>100</v>
      </c>
      <c r="C38" s="100" t="s">
        <v>101</v>
      </c>
      <c r="D38" s="100"/>
      <c r="E38" s="109"/>
      <c r="F38" s="109"/>
      <c r="G38" s="80"/>
      <c r="H38" s="110"/>
      <c r="I38" s="110"/>
      <c r="J38" s="145"/>
      <c r="K38" s="121"/>
    </row>
    <row r="39" spans="2:11" ht="15.75" x14ac:dyDescent="0.25">
      <c r="B39" s="94"/>
      <c r="C39" s="100" t="s">
        <v>69</v>
      </c>
      <c r="D39" s="100" t="s">
        <v>102</v>
      </c>
      <c r="E39" s="148"/>
      <c r="F39" s="109" t="s">
        <v>103</v>
      </c>
      <c r="G39" s="148"/>
      <c r="H39" s="110">
        <f>E39*G39</f>
        <v>0</v>
      </c>
      <c r="I39" s="116" t="s">
        <v>87</v>
      </c>
      <c r="J39" s="111"/>
      <c r="K39" s="121">
        <f>H39</f>
        <v>0</v>
      </c>
    </row>
    <row r="40" spans="2:11" ht="15.75" x14ac:dyDescent="0.25">
      <c r="B40" s="94"/>
      <c r="C40" s="100" t="s">
        <v>84</v>
      </c>
      <c r="D40" s="100" t="s">
        <v>104</v>
      </c>
      <c r="E40" s="148"/>
      <c r="F40" s="109" t="s">
        <v>105</v>
      </c>
      <c r="G40" s="148"/>
      <c r="H40" s="110">
        <f t="shared" ref="H40:H45" si="1">E40*G40</f>
        <v>0</v>
      </c>
      <c r="I40" s="116" t="s">
        <v>87</v>
      </c>
      <c r="J40" s="111"/>
      <c r="K40" s="121">
        <f t="shared" ref="K40:K45" si="2">H40</f>
        <v>0</v>
      </c>
    </row>
    <row r="41" spans="2:11" ht="15.75" x14ac:dyDescent="0.25">
      <c r="B41" s="94"/>
      <c r="C41" s="100" t="s">
        <v>88</v>
      </c>
      <c r="D41" s="100" t="s">
        <v>106</v>
      </c>
      <c r="E41" s="148"/>
      <c r="F41" s="109" t="s">
        <v>105</v>
      </c>
      <c r="G41" s="148"/>
      <c r="H41" s="110">
        <f t="shared" si="1"/>
        <v>0</v>
      </c>
      <c r="I41" s="116" t="s">
        <v>87</v>
      </c>
      <c r="J41" s="111"/>
      <c r="K41" s="121">
        <f t="shared" si="2"/>
        <v>0</v>
      </c>
    </row>
    <row r="42" spans="2:11" ht="15.75" x14ac:dyDescent="0.25">
      <c r="B42" s="94"/>
      <c r="C42" s="100" t="s">
        <v>92</v>
      </c>
      <c r="D42" s="100" t="s">
        <v>107</v>
      </c>
      <c r="E42" s="148"/>
      <c r="F42" s="109" t="s">
        <v>108</v>
      </c>
      <c r="G42" s="148"/>
      <c r="H42" s="110">
        <f t="shared" si="1"/>
        <v>0</v>
      </c>
      <c r="I42" s="116" t="s">
        <v>87</v>
      </c>
      <c r="J42" s="111"/>
      <c r="K42" s="121">
        <f t="shared" si="2"/>
        <v>0</v>
      </c>
    </row>
    <row r="43" spans="2:11" ht="15.75" x14ac:dyDescent="0.25">
      <c r="B43" s="94"/>
      <c r="C43" s="100" t="s">
        <v>109</v>
      </c>
      <c r="D43" s="100" t="s">
        <v>110</v>
      </c>
      <c r="E43" s="148"/>
      <c r="F43" s="109" t="s">
        <v>111</v>
      </c>
      <c r="G43" s="148"/>
      <c r="H43" s="110">
        <f t="shared" si="1"/>
        <v>0</v>
      </c>
      <c r="I43" s="116" t="s">
        <v>87</v>
      </c>
      <c r="J43" s="111"/>
      <c r="K43" s="121">
        <f t="shared" si="2"/>
        <v>0</v>
      </c>
    </row>
    <row r="44" spans="2:11" ht="15.75" x14ac:dyDescent="0.25">
      <c r="B44" s="94"/>
      <c r="C44" s="100" t="s">
        <v>112</v>
      </c>
      <c r="D44" s="100" t="s">
        <v>113</v>
      </c>
      <c r="E44" s="148"/>
      <c r="F44" s="109" t="s">
        <v>108</v>
      </c>
      <c r="G44" s="148"/>
      <c r="H44" s="110">
        <f t="shared" si="1"/>
        <v>0</v>
      </c>
      <c r="I44" s="116" t="s">
        <v>87</v>
      </c>
      <c r="J44" s="111"/>
      <c r="K44" s="121">
        <f t="shared" si="2"/>
        <v>0</v>
      </c>
    </row>
    <row r="45" spans="2:11" ht="15.75" x14ac:dyDescent="0.25">
      <c r="B45" s="94"/>
      <c r="C45" s="100" t="s">
        <v>114</v>
      </c>
      <c r="D45" s="100" t="s">
        <v>115</v>
      </c>
      <c r="E45" s="148"/>
      <c r="F45" s="109" t="s">
        <v>116</v>
      </c>
      <c r="G45" s="148"/>
      <c r="H45" s="110">
        <f t="shared" si="1"/>
        <v>0</v>
      </c>
      <c r="I45" s="116" t="s">
        <v>87</v>
      </c>
      <c r="J45" s="111"/>
      <c r="K45" s="121">
        <f t="shared" si="2"/>
        <v>0</v>
      </c>
    </row>
    <row r="46" spans="2:11" ht="15.75" x14ac:dyDescent="0.25">
      <c r="B46" s="94"/>
      <c r="C46" s="100" t="s">
        <v>117</v>
      </c>
      <c r="D46" s="100" t="s">
        <v>118</v>
      </c>
      <c r="E46" s="109"/>
      <c r="F46" s="109"/>
      <c r="G46" s="145"/>
      <c r="H46" s="110"/>
      <c r="I46" s="116"/>
      <c r="J46" s="111"/>
      <c r="K46" s="121"/>
    </row>
    <row r="47" spans="2:11" ht="15.75" x14ac:dyDescent="0.25">
      <c r="B47" s="94"/>
      <c r="C47" s="100"/>
      <c r="D47" s="144" t="s">
        <v>119</v>
      </c>
      <c r="F47" s="82" t="s">
        <v>120</v>
      </c>
      <c r="G47" s="127"/>
      <c r="H47" s="116" t="s">
        <v>87</v>
      </c>
      <c r="I47" s="110">
        <f>0</f>
        <v>0</v>
      </c>
      <c r="J47" s="111"/>
      <c r="K47" s="121">
        <f>I47</f>
        <v>0</v>
      </c>
    </row>
    <row r="48" spans="2:11" ht="15.75" x14ac:dyDescent="0.25">
      <c r="B48" s="94"/>
      <c r="C48" s="100"/>
      <c r="D48" s="144" t="s">
        <v>121</v>
      </c>
      <c r="F48" s="82" t="s">
        <v>122</v>
      </c>
      <c r="G48" s="127"/>
      <c r="H48" s="116" t="s">
        <v>87</v>
      </c>
      <c r="I48" s="110">
        <f>G48*I27</f>
        <v>0</v>
      </c>
      <c r="J48" s="111"/>
      <c r="K48" s="121">
        <f t="shared" ref="K48:K49" si="3">I48</f>
        <v>0</v>
      </c>
    </row>
    <row r="49" spans="2:11" ht="15.75" x14ac:dyDescent="0.25">
      <c r="B49" s="94"/>
      <c r="C49" s="100"/>
      <c r="D49" s="144" t="s">
        <v>123</v>
      </c>
      <c r="F49" s="82" t="s">
        <v>124</v>
      </c>
      <c r="G49" s="127"/>
      <c r="H49" s="116" t="s">
        <v>87</v>
      </c>
      <c r="I49" s="110">
        <f>G49*K18</f>
        <v>0</v>
      </c>
      <c r="J49" s="111"/>
      <c r="K49" s="121">
        <f t="shared" si="3"/>
        <v>0</v>
      </c>
    </row>
    <row r="50" spans="2:11" ht="15.75" x14ac:dyDescent="0.25">
      <c r="B50" s="149"/>
      <c r="C50" s="100"/>
      <c r="D50" s="100"/>
      <c r="E50" s="150"/>
      <c r="F50" s="150"/>
      <c r="G50" s="150"/>
      <c r="H50" s="150"/>
      <c r="I50" s="151"/>
      <c r="J50" s="152"/>
      <c r="K50" s="104"/>
    </row>
    <row r="51" spans="2:11" ht="15.75" x14ac:dyDescent="0.25">
      <c r="B51" s="136" t="s">
        <v>125</v>
      </c>
      <c r="C51" s="153"/>
      <c r="D51" s="153"/>
      <c r="E51" s="154"/>
      <c r="F51" s="154"/>
      <c r="G51" s="154"/>
      <c r="H51" s="155"/>
      <c r="I51" s="155"/>
      <c r="J51" s="141" t="s">
        <v>126</v>
      </c>
      <c r="K51" s="142">
        <f>+K35+K37</f>
        <v>211278</v>
      </c>
    </row>
    <row r="52" spans="2:11" ht="15.75" x14ac:dyDescent="0.25">
      <c r="B52" s="94"/>
      <c r="C52" s="144"/>
      <c r="D52" s="144"/>
      <c r="E52" s="80"/>
      <c r="F52" s="80"/>
      <c r="G52" s="106"/>
      <c r="H52" s="145"/>
      <c r="I52" s="145"/>
      <c r="J52" s="145"/>
      <c r="K52" s="112"/>
    </row>
    <row r="53" spans="2:11" ht="15.75" x14ac:dyDescent="0.25">
      <c r="B53" s="94" t="s">
        <v>127</v>
      </c>
      <c r="C53" s="144"/>
      <c r="D53" s="144"/>
      <c r="E53" s="80"/>
      <c r="F53" s="80"/>
      <c r="G53" s="80"/>
      <c r="H53" s="145"/>
      <c r="I53" s="145"/>
      <c r="J53" s="145"/>
      <c r="K53" s="112"/>
    </row>
    <row r="54" spans="2:11" ht="15.75" x14ac:dyDescent="0.25">
      <c r="B54" s="156" t="s">
        <v>128</v>
      </c>
      <c r="C54" s="144" t="s">
        <v>129</v>
      </c>
      <c r="D54" s="144"/>
      <c r="E54" s="127"/>
      <c r="F54" s="109" t="s">
        <v>130</v>
      </c>
      <c r="G54" s="108"/>
      <c r="H54" s="145"/>
      <c r="I54" s="110">
        <f>E54*K51</f>
        <v>0</v>
      </c>
      <c r="J54" s="111"/>
      <c r="K54" s="157" t="s">
        <v>131</v>
      </c>
    </row>
    <row r="55" spans="2:11" ht="15.75" x14ac:dyDescent="0.25">
      <c r="B55" s="156" t="s">
        <v>132</v>
      </c>
      <c r="C55" s="144" t="s">
        <v>133</v>
      </c>
      <c r="D55" s="144"/>
      <c r="E55" s="148"/>
      <c r="F55" s="109" t="s">
        <v>72</v>
      </c>
      <c r="G55" s="148"/>
      <c r="H55" s="145"/>
      <c r="I55" s="110">
        <f>G55*E55</f>
        <v>0</v>
      </c>
      <c r="J55" s="111"/>
      <c r="K55" s="157" t="s">
        <v>131</v>
      </c>
    </row>
    <row r="56" spans="2:11" ht="15.75" x14ac:dyDescent="0.25">
      <c r="B56" s="136" t="s">
        <v>134</v>
      </c>
      <c r="C56" s="153"/>
      <c r="D56" s="153"/>
      <c r="E56" s="154"/>
      <c r="F56" s="158"/>
      <c r="G56" s="154"/>
      <c r="H56" s="155"/>
      <c r="I56" s="147"/>
      <c r="J56" s="141" t="s">
        <v>135</v>
      </c>
      <c r="K56" s="142">
        <f>SUM(I54:I55)</f>
        <v>0</v>
      </c>
    </row>
    <row r="57" spans="2:11" ht="15.75" x14ac:dyDescent="0.25">
      <c r="B57" s="94"/>
      <c r="C57" s="144"/>
      <c r="D57" s="144"/>
      <c r="E57" s="80"/>
      <c r="F57" s="109"/>
      <c r="G57" s="80"/>
      <c r="H57" s="145"/>
      <c r="I57" s="110"/>
      <c r="J57" s="159"/>
      <c r="K57" s="112"/>
    </row>
    <row r="58" spans="2:11" ht="15.75" x14ac:dyDescent="0.25">
      <c r="B58" s="143"/>
      <c r="C58" s="144"/>
      <c r="D58" s="144"/>
      <c r="E58" s="80"/>
      <c r="F58" s="109"/>
      <c r="G58" s="80"/>
      <c r="H58" s="145"/>
      <c r="I58" s="110"/>
      <c r="J58" s="145"/>
      <c r="K58" s="112"/>
    </row>
    <row r="59" spans="2:11" ht="15.75" x14ac:dyDescent="0.25">
      <c r="B59" s="94" t="s">
        <v>136</v>
      </c>
      <c r="C59" s="144"/>
      <c r="D59" s="144"/>
      <c r="E59" s="80"/>
      <c r="F59" s="109"/>
      <c r="G59" s="80"/>
      <c r="H59" s="145"/>
      <c r="I59" s="110"/>
      <c r="J59" s="145"/>
      <c r="K59" s="112"/>
    </row>
    <row r="60" spans="2:11" ht="15.75" x14ac:dyDescent="0.25">
      <c r="B60" s="156" t="s">
        <v>137</v>
      </c>
      <c r="C60" s="144" t="s">
        <v>138</v>
      </c>
      <c r="D60" s="144"/>
      <c r="E60" s="108"/>
      <c r="F60" s="109" t="s">
        <v>130</v>
      </c>
      <c r="G60" s="108"/>
      <c r="H60" s="145"/>
      <c r="I60" s="110"/>
      <c r="J60" s="111"/>
      <c r="K60" s="157" t="s">
        <v>131</v>
      </c>
    </row>
    <row r="61" spans="2:11" ht="15.75" x14ac:dyDescent="0.25">
      <c r="B61" s="156" t="s">
        <v>139</v>
      </c>
      <c r="C61" s="144" t="s">
        <v>140</v>
      </c>
      <c r="D61" s="144"/>
      <c r="E61" s="160"/>
      <c r="F61" s="109" t="s">
        <v>141</v>
      </c>
      <c r="G61" s="108"/>
      <c r="H61" s="145"/>
      <c r="I61" s="110">
        <f>E61*K51</f>
        <v>0</v>
      </c>
      <c r="J61" s="111"/>
      <c r="K61" s="157" t="s">
        <v>131</v>
      </c>
    </row>
    <row r="62" spans="2:11" ht="15.75" x14ac:dyDescent="0.25">
      <c r="B62" s="136" t="s">
        <v>142</v>
      </c>
      <c r="C62" s="161"/>
      <c r="D62" s="161"/>
      <c r="E62" s="162"/>
      <c r="F62" s="162"/>
      <c r="G62" s="162"/>
      <c r="H62" s="163"/>
      <c r="I62" s="163"/>
      <c r="J62" s="141" t="s">
        <v>143</v>
      </c>
      <c r="K62" s="164">
        <f>SUM(I60:I61)</f>
        <v>0</v>
      </c>
    </row>
    <row r="63" spans="2:11" ht="15.75" x14ac:dyDescent="0.25">
      <c r="B63" s="94"/>
      <c r="C63" s="144"/>
      <c r="D63" s="144"/>
      <c r="E63" s="80"/>
      <c r="F63" s="80"/>
      <c r="G63" s="80"/>
      <c r="H63" s="145"/>
      <c r="I63" s="145"/>
      <c r="J63" s="159"/>
      <c r="K63" s="112"/>
    </row>
    <row r="64" spans="2:11" ht="15.75" x14ac:dyDescent="0.25">
      <c r="B64" s="143"/>
      <c r="C64" s="144"/>
      <c r="D64" s="144"/>
      <c r="E64" s="80"/>
      <c r="F64" s="80"/>
      <c r="G64" s="80"/>
      <c r="H64" s="145"/>
      <c r="I64" s="145"/>
      <c r="J64" s="145"/>
      <c r="K64" s="112"/>
    </row>
    <row r="65" spans="2:11" ht="34.5" customHeight="1" thickBot="1" x14ac:dyDescent="0.35">
      <c r="B65" s="165" t="s">
        <v>144</v>
      </c>
      <c r="C65" s="166"/>
      <c r="D65" s="166"/>
      <c r="E65" s="166"/>
      <c r="F65" s="166"/>
      <c r="G65" s="167"/>
      <c r="H65" s="168"/>
      <c r="I65" s="169"/>
      <c r="J65" s="170" t="s">
        <v>145</v>
      </c>
      <c r="K65" s="171">
        <f>K51+K56+K62</f>
        <v>211278</v>
      </c>
    </row>
    <row r="66" spans="2:11" ht="15.75" thickTop="1" x14ac:dyDescent="0.25"/>
  </sheetData>
  <mergeCells count="5">
    <mergeCell ref="J3:K3"/>
    <mergeCell ref="B8:K8"/>
    <mergeCell ref="E37:H37"/>
    <mergeCell ref="B1:K1"/>
    <mergeCell ref="B2:K2"/>
  </mergeCells>
  <printOptions horizontalCentered="1"/>
  <pageMargins left="0.7" right="0.7" top="0.75" bottom="0.75" header="0.3" footer="0.3"/>
  <pageSetup scale="49" firstPageNumber="66" orientation="portrait" useFirstPageNumber="1" r:id="rId1"/>
  <headerFooter>
    <oddFooter>&amp;L&amp;"Arial,Regular"&amp;8GVEA - Zehnder Facility
PM&amp;Y2.5&amp;Y Serious NAA BACT Analysis&amp;C&amp;"Arial,Regular"&amp;8Page &amp;P&amp;R&amp;"Arial,Regular"&amp;8August 2017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40"/>
  <sheetViews>
    <sheetView topLeftCell="B1" zoomScale="70" zoomScaleNormal="70" workbookViewId="0">
      <selection activeCell="A15" sqref="A15:C16"/>
    </sheetView>
  </sheetViews>
  <sheetFormatPr defaultRowHeight="15" x14ac:dyDescent="0.25"/>
  <cols>
    <col min="1" max="1" width="3" customWidth="1"/>
    <col min="2" max="3" width="6" customWidth="1"/>
    <col min="4" max="4" width="52.5703125" customWidth="1"/>
    <col min="5" max="5" width="11.5703125" bestFit="1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304" t="s">
        <v>208</v>
      </c>
      <c r="C1" s="304"/>
      <c r="D1" s="304"/>
      <c r="E1" s="304"/>
      <c r="F1" s="304"/>
      <c r="G1" s="304"/>
      <c r="H1" s="304"/>
      <c r="I1" s="304"/>
      <c r="J1" s="304"/>
      <c r="K1" s="304"/>
    </row>
    <row r="2" spans="2:11" x14ac:dyDescent="0.25">
      <c r="B2" s="304" t="s">
        <v>199</v>
      </c>
      <c r="C2" s="304"/>
      <c r="D2" s="304"/>
      <c r="E2" s="304"/>
      <c r="F2" s="304"/>
      <c r="G2" s="304"/>
      <c r="H2" s="304"/>
      <c r="I2" s="304"/>
      <c r="J2" s="304"/>
      <c r="K2" s="304"/>
    </row>
    <row r="3" spans="2:11" ht="15.75" thickBot="1" x14ac:dyDescent="0.3">
      <c r="I3" s="305" t="s">
        <v>146</v>
      </c>
      <c r="J3" s="306"/>
      <c r="K3" s="307"/>
    </row>
    <row r="4" spans="2:11" ht="19.5" thickTop="1" x14ac:dyDescent="0.3">
      <c r="B4" s="74" t="s">
        <v>147</v>
      </c>
      <c r="C4" s="172"/>
      <c r="D4" s="76"/>
      <c r="E4" s="76"/>
      <c r="F4" s="76"/>
      <c r="G4" s="76"/>
      <c r="H4" s="76"/>
      <c r="I4" s="76"/>
      <c r="J4" s="77" t="s">
        <v>55</v>
      </c>
      <c r="K4" s="78"/>
    </row>
    <row r="5" spans="2:11" ht="18" x14ac:dyDescent="0.35">
      <c r="B5" s="79" t="s">
        <v>148</v>
      </c>
      <c r="C5" s="80"/>
      <c r="D5" s="81" t="s">
        <v>200</v>
      </c>
      <c r="E5" s="80"/>
      <c r="F5" s="80"/>
      <c r="G5" s="80"/>
      <c r="H5" s="80"/>
      <c r="I5" s="80"/>
      <c r="J5" s="82" t="s">
        <v>57</v>
      </c>
      <c r="K5" s="83"/>
    </row>
    <row r="6" spans="2:11" x14ac:dyDescent="0.25">
      <c r="B6" s="79"/>
      <c r="C6" s="80"/>
      <c r="D6" s="80"/>
      <c r="E6" s="80"/>
      <c r="F6" s="80"/>
      <c r="G6" s="80"/>
      <c r="H6" s="80"/>
      <c r="I6" s="80"/>
      <c r="J6" s="82" t="s">
        <v>58</v>
      </c>
      <c r="K6" s="83"/>
    </row>
    <row r="7" spans="2:11" ht="15.75" thickBot="1" x14ac:dyDescent="0.3">
      <c r="B7" s="84"/>
      <c r="C7" s="85"/>
      <c r="D7" s="85"/>
      <c r="E7" s="85"/>
      <c r="F7" s="85"/>
      <c r="G7" s="85"/>
      <c r="H7" s="85"/>
      <c r="I7" s="85"/>
      <c r="J7" s="86" t="s">
        <v>59</v>
      </c>
      <c r="K7" s="87"/>
    </row>
    <row r="8" spans="2:11" ht="16.5" thickBot="1" x14ac:dyDescent="0.3">
      <c r="B8" s="308" t="s">
        <v>149</v>
      </c>
      <c r="C8" s="309"/>
      <c r="D8" s="309"/>
      <c r="E8" s="309"/>
      <c r="F8" s="309"/>
      <c r="G8" s="309"/>
      <c r="H8" s="309"/>
      <c r="I8" s="309"/>
      <c r="J8" s="309"/>
      <c r="K8" s="310"/>
    </row>
    <row r="9" spans="2:11" ht="15.75" x14ac:dyDescent="0.25">
      <c r="B9" s="173" t="s">
        <v>150</v>
      </c>
      <c r="C9" s="174"/>
      <c r="D9" s="175"/>
      <c r="E9" s="176" t="s">
        <v>62</v>
      </c>
      <c r="F9" s="176" t="s">
        <v>63</v>
      </c>
      <c r="G9" s="177" t="s">
        <v>64</v>
      </c>
      <c r="H9" s="178" t="s">
        <v>65</v>
      </c>
      <c r="I9" s="178" t="s">
        <v>66</v>
      </c>
      <c r="J9" s="175"/>
      <c r="K9" s="179" t="s">
        <v>151</v>
      </c>
    </row>
    <row r="10" spans="2:11" x14ac:dyDescent="0.25">
      <c r="B10" s="180" t="s">
        <v>67</v>
      </c>
      <c r="C10" s="80" t="s">
        <v>152</v>
      </c>
      <c r="D10" s="80"/>
      <c r="E10" s="108"/>
      <c r="F10" s="109" t="s">
        <v>153</v>
      </c>
      <c r="G10" s="108"/>
      <c r="H10" s="181" t="s">
        <v>131</v>
      </c>
      <c r="I10" s="110">
        <f>E10*G10</f>
        <v>0</v>
      </c>
      <c r="J10" s="182"/>
      <c r="K10" s="121">
        <f>I10</f>
        <v>0</v>
      </c>
    </row>
    <row r="11" spans="2:11" x14ac:dyDescent="0.25">
      <c r="B11" s="180" t="s">
        <v>100</v>
      </c>
      <c r="C11" s="80" t="s">
        <v>154</v>
      </c>
      <c r="D11" s="80"/>
      <c r="E11" s="108"/>
      <c r="F11" s="109" t="s">
        <v>153</v>
      </c>
      <c r="G11" s="108"/>
      <c r="H11" s="181" t="s">
        <v>131</v>
      </c>
      <c r="I11" s="110">
        <f>E11*G11</f>
        <v>0</v>
      </c>
      <c r="J11" s="182"/>
      <c r="K11" s="121">
        <f t="shared" ref="K11:K12" si="0">I11</f>
        <v>0</v>
      </c>
    </row>
    <row r="12" spans="2:11" x14ac:dyDescent="0.25">
      <c r="B12" s="180" t="s">
        <v>128</v>
      </c>
      <c r="C12" s="80" t="s">
        <v>155</v>
      </c>
      <c r="D12" s="80"/>
      <c r="E12" s="108"/>
      <c r="F12" s="115" t="s">
        <v>153</v>
      </c>
      <c r="G12" s="108"/>
      <c r="H12" s="181" t="s">
        <v>131</v>
      </c>
      <c r="I12" s="110">
        <f>E12*G12</f>
        <v>0</v>
      </c>
      <c r="J12" s="182"/>
      <c r="K12" s="121">
        <f t="shared" si="0"/>
        <v>0</v>
      </c>
    </row>
    <row r="13" spans="2:11" x14ac:dyDescent="0.25">
      <c r="B13" s="180" t="s">
        <v>132</v>
      </c>
      <c r="C13" s="80" t="s">
        <v>156</v>
      </c>
      <c r="D13" s="80"/>
      <c r="E13" s="108"/>
      <c r="F13" s="115" t="s">
        <v>108</v>
      </c>
      <c r="G13" s="108"/>
      <c r="H13" s="110">
        <f>E13*G13</f>
        <v>0</v>
      </c>
      <c r="I13" s="181" t="s">
        <v>131</v>
      </c>
      <c r="J13" s="182"/>
      <c r="K13" s="121">
        <f>H13</f>
        <v>0</v>
      </c>
    </row>
    <row r="14" spans="2:11" x14ac:dyDescent="0.25">
      <c r="B14" s="183"/>
      <c r="C14" s="184"/>
      <c r="D14" s="80"/>
      <c r="E14" s="185"/>
      <c r="F14" s="82"/>
      <c r="G14" s="182"/>
      <c r="H14" s="110"/>
      <c r="I14" s="186"/>
      <c r="J14" s="110"/>
      <c r="K14" s="121"/>
    </row>
    <row r="15" spans="2:11" x14ac:dyDescent="0.25">
      <c r="B15" s="187" t="s">
        <v>157</v>
      </c>
      <c r="C15" s="188"/>
      <c r="D15" s="189"/>
      <c r="E15" s="190"/>
      <c r="F15" s="191" t="s">
        <v>158</v>
      </c>
      <c r="G15" s="192"/>
      <c r="H15" s="140"/>
      <c r="I15" s="193"/>
      <c r="J15" s="194" t="s">
        <v>159</v>
      </c>
      <c r="K15" s="195">
        <f>SUM(K10:K13)</f>
        <v>0</v>
      </c>
    </row>
    <row r="16" spans="2:11" x14ac:dyDescent="0.25">
      <c r="B16" s="79"/>
      <c r="C16" s="184"/>
      <c r="D16" s="80"/>
      <c r="E16" s="109"/>
      <c r="F16" s="80"/>
      <c r="G16" s="110"/>
      <c r="H16" s="110"/>
      <c r="I16" s="186"/>
      <c r="J16" s="196"/>
      <c r="K16" s="121"/>
    </row>
    <row r="17" spans="2:12" ht="15.75" x14ac:dyDescent="0.25">
      <c r="B17" s="94" t="s">
        <v>160</v>
      </c>
      <c r="C17" s="100"/>
      <c r="D17" s="80"/>
      <c r="E17" s="109"/>
      <c r="F17" s="109"/>
      <c r="G17" s="110"/>
      <c r="H17" s="110"/>
      <c r="I17" s="110"/>
      <c r="J17" s="110"/>
      <c r="K17" s="121"/>
    </row>
    <row r="18" spans="2:12" x14ac:dyDescent="0.25">
      <c r="B18" s="180" t="s">
        <v>137</v>
      </c>
      <c r="C18" s="80" t="s">
        <v>161</v>
      </c>
      <c r="D18" s="80"/>
      <c r="E18" s="108"/>
      <c r="F18" s="109" t="s">
        <v>153</v>
      </c>
      <c r="G18" s="108"/>
      <c r="H18" s="181" t="s">
        <v>131</v>
      </c>
      <c r="I18" s="110">
        <f>E18*G18</f>
        <v>0</v>
      </c>
      <c r="J18" s="182"/>
      <c r="K18" s="121">
        <f>I18</f>
        <v>0</v>
      </c>
    </row>
    <row r="19" spans="2:12" x14ac:dyDescent="0.25">
      <c r="B19" s="180" t="s">
        <v>139</v>
      </c>
      <c r="C19" s="80" t="s">
        <v>162</v>
      </c>
      <c r="D19" s="80"/>
      <c r="E19" s="108"/>
      <c r="F19" s="109" t="s">
        <v>153</v>
      </c>
      <c r="G19" s="108"/>
      <c r="H19" s="181" t="s">
        <v>131</v>
      </c>
      <c r="I19" s="110">
        <f>E19*G19</f>
        <v>0</v>
      </c>
      <c r="J19" s="182"/>
      <c r="K19" s="121">
        <f>I19</f>
        <v>0</v>
      </c>
    </row>
    <row r="20" spans="2:12" x14ac:dyDescent="0.25">
      <c r="B20" s="180" t="s">
        <v>163</v>
      </c>
      <c r="C20" s="80" t="s">
        <v>164</v>
      </c>
      <c r="D20" s="80"/>
      <c r="E20" s="115"/>
      <c r="F20" s="115"/>
      <c r="G20" s="110"/>
      <c r="H20" s="181" t="s">
        <v>131</v>
      </c>
      <c r="I20" s="110"/>
      <c r="J20" s="182"/>
      <c r="K20" s="197"/>
      <c r="L20" s="198"/>
    </row>
    <row r="21" spans="2:12" x14ac:dyDescent="0.25">
      <c r="B21" s="180" t="s">
        <v>165</v>
      </c>
      <c r="C21" s="80" t="s">
        <v>166</v>
      </c>
      <c r="D21" s="80"/>
      <c r="E21" s="115"/>
      <c r="F21" s="115"/>
      <c r="G21" s="110"/>
      <c r="H21" s="181" t="s">
        <v>131</v>
      </c>
      <c r="I21" s="110"/>
      <c r="J21" s="182"/>
      <c r="K21" s="197"/>
      <c r="L21" s="198"/>
    </row>
    <row r="22" spans="2:12" x14ac:dyDescent="0.25">
      <c r="B22" s="180"/>
      <c r="C22" s="199" t="s">
        <v>167</v>
      </c>
      <c r="D22" s="80"/>
      <c r="E22" s="185">
        <f>($E$37/100*POWER((1+($E$37/100)),$E$38))/((POWER(((1+$E$37/100)),$E$38))-1)</f>
        <v>0.14237750272736471</v>
      </c>
      <c r="F22" s="115"/>
      <c r="G22" s="110"/>
      <c r="H22" s="110"/>
      <c r="I22" s="110"/>
      <c r="J22" s="182"/>
      <c r="K22" s="200"/>
      <c r="L22" s="198"/>
    </row>
    <row r="23" spans="2:12" x14ac:dyDescent="0.25">
      <c r="B23" s="180" t="s">
        <v>168</v>
      </c>
      <c r="C23" s="80" t="s">
        <v>169</v>
      </c>
      <c r="D23" s="80"/>
      <c r="E23" s="80"/>
      <c r="F23" s="80"/>
      <c r="G23" s="110"/>
      <c r="H23" s="201"/>
      <c r="I23" s="110"/>
      <c r="J23" s="202" t="s">
        <v>170</v>
      </c>
      <c r="K23" s="121">
        <f>E22*'4-4 EU ID 3&amp;4 Overhaul - TCI'!K65</f>
        <v>30081.234021232161</v>
      </c>
      <c r="L23" s="198"/>
    </row>
    <row r="24" spans="2:12" x14ac:dyDescent="0.25">
      <c r="B24" s="79"/>
      <c r="C24" s="80"/>
      <c r="D24" s="80"/>
      <c r="E24" s="109"/>
      <c r="F24" s="80"/>
      <c r="G24" s="110"/>
      <c r="H24" s="110"/>
      <c r="I24" s="110"/>
      <c r="J24" s="110"/>
      <c r="K24" s="121"/>
    </row>
    <row r="25" spans="2:12" x14ac:dyDescent="0.25">
      <c r="B25" s="187" t="s">
        <v>171</v>
      </c>
      <c r="C25" s="188"/>
      <c r="D25" s="203"/>
      <c r="E25" s="204"/>
      <c r="F25" s="203"/>
      <c r="G25" s="193"/>
      <c r="H25" s="205"/>
      <c r="I25" s="193"/>
      <c r="J25" s="194" t="s">
        <v>172</v>
      </c>
      <c r="K25" s="195">
        <f>SUM(K18:K23)</f>
        <v>30081.234021232161</v>
      </c>
    </row>
    <row r="26" spans="2:12" x14ac:dyDescent="0.25">
      <c r="B26" s="206"/>
      <c r="C26" s="207"/>
      <c r="D26" s="80"/>
      <c r="E26" s="109"/>
      <c r="F26" s="80"/>
      <c r="G26" s="110"/>
      <c r="H26" s="110"/>
      <c r="I26" s="110"/>
      <c r="J26" s="110"/>
      <c r="K26" s="121"/>
    </row>
    <row r="27" spans="2:12" ht="15.75" x14ac:dyDescent="0.25">
      <c r="B27" s="208" t="s">
        <v>173</v>
      </c>
      <c r="C27" s="209"/>
      <c r="D27" s="139"/>
      <c r="E27" s="138"/>
      <c r="F27" s="139"/>
      <c r="G27" s="140"/>
      <c r="H27" s="210"/>
      <c r="I27" s="140"/>
      <c r="J27" s="194" t="s">
        <v>174</v>
      </c>
      <c r="K27" s="195">
        <f>K15+K25</f>
        <v>30081.234021232161</v>
      </c>
    </row>
    <row r="28" spans="2:12" ht="15.75" thickBot="1" x14ac:dyDescent="0.3">
      <c r="B28" s="79"/>
      <c r="C28" s="80"/>
      <c r="D28" s="80"/>
      <c r="E28" s="109"/>
      <c r="F28" s="80"/>
      <c r="G28" s="80"/>
      <c r="H28" s="80"/>
      <c r="I28" s="80"/>
      <c r="J28" s="80"/>
      <c r="K28" s="102"/>
    </row>
    <row r="29" spans="2:12" ht="16.5" thickBot="1" x14ac:dyDescent="0.3">
      <c r="B29" s="311" t="s">
        <v>175</v>
      </c>
      <c r="C29" s="312"/>
      <c r="D29" s="312"/>
      <c r="E29" s="312"/>
      <c r="F29" s="312"/>
      <c r="G29" s="312"/>
      <c r="H29" s="312"/>
      <c r="I29" s="312"/>
      <c r="J29" s="312"/>
      <c r="K29" s="313"/>
    </row>
    <row r="30" spans="2:12" x14ac:dyDescent="0.25">
      <c r="B30" s="79"/>
      <c r="C30" s="80"/>
      <c r="D30" s="80"/>
      <c r="E30" s="80"/>
      <c r="F30" s="80"/>
      <c r="G30" s="80"/>
      <c r="H30" s="80"/>
      <c r="I30" s="80"/>
      <c r="J30" s="80"/>
      <c r="K30" s="102"/>
    </row>
    <row r="31" spans="2:12" ht="15.75" x14ac:dyDescent="0.25">
      <c r="B31" s="94" t="s">
        <v>176</v>
      </c>
      <c r="C31" s="100"/>
      <c r="D31" s="80"/>
      <c r="E31" s="80"/>
      <c r="F31" s="80"/>
      <c r="G31" s="80"/>
      <c r="H31" s="80"/>
      <c r="I31" s="80"/>
      <c r="J31" s="211" t="s">
        <v>177</v>
      </c>
      <c r="K31" s="212">
        <f>'4-3 PM Ranking'!F6</f>
        <v>0.35</v>
      </c>
    </row>
    <row r="32" spans="2:12" x14ac:dyDescent="0.25">
      <c r="B32" s="79"/>
      <c r="C32" s="80"/>
      <c r="D32" s="80"/>
      <c r="E32" s="80"/>
      <c r="F32" s="80"/>
      <c r="G32" s="80"/>
      <c r="H32" s="80"/>
      <c r="I32" s="80"/>
      <c r="J32" s="80"/>
      <c r="K32" s="102"/>
    </row>
    <row r="33" spans="2:11" ht="16.5" thickBot="1" x14ac:dyDescent="0.3">
      <c r="B33" s="213" t="s">
        <v>178</v>
      </c>
      <c r="C33" s="214"/>
      <c r="D33" s="215"/>
      <c r="E33" s="215"/>
      <c r="F33" s="215"/>
      <c r="G33" s="215"/>
      <c r="H33" s="216"/>
      <c r="I33" s="215"/>
      <c r="J33" s="217" t="s">
        <v>179</v>
      </c>
      <c r="K33" s="218">
        <f>K27/K31</f>
        <v>85946.382917806186</v>
      </c>
    </row>
    <row r="34" spans="2:11" ht="15.75" thickTop="1" x14ac:dyDescent="0.25"/>
    <row r="35" spans="2:11" ht="15.75" thickBot="1" x14ac:dyDescent="0.3"/>
    <row r="36" spans="2:11" x14ac:dyDescent="0.25">
      <c r="D36" s="219" t="s">
        <v>180</v>
      </c>
      <c r="E36" s="175"/>
      <c r="F36" s="220"/>
      <c r="G36" s="221"/>
    </row>
    <row r="37" spans="2:11" x14ac:dyDescent="0.25">
      <c r="D37" s="222" t="s">
        <v>181</v>
      </c>
      <c r="E37" s="223">
        <v>7</v>
      </c>
      <c r="F37" s="224" t="s">
        <v>182</v>
      </c>
    </row>
    <row r="38" spans="2:11" x14ac:dyDescent="0.25">
      <c r="D38" s="222" t="s">
        <v>183</v>
      </c>
      <c r="E38" s="108">
        <v>10</v>
      </c>
      <c r="F38" s="224" t="s">
        <v>184</v>
      </c>
    </row>
    <row r="39" spans="2:11" x14ac:dyDescent="0.25">
      <c r="D39" s="222" t="s">
        <v>185</v>
      </c>
      <c r="E39" s="108" t="s">
        <v>186</v>
      </c>
      <c r="F39" s="224" t="s">
        <v>184</v>
      </c>
    </row>
    <row r="40" spans="2:11" ht="15.75" thickBot="1" x14ac:dyDescent="0.3">
      <c r="D40" s="225" t="s">
        <v>187</v>
      </c>
      <c r="E40" s="226" t="s">
        <v>186</v>
      </c>
      <c r="F40" s="227" t="s">
        <v>182</v>
      </c>
    </row>
  </sheetData>
  <mergeCells count="5">
    <mergeCell ref="I3:K3"/>
    <mergeCell ref="B8:K8"/>
    <mergeCell ref="B29:K29"/>
    <mergeCell ref="B1:K1"/>
    <mergeCell ref="B2:K2"/>
  </mergeCells>
  <printOptions horizontalCentered="1"/>
  <pageMargins left="0.7" right="0.7" top="0.75" bottom="0.75" header="0.3" footer="0.3"/>
  <pageSetup scale="52" firstPageNumber="67" orientation="portrait" useFirstPageNumber="1" r:id="rId1"/>
  <headerFooter>
    <oddFooter>&amp;L&amp;"Arial,Regular"&amp;8GVEA - Zehnder Facility
PM&amp;Y2.5&amp;Y Serious NAA BACT Analysis&amp;C&amp;"Arial,Regular"&amp;8Page &amp;P&amp;R&amp;"Arial,Regular"&amp;8August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workbookViewId="0">
      <selection activeCell="A15" sqref="A15:C16"/>
    </sheetView>
  </sheetViews>
  <sheetFormatPr defaultRowHeight="12.75" x14ac:dyDescent="0.2"/>
  <cols>
    <col min="1" max="1" width="41.28515625" style="13" customWidth="1"/>
    <col min="2" max="2" width="14.85546875" style="13" customWidth="1"/>
    <col min="3" max="5" width="17.7109375" style="13" customWidth="1"/>
    <col min="6" max="6" width="17.85546875" style="13" customWidth="1"/>
    <col min="7" max="246" width="8.85546875" style="13"/>
    <col min="247" max="247" width="35.7109375" style="13" customWidth="1"/>
    <col min="248" max="248" width="10.7109375" style="13" customWidth="1"/>
    <col min="249" max="249" width="11" style="13" customWidth="1"/>
    <col min="250" max="250" width="10.7109375" style="13" customWidth="1"/>
    <col min="251" max="251" width="13.28515625" style="13" customWidth="1"/>
    <col min="252" max="252" width="9.28515625" style="13" bestFit="1" customWidth="1"/>
    <col min="253" max="259" width="9.140625" style="13" customWidth="1"/>
    <col min="260" max="260" width="9.28515625" style="13" bestFit="1" customWidth="1"/>
    <col min="261" max="502" width="8.85546875" style="13"/>
    <col min="503" max="503" width="35.7109375" style="13" customWidth="1"/>
    <col min="504" max="504" width="10.7109375" style="13" customWidth="1"/>
    <col min="505" max="505" width="11" style="13" customWidth="1"/>
    <col min="506" max="506" width="10.7109375" style="13" customWidth="1"/>
    <col min="507" max="507" width="13.28515625" style="13" customWidth="1"/>
    <col min="508" max="508" width="9.28515625" style="13" bestFit="1" customWidth="1"/>
    <col min="509" max="515" width="9.140625" style="13" customWidth="1"/>
    <col min="516" max="516" width="9.28515625" style="13" bestFit="1" customWidth="1"/>
    <col min="517" max="758" width="8.85546875" style="13"/>
    <col min="759" max="759" width="35.7109375" style="13" customWidth="1"/>
    <col min="760" max="760" width="10.7109375" style="13" customWidth="1"/>
    <col min="761" max="761" width="11" style="13" customWidth="1"/>
    <col min="762" max="762" width="10.7109375" style="13" customWidth="1"/>
    <col min="763" max="763" width="13.28515625" style="13" customWidth="1"/>
    <col min="764" max="764" width="9.28515625" style="13" bestFit="1" customWidth="1"/>
    <col min="765" max="771" width="9.140625" style="13" customWidth="1"/>
    <col min="772" max="772" width="9.28515625" style="13" bestFit="1" customWidth="1"/>
    <col min="773" max="1014" width="8.85546875" style="13"/>
    <col min="1015" max="1015" width="35.7109375" style="13" customWidth="1"/>
    <col min="1016" max="1016" width="10.7109375" style="13" customWidth="1"/>
    <col min="1017" max="1017" width="11" style="13" customWidth="1"/>
    <col min="1018" max="1018" width="10.7109375" style="13" customWidth="1"/>
    <col min="1019" max="1019" width="13.28515625" style="13" customWidth="1"/>
    <col min="1020" max="1020" width="9.28515625" style="13" bestFit="1" customWidth="1"/>
    <col min="1021" max="1027" width="9.140625" style="13" customWidth="1"/>
    <col min="1028" max="1028" width="9.28515625" style="13" bestFit="1" customWidth="1"/>
    <col min="1029" max="1270" width="8.85546875" style="13"/>
    <col min="1271" max="1271" width="35.7109375" style="13" customWidth="1"/>
    <col min="1272" max="1272" width="10.7109375" style="13" customWidth="1"/>
    <col min="1273" max="1273" width="11" style="13" customWidth="1"/>
    <col min="1274" max="1274" width="10.7109375" style="13" customWidth="1"/>
    <col min="1275" max="1275" width="13.28515625" style="13" customWidth="1"/>
    <col min="1276" max="1276" width="9.28515625" style="13" bestFit="1" customWidth="1"/>
    <col min="1277" max="1283" width="9.140625" style="13" customWidth="1"/>
    <col min="1284" max="1284" width="9.28515625" style="13" bestFit="1" customWidth="1"/>
    <col min="1285" max="1526" width="8.85546875" style="13"/>
    <col min="1527" max="1527" width="35.7109375" style="13" customWidth="1"/>
    <col min="1528" max="1528" width="10.7109375" style="13" customWidth="1"/>
    <col min="1529" max="1529" width="11" style="13" customWidth="1"/>
    <col min="1530" max="1530" width="10.7109375" style="13" customWidth="1"/>
    <col min="1531" max="1531" width="13.28515625" style="13" customWidth="1"/>
    <col min="1532" max="1532" width="9.28515625" style="13" bestFit="1" customWidth="1"/>
    <col min="1533" max="1539" width="9.140625" style="13" customWidth="1"/>
    <col min="1540" max="1540" width="9.28515625" style="13" bestFit="1" customWidth="1"/>
    <col min="1541" max="1782" width="8.85546875" style="13"/>
    <col min="1783" max="1783" width="35.7109375" style="13" customWidth="1"/>
    <col min="1784" max="1784" width="10.7109375" style="13" customWidth="1"/>
    <col min="1785" max="1785" width="11" style="13" customWidth="1"/>
    <col min="1786" max="1786" width="10.7109375" style="13" customWidth="1"/>
    <col min="1787" max="1787" width="13.28515625" style="13" customWidth="1"/>
    <col min="1788" max="1788" width="9.28515625" style="13" bestFit="1" customWidth="1"/>
    <col min="1789" max="1795" width="9.140625" style="13" customWidth="1"/>
    <col min="1796" max="1796" width="9.28515625" style="13" bestFit="1" customWidth="1"/>
    <col min="1797" max="2038" width="8.85546875" style="13"/>
    <col min="2039" max="2039" width="35.7109375" style="13" customWidth="1"/>
    <col min="2040" max="2040" width="10.7109375" style="13" customWidth="1"/>
    <col min="2041" max="2041" width="11" style="13" customWidth="1"/>
    <col min="2042" max="2042" width="10.7109375" style="13" customWidth="1"/>
    <col min="2043" max="2043" width="13.28515625" style="13" customWidth="1"/>
    <col min="2044" max="2044" width="9.28515625" style="13" bestFit="1" customWidth="1"/>
    <col min="2045" max="2051" width="9.140625" style="13" customWidth="1"/>
    <col min="2052" max="2052" width="9.28515625" style="13" bestFit="1" customWidth="1"/>
    <col min="2053" max="2294" width="8.85546875" style="13"/>
    <col min="2295" max="2295" width="35.7109375" style="13" customWidth="1"/>
    <col min="2296" max="2296" width="10.7109375" style="13" customWidth="1"/>
    <col min="2297" max="2297" width="11" style="13" customWidth="1"/>
    <col min="2298" max="2298" width="10.7109375" style="13" customWidth="1"/>
    <col min="2299" max="2299" width="13.28515625" style="13" customWidth="1"/>
    <col min="2300" max="2300" width="9.28515625" style="13" bestFit="1" customWidth="1"/>
    <col min="2301" max="2307" width="9.140625" style="13" customWidth="1"/>
    <col min="2308" max="2308" width="9.28515625" style="13" bestFit="1" customWidth="1"/>
    <col min="2309" max="2550" width="8.85546875" style="13"/>
    <col min="2551" max="2551" width="35.7109375" style="13" customWidth="1"/>
    <col min="2552" max="2552" width="10.7109375" style="13" customWidth="1"/>
    <col min="2553" max="2553" width="11" style="13" customWidth="1"/>
    <col min="2554" max="2554" width="10.7109375" style="13" customWidth="1"/>
    <col min="2555" max="2555" width="13.28515625" style="13" customWidth="1"/>
    <col min="2556" max="2556" width="9.28515625" style="13" bestFit="1" customWidth="1"/>
    <col min="2557" max="2563" width="9.140625" style="13" customWidth="1"/>
    <col min="2564" max="2564" width="9.28515625" style="13" bestFit="1" customWidth="1"/>
    <col min="2565" max="2806" width="8.85546875" style="13"/>
    <col min="2807" max="2807" width="35.7109375" style="13" customWidth="1"/>
    <col min="2808" max="2808" width="10.7109375" style="13" customWidth="1"/>
    <col min="2809" max="2809" width="11" style="13" customWidth="1"/>
    <col min="2810" max="2810" width="10.7109375" style="13" customWidth="1"/>
    <col min="2811" max="2811" width="13.28515625" style="13" customWidth="1"/>
    <col min="2812" max="2812" width="9.28515625" style="13" bestFit="1" customWidth="1"/>
    <col min="2813" max="2819" width="9.140625" style="13" customWidth="1"/>
    <col min="2820" max="2820" width="9.28515625" style="13" bestFit="1" customWidth="1"/>
    <col min="2821" max="3062" width="8.85546875" style="13"/>
    <col min="3063" max="3063" width="35.7109375" style="13" customWidth="1"/>
    <col min="3064" max="3064" width="10.7109375" style="13" customWidth="1"/>
    <col min="3065" max="3065" width="11" style="13" customWidth="1"/>
    <col min="3066" max="3066" width="10.7109375" style="13" customWidth="1"/>
    <col min="3067" max="3067" width="13.28515625" style="13" customWidth="1"/>
    <col min="3068" max="3068" width="9.28515625" style="13" bestFit="1" customWidth="1"/>
    <col min="3069" max="3075" width="9.140625" style="13" customWidth="1"/>
    <col min="3076" max="3076" width="9.28515625" style="13" bestFit="1" customWidth="1"/>
    <col min="3077" max="3318" width="8.85546875" style="13"/>
    <col min="3319" max="3319" width="35.7109375" style="13" customWidth="1"/>
    <col min="3320" max="3320" width="10.7109375" style="13" customWidth="1"/>
    <col min="3321" max="3321" width="11" style="13" customWidth="1"/>
    <col min="3322" max="3322" width="10.7109375" style="13" customWidth="1"/>
    <col min="3323" max="3323" width="13.28515625" style="13" customWidth="1"/>
    <col min="3324" max="3324" width="9.28515625" style="13" bestFit="1" customWidth="1"/>
    <col min="3325" max="3331" width="9.140625" style="13" customWidth="1"/>
    <col min="3332" max="3332" width="9.28515625" style="13" bestFit="1" customWidth="1"/>
    <col min="3333" max="3574" width="8.85546875" style="13"/>
    <col min="3575" max="3575" width="35.7109375" style="13" customWidth="1"/>
    <col min="3576" max="3576" width="10.7109375" style="13" customWidth="1"/>
    <col min="3577" max="3577" width="11" style="13" customWidth="1"/>
    <col min="3578" max="3578" width="10.7109375" style="13" customWidth="1"/>
    <col min="3579" max="3579" width="13.28515625" style="13" customWidth="1"/>
    <col min="3580" max="3580" width="9.28515625" style="13" bestFit="1" customWidth="1"/>
    <col min="3581" max="3587" width="9.140625" style="13" customWidth="1"/>
    <col min="3588" max="3588" width="9.28515625" style="13" bestFit="1" customWidth="1"/>
    <col min="3589" max="3830" width="8.85546875" style="13"/>
    <col min="3831" max="3831" width="35.7109375" style="13" customWidth="1"/>
    <col min="3832" max="3832" width="10.7109375" style="13" customWidth="1"/>
    <col min="3833" max="3833" width="11" style="13" customWidth="1"/>
    <col min="3834" max="3834" width="10.7109375" style="13" customWidth="1"/>
    <col min="3835" max="3835" width="13.28515625" style="13" customWidth="1"/>
    <col min="3836" max="3836" width="9.28515625" style="13" bestFit="1" customWidth="1"/>
    <col min="3837" max="3843" width="9.140625" style="13" customWidth="1"/>
    <col min="3844" max="3844" width="9.28515625" style="13" bestFit="1" customWidth="1"/>
    <col min="3845" max="4086" width="8.85546875" style="13"/>
    <col min="4087" max="4087" width="35.7109375" style="13" customWidth="1"/>
    <col min="4088" max="4088" width="10.7109375" style="13" customWidth="1"/>
    <col min="4089" max="4089" width="11" style="13" customWidth="1"/>
    <col min="4090" max="4090" width="10.7109375" style="13" customWidth="1"/>
    <col min="4091" max="4091" width="13.28515625" style="13" customWidth="1"/>
    <col min="4092" max="4092" width="9.28515625" style="13" bestFit="1" customWidth="1"/>
    <col min="4093" max="4099" width="9.140625" style="13" customWidth="1"/>
    <col min="4100" max="4100" width="9.28515625" style="13" bestFit="1" customWidth="1"/>
    <col min="4101" max="4342" width="8.85546875" style="13"/>
    <col min="4343" max="4343" width="35.7109375" style="13" customWidth="1"/>
    <col min="4344" max="4344" width="10.7109375" style="13" customWidth="1"/>
    <col min="4345" max="4345" width="11" style="13" customWidth="1"/>
    <col min="4346" max="4346" width="10.7109375" style="13" customWidth="1"/>
    <col min="4347" max="4347" width="13.28515625" style="13" customWidth="1"/>
    <col min="4348" max="4348" width="9.28515625" style="13" bestFit="1" customWidth="1"/>
    <col min="4349" max="4355" width="9.140625" style="13" customWidth="1"/>
    <col min="4356" max="4356" width="9.28515625" style="13" bestFit="1" customWidth="1"/>
    <col min="4357" max="4598" width="8.85546875" style="13"/>
    <col min="4599" max="4599" width="35.7109375" style="13" customWidth="1"/>
    <col min="4600" max="4600" width="10.7109375" style="13" customWidth="1"/>
    <col min="4601" max="4601" width="11" style="13" customWidth="1"/>
    <col min="4602" max="4602" width="10.7109375" style="13" customWidth="1"/>
    <col min="4603" max="4603" width="13.28515625" style="13" customWidth="1"/>
    <col min="4604" max="4604" width="9.28515625" style="13" bestFit="1" customWidth="1"/>
    <col min="4605" max="4611" width="9.140625" style="13" customWidth="1"/>
    <col min="4612" max="4612" width="9.28515625" style="13" bestFit="1" customWidth="1"/>
    <col min="4613" max="4854" width="8.85546875" style="13"/>
    <col min="4855" max="4855" width="35.7109375" style="13" customWidth="1"/>
    <col min="4856" max="4856" width="10.7109375" style="13" customWidth="1"/>
    <col min="4857" max="4857" width="11" style="13" customWidth="1"/>
    <col min="4858" max="4858" width="10.7109375" style="13" customWidth="1"/>
    <col min="4859" max="4859" width="13.28515625" style="13" customWidth="1"/>
    <col min="4860" max="4860" width="9.28515625" style="13" bestFit="1" customWidth="1"/>
    <col min="4861" max="4867" width="9.140625" style="13" customWidth="1"/>
    <col min="4868" max="4868" width="9.28515625" style="13" bestFit="1" customWidth="1"/>
    <col min="4869" max="5110" width="8.85546875" style="13"/>
    <col min="5111" max="5111" width="35.7109375" style="13" customWidth="1"/>
    <col min="5112" max="5112" width="10.7109375" style="13" customWidth="1"/>
    <col min="5113" max="5113" width="11" style="13" customWidth="1"/>
    <col min="5114" max="5114" width="10.7109375" style="13" customWidth="1"/>
    <col min="5115" max="5115" width="13.28515625" style="13" customWidth="1"/>
    <col min="5116" max="5116" width="9.28515625" style="13" bestFit="1" customWidth="1"/>
    <col min="5117" max="5123" width="9.140625" style="13" customWidth="1"/>
    <col min="5124" max="5124" width="9.28515625" style="13" bestFit="1" customWidth="1"/>
    <col min="5125" max="5366" width="8.85546875" style="13"/>
    <col min="5367" max="5367" width="35.7109375" style="13" customWidth="1"/>
    <col min="5368" max="5368" width="10.7109375" style="13" customWidth="1"/>
    <col min="5369" max="5369" width="11" style="13" customWidth="1"/>
    <col min="5370" max="5370" width="10.7109375" style="13" customWidth="1"/>
    <col min="5371" max="5371" width="13.28515625" style="13" customWidth="1"/>
    <col min="5372" max="5372" width="9.28515625" style="13" bestFit="1" customWidth="1"/>
    <col min="5373" max="5379" width="9.140625" style="13" customWidth="1"/>
    <col min="5380" max="5380" width="9.28515625" style="13" bestFit="1" customWidth="1"/>
    <col min="5381" max="5622" width="8.85546875" style="13"/>
    <col min="5623" max="5623" width="35.7109375" style="13" customWidth="1"/>
    <col min="5624" max="5624" width="10.7109375" style="13" customWidth="1"/>
    <col min="5625" max="5625" width="11" style="13" customWidth="1"/>
    <col min="5626" max="5626" width="10.7109375" style="13" customWidth="1"/>
    <col min="5627" max="5627" width="13.28515625" style="13" customWidth="1"/>
    <col min="5628" max="5628" width="9.28515625" style="13" bestFit="1" customWidth="1"/>
    <col min="5629" max="5635" width="9.140625" style="13" customWidth="1"/>
    <col min="5636" max="5636" width="9.28515625" style="13" bestFit="1" customWidth="1"/>
    <col min="5637" max="5878" width="8.85546875" style="13"/>
    <col min="5879" max="5879" width="35.7109375" style="13" customWidth="1"/>
    <col min="5880" max="5880" width="10.7109375" style="13" customWidth="1"/>
    <col min="5881" max="5881" width="11" style="13" customWidth="1"/>
    <col min="5882" max="5882" width="10.7109375" style="13" customWidth="1"/>
    <col min="5883" max="5883" width="13.28515625" style="13" customWidth="1"/>
    <col min="5884" max="5884" width="9.28515625" style="13" bestFit="1" customWidth="1"/>
    <col min="5885" max="5891" width="9.140625" style="13" customWidth="1"/>
    <col min="5892" max="5892" width="9.28515625" style="13" bestFit="1" customWidth="1"/>
    <col min="5893" max="6134" width="8.85546875" style="13"/>
    <col min="6135" max="6135" width="35.7109375" style="13" customWidth="1"/>
    <col min="6136" max="6136" width="10.7109375" style="13" customWidth="1"/>
    <col min="6137" max="6137" width="11" style="13" customWidth="1"/>
    <col min="6138" max="6138" width="10.7109375" style="13" customWidth="1"/>
    <col min="6139" max="6139" width="13.28515625" style="13" customWidth="1"/>
    <col min="6140" max="6140" width="9.28515625" style="13" bestFit="1" customWidth="1"/>
    <col min="6141" max="6147" width="9.140625" style="13" customWidth="1"/>
    <col min="6148" max="6148" width="9.28515625" style="13" bestFit="1" customWidth="1"/>
    <col min="6149" max="6390" width="8.85546875" style="13"/>
    <col min="6391" max="6391" width="35.7109375" style="13" customWidth="1"/>
    <col min="6392" max="6392" width="10.7109375" style="13" customWidth="1"/>
    <col min="6393" max="6393" width="11" style="13" customWidth="1"/>
    <col min="6394" max="6394" width="10.7109375" style="13" customWidth="1"/>
    <col min="6395" max="6395" width="13.28515625" style="13" customWidth="1"/>
    <col min="6396" max="6396" width="9.28515625" style="13" bestFit="1" customWidth="1"/>
    <col min="6397" max="6403" width="9.140625" style="13" customWidth="1"/>
    <col min="6404" max="6404" width="9.28515625" style="13" bestFit="1" customWidth="1"/>
    <col min="6405" max="6646" width="8.85546875" style="13"/>
    <col min="6647" max="6647" width="35.7109375" style="13" customWidth="1"/>
    <col min="6648" max="6648" width="10.7109375" style="13" customWidth="1"/>
    <col min="6649" max="6649" width="11" style="13" customWidth="1"/>
    <col min="6650" max="6650" width="10.7109375" style="13" customWidth="1"/>
    <col min="6651" max="6651" width="13.28515625" style="13" customWidth="1"/>
    <col min="6652" max="6652" width="9.28515625" style="13" bestFit="1" customWidth="1"/>
    <col min="6653" max="6659" width="9.140625" style="13" customWidth="1"/>
    <col min="6660" max="6660" width="9.28515625" style="13" bestFit="1" customWidth="1"/>
    <col min="6661" max="6902" width="8.85546875" style="13"/>
    <col min="6903" max="6903" width="35.7109375" style="13" customWidth="1"/>
    <col min="6904" max="6904" width="10.7109375" style="13" customWidth="1"/>
    <col min="6905" max="6905" width="11" style="13" customWidth="1"/>
    <col min="6906" max="6906" width="10.7109375" style="13" customWidth="1"/>
    <col min="6907" max="6907" width="13.28515625" style="13" customWidth="1"/>
    <col min="6908" max="6908" width="9.28515625" style="13" bestFit="1" customWidth="1"/>
    <col min="6909" max="6915" width="9.140625" style="13" customWidth="1"/>
    <col min="6916" max="6916" width="9.28515625" style="13" bestFit="1" customWidth="1"/>
    <col min="6917" max="7158" width="8.85546875" style="13"/>
    <col min="7159" max="7159" width="35.7109375" style="13" customWidth="1"/>
    <col min="7160" max="7160" width="10.7109375" style="13" customWidth="1"/>
    <col min="7161" max="7161" width="11" style="13" customWidth="1"/>
    <col min="7162" max="7162" width="10.7109375" style="13" customWidth="1"/>
    <col min="7163" max="7163" width="13.28515625" style="13" customWidth="1"/>
    <col min="7164" max="7164" width="9.28515625" style="13" bestFit="1" customWidth="1"/>
    <col min="7165" max="7171" width="9.140625" style="13" customWidth="1"/>
    <col min="7172" max="7172" width="9.28515625" style="13" bestFit="1" customWidth="1"/>
    <col min="7173" max="7414" width="8.85546875" style="13"/>
    <col min="7415" max="7415" width="35.7109375" style="13" customWidth="1"/>
    <col min="7416" max="7416" width="10.7109375" style="13" customWidth="1"/>
    <col min="7417" max="7417" width="11" style="13" customWidth="1"/>
    <col min="7418" max="7418" width="10.7109375" style="13" customWidth="1"/>
    <col min="7419" max="7419" width="13.28515625" style="13" customWidth="1"/>
    <col min="7420" max="7420" width="9.28515625" style="13" bestFit="1" customWidth="1"/>
    <col min="7421" max="7427" width="9.140625" style="13" customWidth="1"/>
    <col min="7428" max="7428" width="9.28515625" style="13" bestFit="1" customWidth="1"/>
    <col min="7429" max="7670" width="8.85546875" style="13"/>
    <col min="7671" max="7671" width="35.7109375" style="13" customWidth="1"/>
    <col min="7672" max="7672" width="10.7109375" style="13" customWidth="1"/>
    <col min="7673" max="7673" width="11" style="13" customWidth="1"/>
    <col min="7674" max="7674" width="10.7109375" style="13" customWidth="1"/>
    <col min="7675" max="7675" width="13.28515625" style="13" customWidth="1"/>
    <col min="7676" max="7676" width="9.28515625" style="13" bestFit="1" customWidth="1"/>
    <col min="7677" max="7683" width="9.140625" style="13" customWidth="1"/>
    <col min="7684" max="7684" width="9.28515625" style="13" bestFit="1" customWidth="1"/>
    <col min="7685" max="7926" width="8.85546875" style="13"/>
    <col min="7927" max="7927" width="35.7109375" style="13" customWidth="1"/>
    <col min="7928" max="7928" width="10.7109375" style="13" customWidth="1"/>
    <col min="7929" max="7929" width="11" style="13" customWidth="1"/>
    <col min="7930" max="7930" width="10.7109375" style="13" customWidth="1"/>
    <col min="7931" max="7931" width="13.28515625" style="13" customWidth="1"/>
    <col min="7932" max="7932" width="9.28515625" style="13" bestFit="1" customWidth="1"/>
    <col min="7933" max="7939" width="9.140625" style="13" customWidth="1"/>
    <col min="7940" max="7940" width="9.28515625" style="13" bestFit="1" customWidth="1"/>
    <col min="7941" max="8182" width="8.85546875" style="13"/>
    <col min="8183" max="8183" width="35.7109375" style="13" customWidth="1"/>
    <col min="8184" max="8184" width="10.7109375" style="13" customWidth="1"/>
    <col min="8185" max="8185" width="11" style="13" customWidth="1"/>
    <col min="8186" max="8186" width="10.7109375" style="13" customWidth="1"/>
    <col min="8187" max="8187" width="13.28515625" style="13" customWidth="1"/>
    <col min="8188" max="8188" width="9.28515625" style="13" bestFit="1" customWidth="1"/>
    <col min="8189" max="8195" width="9.140625" style="13" customWidth="1"/>
    <col min="8196" max="8196" width="9.28515625" style="13" bestFit="1" customWidth="1"/>
    <col min="8197" max="8438" width="8.85546875" style="13"/>
    <col min="8439" max="8439" width="35.7109375" style="13" customWidth="1"/>
    <col min="8440" max="8440" width="10.7109375" style="13" customWidth="1"/>
    <col min="8441" max="8441" width="11" style="13" customWidth="1"/>
    <col min="8442" max="8442" width="10.7109375" style="13" customWidth="1"/>
    <col min="8443" max="8443" width="13.28515625" style="13" customWidth="1"/>
    <col min="8444" max="8444" width="9.28515625" style="13" bestFit="1" customWidth="1"/>
    <col min="8445" max="8451" width="9.140625" style="13" customWidth="1"/>
    <col min="8452" max="8452" width="9.28515625" style="13" bestFit="1" customWidth="1"/>
    <col min="8453" max="8694" width="8.85546875" style="13"/>
    <col min="8695" max="8695" width="35.7109375" style="13" customWidth="1"/>
    <col min="8696" max="8696" width="10.7109375" style="13" customWidth="1"/>
    <col min="8697" max="8697" width="11" style="13" customWidth="1"/>
    <col min="8698" max="8698" width="10.7109375" style="13" customWidth="1"/>
    <col min="8699" max="8699" width="13.28515625" style="13" customWidth="1"/>
    <col min="8700" max="8700" width="9.28515625" style="13" bestFit="1" customWidth="1"/>
    <col min="8701" max="8707" width="9.140625" style="13" customWidth="1"/>
    <col min="8708" max="8708" width="9.28515625" style="13" bestFit="1" customWidth="1"/>
    <col min="8709" max="8950" width="8.85546875" style="13"/>
    <col min="8951" max="8951" width="35.7109375" style="13" customWidth="1"/>
    <col min="8952" max="8952" width="10.7109375" style="13" customWidth="1"/>
    <col min="8953" max="8953" width="11" style="13" customWidth="1"/>
    <col min="8954" max="8954" width="10.7109375" style="13" customWidth="1"/>
    <col min="8955" max="8955" width="13.28515625" style="13" customWidth="1"/>
    <col min="8956" max="8956" width="9.28515625" style="13" bestFit="1" customWidth="1"/>
    <col min="8957" max="8963" width="9.140625" style="13" customWidth="1"/>
    <col min="8964" max="8964" width="9.28515625" style="13" bestFit="1" customWidth="1"/>
    <col min="8965" max="9206" width="8.85546875" style="13"/>
    <col min="9207" max="9207" width="35.7109375" style="13" customWidth="1"/>
    <col min="9208" max="9208" width="10.7109375" style="13" customWidth="1"/>
    <col min="9209" max="9209" width="11" style="13" customWidth="1"/>
    <col min="9210" max="9210" width="10.7109375" style="13" customWidth="1"/>
    <col min="9211" max="9211" width="13.28515625" style="13" customWidth="1"/>
    <col min="9212" max="9212" width="9.28515625" style="13" bestFit="1" customWidth="1"/>
    <col min="9213" max="9219" width="9.140625" style="13" customWidth="1"/>
    <col min="9220" max="9220" width="9.28515625" style="13" bestFit="1" customWidth="1"/>
    <col min="9221" max="9462" width="8.85546875" style="13"/>
    <col min="9463" max="9463" width="35.7109375" style="13" customWidth="1"/>
    <col min="9464" max="9464" width="10.7109375" style="13" customWidth="1"/>
    <col min="9465" max="9465" width="11" style="13" customWidth="1"/>
    <col min="9466" max="9466" width="10.7109375" style="13" customWidth="1"/>
    <col min="9467" max="9467" width="13.28515625" style="13" customWidth="1"/>
    <col min="9468" max="9468" width="9.28515625" style="13" bestFit="1" customWidth="1"/>
    <col min="9469" max="9475" width="9.140625" style="13" customWidth="1"/>
    <col min="9476" max="9476" width="9.28515625" style="13" bestFit="1" customWidth="1"/>
    <col min="9477" max="9718" width="8.85546875" style="13"/>
    <col min="9719" max="9719" width="35.7109375" style="13" customWidth="1"/>
    <col min="9720" max="9720" width="10.7109375" style="13" customWidth="1"/>
    <col min="9721" max="9721" width="11" style="13" customWidth="1"/>
    <col min="9722" max="9722" width="10.7109375" style="13" customWidth="1"/>
    <col min="9723" max="9723" width="13.28515625" style="13" customWidth="1"/>
    <col min="9724" max="9724" width="9.28515625" style="13" bestFit="1" customWidth="1"/>
    <col min="9725" max="9731" width="9.140625" style="13" customWidth="1"/>
    <col min="9732" max="9732" width="9.28515625" style="13" bestFit="1" customWidth="1"/>
    <col min="9733" max="9974" width="8.85546875" style="13"/>
    <col min="9975" max="9975" width="35.7109375" style="13" customWidth="1"/>
    <col min="9976" max="9976" width="10.7109375" style="13" customWidth="1"/>
    <col min="9977" max="9977" width="11" style="13" customWidth="1"/>
    <col min="9978" max="9978" width="10.7109375" style="13" customWidth="1"/>
    <col min="9979" max="9979" width="13.28515625" style="13" customWidth="1"/>
    <col min="9980" max="9980" width="9.28515625" style="13" bestFit="1" customWidth="1"/>
    <col min="9981" max="9987" width="9.140625" style="13" customWidth="1"/>
    <col min="9988" max="9988" width="9.28515625" style="13" bestFit="1" customWidth="1"/>
    <col min="9989" max="10230" width="8.85546875" style="13"/>
    <col min="10231" max="10231" width="35.7109375" style="13" customWidth="1"/>
    <col min="10232" max="10232" width="10.7109375" style="13" customWidth="1"/>
    <col min="10233" max="10233" width="11" style="13" customWidth="1"/>
    <col min="10234" max="10234" width="10.7109375" style="13" customWidth="1"/>
    <col min="10235" max="10235" width="13.28515625" style="13" customWidth="1"/>
    <col min="10236" max="10236" width="9.28515625" style="13" bestFit="1" customWidth="1"/>
    <col min="10237" max="10243" width="9.140625" style="13" customWidth="1"/>
    <col min="10244" max="10244" width="9.28515625" style="13" bestFit="1" customWidth="1"/>
    <col min="10245" max="10486" width="8.85546875" style="13"/>
    <col min="10487" max="10487" width="35.7109375" style="13" customWidth="1"/>
    <col min="10488" max="10488" width="10.7109375" style="13" customWidth="1"/>
    <col min="10489" max="10489" width="11" style="13" customWidth="1"/>
    <col min="10490" max="10490" width="10.7109375" style="13" customWidth="1"/>
    <col min="10491" max="10491" width="13.28515625" style="13" customWidth="1"/>
    <col min="10492" max="10492" width="9.28515625" style="13" bestFit="1" customWidth="1"/>
    <col min="10493" max="10499" width="9.140625" style="13" customWidth="1"/>
    <col min="10500" max="10500" width="9.28515625" style="13" bestFit="1" customWidth="1"/>
    <col min="10501" max="10742" width="8.85546875" style="13"/>
    <col min="10743" max="10743" width="35.7109375" style="13" customWidth="1"/>
    <col min="10744" max="10744" width="10.7109375" style="13" customWidth="1"/>
    <col min="10745" max="10745" width="11" style="13" customWidth="1"/>
    <col min="10746" max="10746" width="10.7109375" style="13" customWidth="1"/>
    <col min="10747" max="10747" width="13.28515625" style="13" customWidth="1"/>
    <col min="10748" max="10748" width="9.28515625" style="13" bestFit="1" customWidth="1"/>
    <col min="10749" max="10755" width="9.140625" style="13" customWidth="1"/>
    <col min="10756" max="10756" width="9.28515625" style="13" bestFit="1" customWidth="1"/>
    <col min="10757" max="10998" width="8.85546875" style="13"/>
    <col min="10999" max="10999" width="35.7109375" style="13" customWidth="1"/>
    <col min="11000" max="11000" width="10.7109375" style="13" customWidth="1"/>
    <col min="11001" max="11001" width="11" style="13" customWidth="1"/>
    <col min="11002" max="11002" width="10.7109375" style="13" customWidth="1"/>
    <col min="11003" max="11003" width="13.28515625" style="13" customWidth="1"/>
    <col min="11004" max="11004" width="9.28515625" style="13" bestFit="1" customWidth="1"/>
    <col min="11005" max="11011" width="9.140625" style="13" customWidth="1"/>
    <col min="11012" max="11012" width="9.28515625" style="13" bestFit="1" customWidth="1"/>
    <col min="11013" max="11254" width="8.85546875" style="13"/>
    <col min="11255" max="11255" width="35.7109375" style="13" customWidth="1"/>
    <col min="11256" max="11256" width="10.7109375" style="13" customWidth="1"/>
    <col min="11257" max="11257" width="11" style="13" customWidth="1"/>
    <col min="11258" max="11258" width="10.7109375" style="13" customWidth="1"/>
    <col min="11259" max="11259" width="13.28515625" style="13" customWidth="1"/>
    <col min="11260" max="11260" width="9.28515625" style="13" bestFit="1" customWidth="1"/>
    <col min="11261" max="11267" width="9.140625" style="13" customWidth="1"/>
    <col min="11268" max="11268" width="9.28515625" style="13" bestFit="1" customWidth="1"/>
    <col min="11269" max="11510" width="8.85546875" style="13"/>
    <col min="11511" max="11511" width="35.7109375" style="13" customWidth="1"/>
    <col min="11512" max="11512" width="10.7109375" style="13" customWidth="1"/>
    <col min="11513" max="11513" width="11" style="13" customWidth="1"/>
    <col min="11514" max="11514" width="10.7109375" style="13" customWidth="1"/>
    <col min="11515" max="11515" width="13.28515625" style="13" customWidth="1"/>
    <col min="11516" max="11516" width="9.28515625" style="13" bestFit="1" customWidth="1"/>
    <col min="11517" max="11523" width="9.140625" style="13" customWidth="1"/>
    <col min="11524" max="11524" width="9.28515625" style="13" bestFit="1" customWidth="1"/>
    <col min="11525" max="11766" width="8.85546875" style="13"/>
    <col min="11767" max="11767" width="35.7109375" style="13" customWidth="1"/>
    <col min="11768" max="11768" width="10.7109375" style="13" customWidth="1"/>
    <col min="11769" max="11769" width="11" style="13" customWidth="1"/>
    <col min="11770" max="11770" width="10.7109375" style="13" customWidth="1"/>
    <col min="11771" max="11771" width="13.28515625" style="13" customWidth="1"/>
    <col min="11772" max="11772" width="9.28515625" style="13" bestFit="1" customWidth="1"/>
    <col min="11773" max="11779" width="9.140625" style="13" customWidth="1"/>
    <col min="11780" max="11780" width="9.28515625" style="13" bestFit="1" customWidth="1"/>
    <col min="11781" max="12022" width="8.85546875" style="13"/>
    <col min="12023" max="12023" width="35.7109375" style="13" customWidth="1"/>
    <col min="12024" max="12024" width="10.7109375" style="13" customWidth="1"/>
    <col min="12025" max="12025" width="11" style="13" customWidth="1"/>
    <col min="12026" max="12026" width="10.7109375" style="13" customWidth="1"/>
    <col min="12027" max="12027" width="13.28515625" style="13" customWidth="1"/>
    <col min="12028" max="12028" width="9.28515625" style="13" bestFit="1" customWidth="1"/>
    <col min="12029" max="12035" width="9.140625" style="13" customWidth="1"/>
    <col min="12036" max="12036" width="9.28515625" style="13" bestFit="1" customWidth="1"/>
    <col min="12037" max="12278" width="8.85546875" style="13"/>
    <col min="12279" max="12279" width="35.7109375" style="13" customWidth="1"/>
    <col min="12280" max="12280" width="10.7109375" style="13" customWidth="1"/>
    <col min="12281" max="12281" width="11" style="13" customWidth="1"/>
    <col min="12282" max="12282" width="10.7109375" style="13" customWidth="1"/>
    <col min="12283" max="12283" width="13.28515625" style="13" customWidth="1"/>
    <col min="12284" max="12284" width="9.28515625" style="13" bestFit="1" customWidth="1"/>
    <col min="12285" max="12291" width="9.140625" style="13" customWidth="1"/>
    <col min="12292" max="12292" width="9.28515625" style="13" bestFit="1" customWidth="1"/>
    <col min="12293" max="12534" width="8.85546875" style="13"/>
    <col min="12535" max="12535" width="35.7109375" style="13" customWidth="1"/>
    <col min="12536" max="12536" width="10.7109375" style="13" customWidth="1"/>
    <col min="12537" max="12537" width="11" style="13" customWidth="1"/>
    <col min="12538" max="12538" width="10.7109375" style="13" customWidth="1"/>
    <col min="12539" max="12539" width="13.28515625" style="13" customWidth="1"/>
    <col min="12540" max="12540" width="9.28515625" style="13" bestFit="1" customWidth="1"/>
    <col min="12541" max="12547" width="9.140625" style="13" customWidth="1"/>
    <col min="12548" max="12548" width="9.28515625" style="13" bestFit="1" customWidth="1"/>
    <col min="12549" max="12790" width="8.85546875" style="13"/>
    <col min="12791" max="12791" width="35.7109375" style="13" customWidth="1"/>
    <col min="12792" max="12792" width="10.7109375" style="13" customWidth="1"/>
    <col min="12793" max="12793" width="11" style="13" customWidth="1"/>
    <col min="12794" max="12794" width="10.7109375" style="13" customWidth="1"/>
    <col min="12795" max="12795" width="13.28515625" style="13" customWidth="1"/>
    <col min="12796" max="12796" width="9.28515625" style="13" bestFit="1" customWidth="1"/>
    <col min="12797" max="12803" width="9.140625" style="13" customWidth="1"/>
    <col min="12804" max="12804" width="9.28515625" style="13" bestFit="1" customWidth="1"/>
    <col min="12805" max="13046" width="8.85546875" style="13"/>
    <col min="13047" max="13047" width="35.7109375" style="13" customWidth="1"/>
    <col min="13048" max="13048" width="10.7109375" style="13" customWidth="1"/>
    <col min="13049" max="13049" width="11" style="13" customWidth="1"/>
    <col min="13050" max="13050" width="10.7109375" style="13" customWidth="1"/>
    <col min="13051" max="13051" width="13.28515625" style="13" customWidth="1"/>
    <col min="13052" max="13052" width="9.28515625" style="13" bestFit="1" customWidth="1"/>
    <col min="13053" max="13059" width="9.140625" style="13" customWidth="1"/>
    <col min="13060" max="13060" width="9.28515625" style="13" bestFit="1" customWidth="1"/>
    <col min="13061" max="13302" width="8.85546875" style="13"/>
    <col min="13303" max="13303" width="35.7109375" style="13" customWidth="1"/>
    <col min="13304" max="13304" width="10.7109375" style="13" customWidth="1"/>
    <col min="13305" max="13305" width="11" style="13" customWidth="1"/>
    <col min="13306" max="13306" width="10.7109375" style="13" customWidth="1"/>
    <col min="13307" max="13307" width="13.28515625" style="13" customWidth="1"/>
    <col min="13308" max="13308" width="9.28515625" style="13" bestFit="1" customWidth="1"/>
    <col min="13309" max="13315" width="9.140625" style="13" customWidth="1"/>
    <col min="13316" max="13316" width="9.28515625" style="13" bestFit="1" customWidth="1"/>
    <col min="13317" max="13558" width="8.85546875" style="13"/>
    <col min="13559" max="13559" width="35.7109375" style="13" customWidth="1"/>
    <col min="13560" max="13560" width="10.7109375" style="13" customWidth="1"/>
    <col min="13561" max="13561" width="11" style="13" customWidth="1"/>
    <col min="13562" max="13562" width="10.7109375" style="13" customWidth="1"/>
    <col min="13563" max="13563" width="13.28515625" style="13" customWidth="1"/>
    <col min="13564" max="13564" width="9.28515625" style="13" bestFit="1" customWidth="1"/>
    <col min="13565" max="13571" width="9.140625" style="13" customWidth="1"/>
    <col min="13572" max="13572" width="9.28515625" style="13" bestFit="1" customWidth="1"/>
    <col min="13573" max="13814" width="8.85546875" style="13"/>
    <col min="13815" max="13815" width="35.7109375" style="13" customWidth="1"/>
    <col min="13816" max="13816" width="10.7109375" style="13" customWidth="1"/>
    <col min="13817" max="13817" width="11" style="13" customWidth="1"/>
    <col min="13818" max="13818" width="10.7109375" style="13" customWidth="1"/>
    <col min="13819" max="13819" width="13.28515625" style="13" customWidth="1"/>
    <col min="13820" max="13820" width="9.28515625" style="13" bestFit="1" customWidth="1"/>
    <col min="13821" max="13827" width="9.140625" style="13" customWidth="1"/>
    <col min="13828" max="13828" width="9.28515625" style="13" bestFit="1" customWidth="1"/>
    <col min="13829" max="14070" width="8.85546875" style="13"/>
    <col min="14071" max="14071" width="35.7109375" style="13" customWidth="1"/>
    <col min="14072" max="14072" width="10.7109375" style="13" customWidth="1"/>
    <col min="14073" max="14073" width="11" style="13" customWidth="1"/>
    <col min="14074" max="14074" width="10.7109375" style="13" customWidth="1"/>
    <col min="14075" max="14075" width="13.28515625" style="13" customWidth="1"/>
    <col min="14076" max="14076" width="9.28515625" style="13" bestFit="1" customWidth="1"/>
    <col min="14077" max="14083" width="9.140625" style="13" customWidth="1"/>
    <col min="14084" max="14084" width="9.28515625" style="13" bestFit="1" customWidth="1"/>
    <col min="14085" max="14326" width="8.85546875" style="13"/>
    <col min="14327" max="14327" width="35.7109375" style="13" customWidth="1"/>
    <col min="14328" max="14328" width="10.7109375" style="13" customWidth="1"/>
    <col min="14329" max="14329" width="11" style="13" customWidth="1"/>
    <col min="14330" max="14330" width="10.7109375" style="13" customWidth="1"/>
    <col min="14331" max="14331" width="13.28515625" style="13" customWidth="1"/>
    <col min="14332" max="14332" width="9.28515625" style="13" bestFit="1" customWidth="1"/>
    <col min="14333" max="14339" width="9.140625" style="13" customWidth="1"/>
    <col min="14340" max="14340" width="9.28515625" style="13" bestFit="1" customWidth="1"/>
    <col min="14341" max="14582" width="8.85546875" style="13"/>
    <col min="14583" max="14583" width="35.7109375" style="13" customWidth="1"/>
    <col min="14584" max="14584" width="10.7109375" style="13" customWidth="1"/>
    <col min="14585" max="14585" width="11" style="13" customWidth="1"/>
    <col min="14586" max="14586" width="10.7109375" style="13" customWidth="1"/>
    <col min="14587" max="14587" width="13.28515625" style="13" customWidth="1"/>
    <col min="14588" max="14588" width="9.28515625" style="13" bestFit="1" customWidth="1"/>
    <col min="14589" max="14595" width="9.140625" style="13" customWidth="1"/>
    <col min="14596" max="14596" width="9.28515625" style="13" bestFit="1" customWidth="1"/>
    <col min="14597" max="14838" width="8.85546875" style="13"/>
    <col min="14839" max="14839" width="35.7109375" style="13" customWidth="1"/>
    <col min="14840" max="14840" width="10.7109375" style="13" customWidth="1"/>
    <col min="14841" max="14841" width="11" style="13" customWidth="1"/>
    <col min="14842" max="14842" width="10.7109375" style="13" customWidth="1"/>
    <col min="14843" max="14843" width="13.28515625" style="13" customWidth="1"/>
    <col min="14844" max="14844" width="9.28515625" style="13" bestFit="1" customWidth="1"/>
    <col min="14845" max="14851" width="9.140625" style="13" customWidth="1"/>
    <col min="14852" max="14852" width="9.28515625" style="13" bestFit="1" customWidth="1"/>
    <col min="14853" max="15094" width="8.85546875" style="13"/>
    <col min="15095" max="15095" width="35.7109375" style="13" customWidth="1"/>
    <col min="15096" max="15096" width="10.7109375" style="13" customWidth="1"/>
    <col min="15097" max="15097" width="11" style="13" customWidth="1"/>
    <col min="15098" max="15098" width="10.7109375" style="13" customWidth="1"/>
    <col min="15099" max="15099" width="13.28515625" style="13" customWidth="1"/>
    <col min="15100" max="15100" width="9.28515625" style="13" bestFit="1" customWidth="1"/>
    <col min="15101" max="15107" width="9.140625" style="13" customWidth="1"/>
    <col min="15108" max="15108" width="9.28515625" style="13" bestFit="1" customWidth="1"/>
    <col min="15109" max="15350" width="8.85546875" style="13"/>
    <col min="15351" max="15351" width="35.7109375" style="13" customWidth="1"/>
    <col min="15352" max="15352" width="10.7109375" style="13" customWidth="1"/>
    <col min="15353" max="15353" width="11" style="13" customWidth="1"/>
    <col min="15354" max="15354" width="10.7109375" style="13" customWidth="1"/>
    <col min="15355" max="15355" width="13.28515625" style="13" customWidth="1"/>
    <col min="15356" max="15356" width="9.28515625" style="13" bestFit="1" customWidth="1"/>
    <col min="15357" max="15363" width="9.140625" style="13" customWidth="1"/>
    <col min="15364" max="15364" width="9.28515625" style="13" bestFit="1" customWidth="1"/>
    <col min="15365" max="15606" width="8.85546875" style="13"/>
    <col min="15607" max="15607" width="35.7109375" style="13" customWidth="1"/>
    <col min="15608" max="15608" width="10.7109375" style="13" customWidth="1"/>
    <col min="15609" max="15609" width="11" style="13" customWidth="1"/>
    <col min="15610" max="15610" width="10.7109375" style="13" customWidth="1"/>
    <col min="15611" max="15611" width="13.28515625" style="13" customWidth="1"/>
    <col min="15612" max="15612" width="9.28515625" style="13" bestFit="1" customWidth="1"/>
    <col min="15613" max="15619" width="9.140625" style="13" customWidth="1"/>
    <col min="15620" max="15620" width="9.28515625" style="13" bestFit="1" customWidth="1"/>
    <col min="15621" max="15862" width="8.85546875" style="13"/>
    <col min="15863" max="15863" width="35.7109375" style="13" customWidth="1"/>
    <col min="15864" max="15864" width="10.7109375" style="13" customWidth="1"/>
    <col min="15865" max="15865" width="11" style="13" customWidth="1"/>
    <col min="15866" max="15866" width="10.7109375" style="13" customWidth="1"/>
    <col min="15867" max="15867" width="13.28515625" style="13" customWidth="1"/>
    <col min="15868" max="15868" width="9.28515625" style="13" bestFit="1" customWidth="1"/>
    <col min="15869" max="15875" width="9.140625" style="13" customWidth="1"/>
    <col min="15876" max="15876" width="9.28515625" style="13" bestFit="1" customWidth="1"/>
    <col min="15877" max="16118" width="8.85546875" style="13"/>
    <col min="16119" max="16119" width="35.7109375" style="13" customWidth="1"/>
    <col min="16120" max="16120" width="10.7109375" style="13" customWidth="1"/>
    <col min="16121" max="16121" width="11" style="13" customWidth="1"/>
    <col min="16122" max="16122" width="10.7109375" style="13" customWidth="1"/>
    <col min="16123" max="16123" width="13.28515625" style="13" customWidth="1"/>
    <col min="16124" max="16124" width="9.28515625" style="13" bestFit="1" customWidth="1"/>
    <col min="16125" max="16131" width="9.140625" style="13" customWidth="1"/>
    <col min="16132" max="16132" width="9.28515625" style="13" bestFit="1" customWidth="1"/>
    <col min="16133" max="16384" width="8.85546875" style="13"/>
  </cols>
  <sheetData>
    <row r="1" spans="1:6" ht="16.5" x14ac:dyDescent="0.3">
      <c r="A1" s="315" t="s">
        <v>47</v>
      </c>
      <c r="B1" s="315"/>
      <c r="C1" s="315"/>
      <c r="D1" s="315"/>
      <c r="E1" s="315"/>
      <c r="F1" s="315"/>
    </row>
    <row r="2" spans="1:6" ht="15" x14ac:dyDescent="0.25">
      <c r="A2" s="316" t="s">
        <v>204</v>
      </c>
      <c r="B2" s="316"/>
      <c r="C2" s="316"/>
      <c r="D2" s="316"/>
      <c r="E2" s="316"/>
      <c r="F2" s="316"/>
    </row>
    <row r="3" spans="1:6" s="15" customFormat="1" ht="16.5" thickBot="1" x14ac:dyDescent="0.3">
      <c r="A3" s="14" t="s">
        <v>31</v>
      </c>
      <c r="B3" s="14"/>
      <c r="C3" s="14"/>
      <c r="D3" s="14"/>
      <c r="E3" s="14"/>
    </row>
    <row r="4" spans="1:6" s="19" customFormat="1" ht="45" customHeight="1" thickBot="1" x14ac:dyDescent="0.3">
      <c r="A4" s="16" t="s">
        <v>207</v>
      </c>
      <c r="B4" s="17" t="s">
        <v>201</v>
      </c>
      <c r="C4" s="17" t="s">
        <v>32</v>
      </c>
      <c r="D4" s="17" t="s">
        <v>209</v>
      </c>
      <c r="E4" s="17" t="s">
        <v>33</v>
      </c>
      <c r="F4" s="18" t="s">
        <v>202</v>
      </c>
    </row>
    <row r="5" spans="1:6" s="24" customFormat="1" ht="13.5" thickTop="1" x14ac:dyDescent="0.2">
      <c r="A5" s="20"/>
      <c r="B5" s="21"/>
      <c r="C5" s="21"/>
      <c r="D5" s="21"/>
      <c r="E5" s="22"/>
      <c r="F5" s="23"/>
    </row>
    <row r="6" spans="1:6" s="25" customFormat="1" x14ac:dyDescent="0.2">
      <c r="A6" s="317" t="s">
        <v>205</v>
      </c>
      <c r="B6" s="318"/>
      <c r="C6" s="318"/>
      <c r="D6" s="318"/>
      <c r="E6" s="318"/>
      <c r="F6" s="319"/>
    </row>
    <row r="7" spans="1:6" s="67" customFormat="1" ht="15" customHeight="1" x14ac:dyDescent="0.25">
      <c r="A7" s="64" t="str">
        <f>'4-3 PM Ranking'!C6</f>
        <v>Engine Overhaul</v>
      </c>
      <c r="B7" s="65">
        <f>'4-3 PM Ranking'!E6</f>
        <v>0.35</v>
      </c>
      <c r="C7" s="228">
        <f>'4-4 EU ID 3&amp;4 Overhaul - TCI'!K65</f>
        <v>211278</v>
      </c>
      <c r="D7" s="229">
        <f>'4-5 EU ID 3&amp;4 Overhaul - CE'!K27</f>
        <v>30081.234021232161</v>
      </c>
      <c r="E7" s="66" t="s">
        <v>34</v>
      </c>
      <c r="F7" s="230">
        <f>'4-5 EU ID 3&amp;4 Overhaul - CE'!K33</f>
        <v>85946.382917806186</v>
      </c>
    </row>
    <row r="8" spans="1:6" s="67" customFormat="1" ht="15" thickBot="1" x14ac:dyDescent="0.3">
      <c r="A8" s="68" t="s">
        <v>46</v>
      </c>
      <c r="B8" s="69">
        <f>'4-3 PM Ranking'!E7</f>
        <v>0.7</v>
      </c>
      <c r="C8" s="46" t="s">
        <v>34</v>
      </c>
      <c r="D8" s="46" t="s">
        <v>34</v>
      </c>
      <c r="E8" s="46" t="s">
        <v>34</v>
      </c>
      <c r="F8" s="231" t="s">
        <v>34</v>
      </c>
    </row>
    <row r="9" spans="1:6" x14ac:dyDescent="0.2">
      <c r="F9" s="26"/>
    </row>
    <row r="10" spans="1:6" ht="14.25" x14ac:dyDescent="0.2">
      <c r="A10" s="26" t="s">
        <v>203</v>
      </c>
      <c r="B10" s="26"/>
      <c r="C10" s="314" t="s">
        <v>31</v>
      </c>
      <c r="D10" s="314"/>
      <c r="E10" s="314"/>
      <c r="F10" s="314"/>
    </row>
    <row r="11" spans="1:6" s="72" customFormat="1" ht="14.25" x14ac:dyDescent="0.2">
      <c r="A11" s="70" t="s">
        <v>36</v>
      </c>
      <c r="B11" s="70"/>
      <c r="C11" s="70"/>
      <c r="D11" s="70"/>
      <c r="E11" s="70"/>
      <c r="F11" s="71"/>
    </row>
    <row r="12" spans="1:6" ht="14.25" x14ac:dyDescent="0.2">
      <c r="A12" s="29"/>
      <c r="B12" s="29"/>
      <c r="C12" s="27"/>
      <c r="D12" s="27"/>
      <c r="E12" s="27"/>
      <c r="F12" s="28"/>
    </row>
    <row r="13" spans="1:6" ht="14.25" x14ac:dyDescent="0.2">
      <c r="A13" s="29"/>
      <c r="B13" s="29"/>
      <c r="C13" s="29"/>
      <c r="D13" s="29"/>
      <c r="E13" s="29"/>
    </row>
    <row r="14" spans="1:6" ht="14.25" x14ac:dyDescent="0.2">
      <c r="A14" s="29"/>
      <c r="B14" s="29"/>
      <c r="C14" s="29"/>
      <c r="D14" s="29"/>
      <c r="E14" s="29"/>
    </row>
  </sheetData>
  <mergeCells count="4">
    <mergeCell ref="C10:F10"/>
    <mergeCell ref="A1:F1"/>
    <mergeCell ref="A2:F2"/>
    <mergeCell ref="A6:F6"/>
  </mergeCells>
  <printOptions horizontalCentered="1"/>
  <pageMargins left="0.7" right="0.7" top="0.75" bottom="0.75" header="0.3" footer="0.3"/>
  <pageSetup scale="71" firstPageNumber="68" orientation="portrait" useFirstPageNumber="1" horizontalDpi="4294967293" verticalDpi="1200" r:id="rId1"/>
  <headerFooter>
    <oddFooter>&amp;L&amp;"Arial,Regular"&amp;8GVEA - Zehnder Facility
PM&amp;Y2.5&amp;Y Serious NAA BACT Analysis&amp;C&amp;"Arial,Regular"&amp;8Page &amp;P&amp;R&amp;"Arial,Regular"&amp;8August 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zoomScaleNormal="100" workbookViewId="0">
      <selection activeCell="A15" sqref="A15:C16"/>
    </sheetView>
  </sheetViews>
  <sheetFormatPr defaultRowHeight="12.75" x14ac:dyDescent="0.2"/>
  <cols>
    <col min="1" max="1" width="12.28515625" style="26" customWidth="1"/>
    <col min="2" max="2" width="31.85546875" style="26" customWidth="1"/>
    <col min="3" max="3" width="12.140625" style="26" customWidth="1"/>
    <col min="4" max="4" width="38.5703125" style="26" customWidth="1"/>
    <col min="5" max="5" width="23.7109375" style="26" customWidth="1"/>
    <col min="6" max="6" width="9.28515625" style="26" bestFit="1" customWidth="1"/>
    <col min="7" max="244" width="8.85546875" style="26"/>
    <col min="245" max="245" width="15.7109375" style="26" customWidth="1"/>
    <col min="246" max="246" width="23.28515625" style="26" customWidth="1"/>
    <col min="247" max="247" width="12.140625" style="26" customWidth="1"/>
    <col min="248" max="248" width="17.85546875" style="26" customWidth="1"/>
    <col min="249" max="249" width="23.7109375" style="26" customWidth="1"/>
    <col min="250" max="250" width="9.28515625" style="26" bestFit="1" customWidth="1"/>
    <col min="251" max="257" width="9.140625" style="26" customWidth="1"/>
    <col min="258" max="258" width="9.28515625" style="26" bestFit="1" customWidth="1"/>
    <col min="259" max="500" width="8.85546875" style="26"/>
    <col min="501" max="501" width="15.7109375" style="26" customWidth="1"/>
    <col min="502" max="502" width="23.28515625" style="26" customWidth="1"/>
    <col min="503" max="503" width="12.140625" style="26" customWidth="1"/>
    <col min="504" max="504" width="17.85546875" style="26" customWidth="1"/>
    <col min="505" max="505" width="23.7109375" style="26" customWidth="1"/>
    <col min="506" max="506" width="9.28515625" style="26" bestFit="1" customWidth="1"/>
    <col min="507" max="513" width="9.140625" style="26" customWidth="1"/>
    <col min="514" max="514" width="9.28515625" style="26" bestFit="1" customWidth="1"/>
    <col min="515" max="756" width="8.85546875" style="26"/>
    <col min="757" max="757" width="15.7109375" style="26" customWidth="1"/>
    <col min="758" max="758" width="23.28515625" style="26" customWidth="1"/>
    <col min="759" max="759" width="12.140625" style="26" customWidth="1"/>
    <col min="760" max="760" width="17.85546875" style="26" customWidth="1"/>
    <col min="761" max="761" width="23.7109375" style="26" customWidth="1"/>
    <col min="762" max="762" width="9.28515625" style="26" bestFit="1" customWidth="1"/>
    <col min="763" max="769" width="9.140625" style="26" customWidth="1"/>
    <col min="770" max="770" width="9.28515625" style="26" bestFit="1" customWidth="1"/>
    <col min="771" max="1012" width="8.85546875" style="26"/>
    <col min="1013" max="1013" width="15.7109375" style="26" customWidth="1"/>
    <col min="1014" max="1014" width="23.28515625" style="26" customWidth="1"/>
    <col min="1015" max="1015" width="12.140625" style="26" customWidth="1"/>
    <col min="1016" max="1016" width="17.85546875" style="26" customWidth="1"/>
    <col min="1017" max="1017" width="23.7109375" style="26" customWidth="1"/>
    <col min="1018" max="1018" width="9.28515625" style="26" bestFit="1" customWidth="1"/>
    <col min="1019" max="1025" width="9.140625" style="26" customWidth="1"/>
    <col min="1026" max="1026" width="9.28515625" style="26" bestFit="1" customWidth="1"/>
    <col min="1027" max="1268" width="8.85546875" style="26"/>
    <col min="1269" max="1269" width="15.7109375" style="26" customWidth="1"/>
    <col min="1270" max="1270" width="23.28515625" style="26" customWidth="1"/>
    <col min="1271" max="1271" width="12.140625" style="26" customWidth="1"/>
    <col min="1272" max="1272" width="17.85546875" style="26" customWidth="1"/>
    <col min="1273" max="1273" width="23.7109375" style="26" customWidth="1"/>
    <col min="1274" max="1274" width="9.28515625" style="26" bestFit="1" customWidth="1"/>
    <col min="1275" max="1281" width="9.140625" style="26" customWidth="1"/>
    <col min="1282" max="1282" width="9.28515625" style="26" bestFit="1" customWidth="1"/>
    <col min="1283" max="1524" width="8.85546875" style="26"/>
    <col min="1525" max="1525" width="15.7109375" style="26" customWidth="1"/>
    <col min="1526" max="1526" width="23.28515625" style="26" customWidth="1"/>
    <col min="1527" max="1527" width="12.140625" style="26" customWidth="1"/>
    <col min="1528" max="1528" width="17.85546875" style="26" customWidth="1"/>
    <col min="1529" max="1529" width="23.7109375" style="26" customWidth="1"/>
    <col min="1530" max="1530" width="9.28515625" style="26" bestFit="1" customWidth="1"/>
    <col min="1531" max="1537" width="9.140625" style="26" customWidth="1"/>
    <col min="1538" max="1538" width="9.28515625" style="26" bestFit="1" customWidth="1"/>
    <col min="1539" max="1780" width="8.85546875" style="26"/>
    <col min="1781" max="1781" width="15.7109375" style="26" customWidth="1"/>
    <col min="1782" max="1782" width="23.28515625" style="26" customWidth="1"/>
    <col min="1783" max="1783" width="12.140625" style="26" customWidth="1"/>
    <col min="1784" max="1784" width="17.85546875" style="26" customWidth="1"/>
    <col min="1785" max="1785" width="23.7109375" style="26" customWidth="1"/>
    <col min="1786" max="1786" width="9.28515625" style="26" bestFit="1" customWidth="1"/>
    <col min="1787" max="1793" width="9.140625" style="26" customWidth="1"/>
    <col min="1794" max="1794" width="9.28515625" style="26" bestFit="1" customWidth="1"/>
    <col min="1795" max="2036" width="8.85546875" style="26"/>
    <col min="2037" max="2037" width="15.7109375" style="26" customWidth="1"/>
    <col min="2038" max="2038" width="23.28515625" style="26" customWidth="1"/>
    <col min="2039" max="2039" width="12.140625" style="26" customWidth="1"/>
    <col min="2040" max="2040" width="17.85546875" style="26" customWidth="1"/>
    <col min="2041" max="2041" width="23.7109375" style="26" customWidth="1"/>
    <col min="2042" max="2042" width="9.28515625" style="26" bestFit="1" customWidth="1"/>
    <col min="2043" max="2049" width="9.140625" style="26" customWidth="1"/>
    <col min="2050" max="2050" width="9.28515625" style="26" bestFit="1" customWidth="1"/>
    <col min="2051" max="2292" width="8.85546875" style="26"/>
    <col min="2293" max="2293" width="15.7109375" style="26" customWidth="1"/>
    <col min="2294" max="2294" width="23.28515625" style="26" customWidth="1"/>
    <col min="2295" max="2295" width="12.140625" style="26" customWidth="1"/>
    <col min="2296" max="2296" width="17.85546875" style="26" customWidth="1"/>
    <col min="2297" max="2297" width="23.7109375" style="26" customWidth="1"/>
    <col min="2298" max="2298" width="9.28515625" style="26" bestFit="1" customWidth="1"/>
    <col min="2299" max="2305" width="9.140625" style="26" customWidth="1"/>
    <col min="2306" max="2306" width="9.28515625" style="26" bestFit="1" customWidth="1"/>
    <col min="2307" max="2548" width="8.85546875" style="26"/>
    <col min="2549" max="2549" width="15.7109375" style="26" customWidth="1"/>
    <col min="2550" max="2550" width="23.28515625" style="26" customWidth="1"/>
    <col min="2551" max="2551" width="12.140625" style="26" customWidth="1"/>
    <col min="2552" max="2552" width="17.85546875" style="26" customWidth="1"/>
    <col min="2553" max="2553" width="23.7109375" style="26" customWidth="1"/>
    <col min="2554" max="2554" width="9.28515625" style="26" bestFit="1" customWidth="1"/>
    <col min="2555" max="2561" width="9.140625" style="26" customWidth="1"/>
    <col min="2562" max="2562" width="9.28515625" style="26" bestFit="1" customWidth="1"/>
    <col min="2563" max="2804" width="8.85546875" style="26"/>
    <col min="2805" max="2805" width="15.7109375" style="26" customWidth="1"/>
    <col min="2806" max="2806" width="23.28515625" style="26" customWidth="1"/>
    <col min="2807" max="2807" width="12.140625" style="26" customWidth="1"/>
    <col min="2808" max="2808" width="17.85546875" style="26" customWidth="1"/>
    <col min="2809" max="2809" width="23.7109375" style="26" customWidth="1"/>
    <col min="2810" max="2810" width="9.28515625" style="26" bestFit="1" customWidth="1"/>
    <col min="2811" max="2817" width="9.140625" style="26" customWidth="1"/>
    <col min="2818" max="2818" width="9.28515625" style="26" bestFit="1" customWidth="1"/>
    <col min="2819" max="3060" width="8.85546875" style="26"/>
    <col min="3061" max="3061" width="15.7109375" style="26" customWidth="1"/>
    <col min="3062" max="3062" width="23.28515625" style="26" customWidth="1"/>
    <col min="3063" max="3063" width="12.140625" style="26" customWidth="1"/>
    <col min="3064" max="3064" width="17.85546875" style="26" customWidth="1"/>
    <col min="3065" max="3065" width="23.7109375" style="26" customWidth="1"/>
    <col min="3066" max="3066" width="9.28515625" style="26" bestFit="1" customWidth="1"/>
    <col min="3067" max="3073" width="9.140625" style="26" customWidth="1"/>
    <col min="3074" max="3074" width="9.28515625" style="26" bestFit="1" customWidth="1"/>
    <col min="3075" max="3316" width="8.85546875" style="26"/>
    <col min="3317" max="3317" width="15.7109375" style="26" customWidth="1"/>
    <col min="3318" max="3318" width="23.28515625" style="26" customWidth="1"/>
    <col min="3319" max="3319" width="12.140625" style="26" customWidth="1"/>
    <col min="3320" max="3320" width="17.85546875" style="26" customWidth="1"/>
    <col min="3321" max="3321" width="23.7109375" style="26" customWidth="1"/>
    <col min="3322" max="3322" width="9.28515625" style="26" bestFit="1" customWidth="1"/>
    <col min="3323" max="3329" width="9.140625" style="26" customWidth="1"/>
    <col min="3330" max="3330" width="9.28515625" style="26" bestFit="1" customWidth="1"/>
    <col min="3331" max="3572" width="8.85546875" style="26"/>
    <col min="3573" max="3573" width="15.7109375" style="26" customWidth="1"/>
    <col min="3574" max="3574" width="23.28515625" style="26" customWidth="1"/>
    <col min="3575" max="3575" width="12.140625" style="26" customWidth="1"/>
    <col min="3576" max="3576" width="17.85546875" style="26" customWidth="1"/>
    <col min="3577" max="3577" width="23.7109375" style="26" customWidth="1"/>
    <col min="3578" max="3578" width="9.28515625" style="26" bestFit="1" customWidth="1"/>
    <col min="3579" max="3585" width="9.140625" style="26" customWidth="1"/>
    <col min="3586" max="3586" width="9.28515625" style="26" bestFit="1" customWidth="1"/>
    <col min="3587" max="3828" width="8.85546875" style="26"/>
    <col min="3829" max="3829" width="15.7109375" style="26" customWidth="1"/>
    <col min="3830" max="3830" width="23.28515625" style="26" customWidth="1"/>
    <col min="3831" max="3831" width="12.140625" style="26" customWidth="1"/>
    <col min="3832" max="3832" width="17.85546875" style="26" customWidth="1"/>
    <col min="3833" max="3833" width="23.7109375" style="26" customWidth="1"/>
    <col min="3834" max="3834" width="9.28515625" style="26" bestFit="1" customWidth="1"/>
    <col min="3835" max="3841" width="9.140625" style="26" customWidth="1"/>
    <col min="3842" max="3842" width="9.28515625" style="26" bestFit="1" customWidth="1"/>
    <col min="3843" max="4084" width="8.85546875" style="26"/>
    <col min="4085" max="4085" width="15.7109375" style="26" customWidth="1"/>
    <col min="4086" max="4086" width="23.28515625" style="26" customWidth="1"/>
    <col min="4087" max="4087" width="12.140625" style="26" customWidth="1"/>
    <col min="4088" max="4088" width="17.85546875" style="26" customWidth="1"/>
    <col min="4089" max="4089" width="23.7109375" style="26" customWidth="1"/>
    <col min="4090" max="4090" width="9.28515625" style="26" bestFit="1" customWidth="1"/>
    <col min="4091" max="4097" width="9.140625" style="26" customWidth="1"/>
    <col min="4098" max="4098" width="9.28515625" style="26" bestFit="1" customWidth="1"/>
    <col min="4099" max="4340" width="8.85546875" style="26"/>
    <col min="4341" max="4341" width="15.7109375" style="26" customWidth="1"/>
    <col min="4342" max="4342" width="23.28515625" style="26" customWidth="1"/>
    <col min="4343" max="4343" width="12.140625" style="26" customWidth="1"/>
    <col min="4344" max="4344" width="17.85546875" style="26" customWidth="1"/>
    <col min="4345" max="4345" width="23.7109375" style="26" customWidth="1"/>
    <col min="4346" max="4346" width="9.28515625" style="26" bestFit="1" customWidth="1"/>
    <col min="4347" max="4353" width="9.140625" style="26" customWidth="1"/>
    <col min="4354" max="4354" width="9.28515625" style="26" bestFit="1" customWidth="1"/>
    <col min="4355" max="4596" width="8.85546875" style="26"/>
    <col min="4597" max="4597" width="15.7109375" style="26" customWidth="1"/>
    <col min="4598" max="4598" width="23.28515625" style="26" customWidth="1"/>
    <col min="4599" max="4599" width="12.140625" style="26" customWidth="1"/>
    <col min="4600" max="4600" width="17.85546875" style="26" customWidth="1"/>
    <col min="4601" max="4601" width="23.7109375" style="26" customWidth="1"/>
    <col min="4602" max="4602" width="9.28515625" style="26" bestFit="1" customWidth="1"/>
    <col min="4603" max="4609" width="9.140625" style="26" customWidth="1"/>
    <col min="4610" max="4610" width="9.28515625" style="26" bestFit="1" customWidth="1"/>
    <col min="4611" max="4852" width="8.85546875" style="26"/>
    <col min="4853" max="4853" width="15.7109375" style="26" customWidth="1"/>
    <col min="4854" max="4854" width="23.28515625" style="26" customWidth="1"/>
    <col min="4855" max="4855" width="12.140625" style="26" customWidth="1"/>
    <col min="4856" max="4856" width="17.85546875" style="26" customWidth="1"/>
    <col min="4857" max="4857" width="23.7109375" style="26" customWidth="1"/>
    <col min="4858" max="4858" width="9.28515625" style="26" bestFit="1" customWidth="1"/>
    <col min="4859" max="4865" width="9.140625" style="26" customWidth="1"/>
    <col min="4866" max="4866" width="9.28515625" style="26" bestFit="1" customWidth="1"/>
    <col min="4867" max="5108" width="8.85546875" style="26"/>
    <col min="5109" max="5109" width="15.7109375" style="26" customWidth="1"/>
    <col min="5110" max="5110" width="23.28515625" style="26" customWidth="1"/>
    <col min="5111" max="5111" width="12.140625" style="26" customWidth="1"/>
    <col min="5112" max="5112" width="17.85546875" style="26" customWidth="1"/>
    <col min="5113" max="5113" width="23.7109375" style="26" customWidth="1"/>
    <col min="5114" max="5114" width="9.28515625" style="26" bestFit="1" customWidth="1"/>
    <col min="5115" max="5121" width="9.140625" style="26" customWidth="1"/>
    <col min="5122" max="5122" width="9.28515625" style="26" bestFit="1" customWidth="1"/>
    <col min="5123" max="5364" width="8.85546875" style="26"/>
    <col min="5365" max="5365" width="15.7109375" style="26" customWidth="1"/>
    <col min="5366" max="5366" width="23.28515625" style="26" customWidth="1"/>
    <col min="5367" max="5367" width="12.140625" style="26" customWidth="1"/>
    <col min="5368" max="5368" width="17.85546875" style="26" customWidth="1"/>
    <col min="5369" max="5369" width="23.7109375" style="26" customWidth="1"/>
    <col min="5370" max="5370" width="9.28515625" style="26" bestFit="1" customWidth="1"/>
    <col min="5371" max="5377" width="9.140625" style="26" customWidth="1"/>
    <col min="5378" max="5378" width="9.28515625" style="26" bestFit="1" customWidth="1"/>
    <col min="5379" max="5620" width="8.85546875" style="26"/>
    <col min="5621" max="5621" width="15.7109375" style="26" customWidth="1"/>
    <col min="5622" max="5622" width="23.28515625" style="26" customWidth="1"/>
    <col min="5623" max="5623" width="12.140625" style="26" customWidth="1"/>
    <col min="5624" max="5624" width="17.85546875" style="26" customWidth="1"/>
    <col min="5625" max="5625" width="23.7109375" style="26" customWidth="1"/>
    <col min="5626" max="5626" width="9.28515625" style="26" bestFit="1" customWidth="1"/>
    <col min="5627" max="5633" width="9.140625" style="26" customWidth="1"/>
    <col min="5634" max="5634" width="9.28515625" style="26" bestFit="1" customWidth="1"/>
    <col min="5635" max="5876" width="8.85546875" style="26"/>
    <col min="5877" max="5877" width="15.7109375" style="26" customWidth="1"/>
    <col min="5878" max="5878" width="23.28515625" style="26" customWidth="1"/>
    <col min="5879" max="5879" width="12.140625" style="26" customWidth="1"/>
    <col min="5880" max="5880" width="17.85546875" style="26" customWidth="1"/>
    <col min="5881" max="5881" width="23.7109375" style="26" customWidth="1"/>
    <col min="5882" max="5882" width="9.28515625" style="26" bestFit="1" customWidth="1"/>
    <col min="5883" max="5889" width="9.140625" style="26" customWidth="1"/>
    <col min="5890" max="5890" width="9.28515625" style="26" bestFit="1" customWidth="1"/>
    <col min="5891" max="6132" width="8.85546875" style="26"/>
    <col min="6133" max="6133" width="15.7109375" style="26" customWidth="1"/>
    <col min="6134" max="6134" width="23.28515625" style="26" customWidth="1"/>
    <col min="6135" max="6135" width="12.140625" style="26" customWidth="1"/>
    <col min="6136" max="6136" width="17.85546875" style="26" customWidth="1"/>
    <col min="6137" max="6137" width="23.7109375" style="26" customWidth="1"/>
    <col min="6138" max="6138" width="9.28515625" style="26" bestFit="1" customWidth="1"/>
    <col min="6139" max="6145" width="9.140625" style="26" customWidth="1"/>
    <col min="6146" max="6146" width="9.28515625" style="26" bestFit="1" customWidth="1"/>
    <col min="6147" max="6388" width="8.85546875" style="26"/>
    <col min="6389" max="6389" width="15.7109375" style="26" customWidth="1"/>
    <col min="6390" max="6390" width="23.28515625" style="26" customWidth="1"/>
    <col min="6391" max="6391" width="12.140625" style="26" customWidth="1"/>
    <col min="6392" max="6392" width="17.85546875" style="26" customWidth="1"/>
    <col min="6393" max="6393" width="23.7109375" style="26" customWidth="1"/>
    <col min="6394" max="6394" width="9.28515625" style="26" bestFit="1" customWidth="1"/>
    <col min="6395" max="6401" width="9.140625" style="26" customWidth="1"/>
    <col min="6402" max="6402" width="9.28515625" style="26" bestFit="1" customWidth="1"/>
    <col min="6403" max="6644" width="8.85546875" style="26"/>
    <col min="6645" max="6645" width="15.7109375" style="26" customWidth="1"/>
    <col min="6646" max="6646" width="23.28515625" style="26" customWidth="1"/>
    <col min="6647" max="6647" width="12.140625" style="26" customWidth="1"/>
    <col min="6648" max="6648" width="17.85546875" style="26" customWidth="1"/>
    <col min="6649" max="6649" width="23.7109375" style="26" customWidth="1"/>
    <col min="6650" max="6650" width="9.28515625" style="26" bestFit="1" customWidth="1"/>
    <col min="6651" max="6657" width="9.140625" style="26" customWidth="1"/>
    <col min="6658" max="6658" width="9.28515625" style="26" bestFit="1" customWidth="1"/>
    <col min="6659" max="6900" width="8.85546875" style="26"/>
    <col min="6901" max="6901" width="15.7109375" style="26" customWidth="1"/>
    <col min="6902" max="6902" width="23.28515625" style="26" customWidth="1"/>
    <col min="6903" max="6903" width="12.140625" style="26" customWidth="1"/>
    <col min="6904" max="6904" width="17.85546875" style="26" customWidth="1"/>
    <col min="6905" max="6905" width="23.7109375" style="26" customWidth="1"/>
    <col min="6906" max="6906" width="9.28515625" style="26" bestFit="1" customWidth="1"/>
    <col min="6907" max="6913" width="9.140625" style="26" customWidth="1"/>
    <col min="6914" max="6914" width="9.28515625" style="26" bestFit="1" customWidth="1"/>
    <col min="6915" max="7156" width="8.85546875" style="26"/>
    <col min="7157" max="7157" width="15.7109375" style="26" customWidth="1"/>
    <col min="7158" max="7158" width="23.28515625" style="26" customWidth="1"/>
    <col min="7159" max="7159" width="12.140625" style="26" customWidth="1"/>
    <col min="7160" max="7160" width="17.85546875" style="26" customWidth="1"/>
    <col min="7161" max="7161" width="23.7109375" style="26" customWidth="1"/>
    <col min="7162" max="7162" width="9.28515625" style="26" bestFit="1" customWidth="1"/>
    <col min="7163" max="7169" width="9.140625" style="26" customWidth="1"/>
    <col min="7170" max="7170" width="9.28515625" style="26" bestFit="1" customWidth="1"/>
    <col min="7171" max="7412" width="8.85546875" style="26"/>
    <col min="7413" max="7413" width="15.7109375" style="26" customWidth="1"/>
    <col min="7414" max="7414" width="23.28515625" style="26" customWidth="1"/>
    <col min="7415" max="7415" width="12.140625" style="26" customWidth="1"/>
    <col min="7416" max="7416" width="17.85546875" style="26" customWidth="1"/>
    <col min="7417" max="7417" width="23.7109375" style="26" customWidth="1"/>
    <col min="7418" max="7418" width="9.28515625" style="26" bestFit="1" customWidth="1"/>
    <col min="7419" max="7425" width="9.140625" style="26" customWidth="1"/>
    <col min="7426" max="7426" width="9.28515625" style="26" bestFit="1" customWidth="1"/>
    <col min="7427" max="7668" width="8.85546875" style="26"/>
    <col min="7669" max="7669" width="15.7109375" style="26" customWidth="1"/>
    <col min="7670" max="7670" width="23.28515625" style="26" customWidth="1"/>
    <col min="7671" max="7671" width="12.140625" style="26" customWidth="1"/>
    <col min="7672" max="7672" width="17.85546875" style="26" customWidth="1"/>
    <col min="7673" max="7673" width="23.7109375" style="26" customWidth="1"/>
    <col min="7674" max="7674" width="9.28515625" style="26" bestFit="1" customWidth="1"/>
    <col min="7675" max="7681" width="9.140625" style="26" customWidth="1"/>
    <col min="7682" max="7682" width="9.28515625" style="26" bestFit="1" customWidth="1"/>
    <col min="7683" max="7924" width="8.85546875" style="26"/>
    <col min="7925" max="7925" width="15.7109375" style="26" customWidth="1"/>
    <col min="7926" max="7926" width="23.28515625" style="26" customWidth="1"/>
    <col min="7927" max="7927" width="12.140625" style="26" customWidth="1"/>
    <col min="7928" max="7928" width="17.85546875" style="26" customWidth="1"/>
    <col min="7929" max="7929" width="23.7109375" style="26" customWidth="1"/>
    <col min="7930" max="7930" width="9.28515625" style="26" bestFit="1" customWidth="1"/>
    <col min="7931" max="7937" width="9.140625" style="26" customWidth="1"/>
    <col min="7938" max="7938" width="9.28515625" style="26" bestFit="1" customWidth="1"/>
    <col min="7939" max="8180" width="8.85546875" style="26"/>
    <col min="8181" max="8181" width="15.7109375" style="26" customWidth="1"/>
    <col min="8182" max="8182" width="23.28515625" style="26" customWidth="1"/>
    <col min="8183" max="8183" width="12.140625" style="26" customWidth="1"/>
    <col min="8184" max="8184" width="17.85546875" style="26" customWidth="1"/>
    <col min="8185" max="8185" width="23.7109375" style="26" customWidth="1"/>
    <col min="8186" max="8186" width="9.28515625" style="26" bestFit="1" customWidth="1"/>
    <col min="8187" max="8193" width="9.140625" style="26" customWidth="1"/>
    <col min="8194" max="8194" width="9.28515625" style="26" bestFit="1" customWidth="1"/>
    <col min="8195" max="8436" width="8.85546875" style="26"/>
    <col min="8437" max="8437" width="15.7109375" style="26" customWidth="1"/>
    <col min="8438" max="8438" width="23.28515625" style="26" customWidth="1"/>
    <col min="8439" max="8439" width="12.140625" style="26" customWidth="1"/>
    <col min="8440" max="8440" width="17.85546875" style="26" customWidth="1"/>
    <col min="8441" max="8441" width="23.7109375" style="26" customWidth="1"/>
    <col min="8442" max="8442" width="9.28515625" style="26" bestFit="1" customWidth="1"/>
    <col min="8443" max="8449" width="9.140625" style="26" customWidth="1"/>
    <col min="8450" max="8450" width="9.28515625" style="26" bestFit="1" customWidth="1"/>
    <col min="8451" max="8692" width="8.85546875" style="26"/>
    <col min="8693" max="8693" width="15.7109375" style="26" customWidth="1"/>
    <col min="8694" max="8694" width="23.28515625" style="26" customWidth="1"/>
    <col min="8695" max="8695" width="12.140625" style="26" customWidth="1"/>
    <col min="8696" max="8696" width="17.85546875" style="26" customWidth="1"/>
    <col min="8697" max="8697" width="23.7109375" style="26" customWidth="1"/>
    <col min="8698" max="8698" width="9.28515625" style="26" bestFit="1" customWidth="1"/>
    <col min="8699" max="8705" width="9.140625" style="26" customWidth="1"/>
    <col min="8706" max="8706" width="9.28515625" style="26" bestFit="1" customWidth="1"/>
    <col min="8707" max="8948" width="8.85546875" style="26"/>
    <col min="8949" max="8949" width="15.7109375" style="26" customWidth="1"/>
    <col min="8950" max="8950" width="23.28515625" style="26" customWidth="1"/>
    <col min="8951" max="8951" width="12.140625" style="26" customWidth="1"/>
    <col min="8952" max="8952" width="17.85546875" style="26" customWidth="1"/>
    <col min="8953" max="8953" width="23.7109375" style="26" customWidth="1"/>
    <col min="8954" max="8954" width="9.28515625" style="26" bestFit="1" customWidth="1"/>
    <col min="8955" max="8961" width="9.140625" style="26" customWidth="1"/>
    <col min="8962" max="8962" width="9.28515625" style="26" bestFit="1" customWidth="1"/>
    <col min="8963" max="9204" width="8.85546875" style="26"/>
    <col min="9205" max="9205" width="15.7109375" style="26" customWidth="1"/>
    <col min="9206" max="9206" width="23.28515625" style="26" customWidth="1"/>
    <col min="9207" max="9207" width="12.140625" style="26" customWidth="1"/>
    <col min="9208" max="9208" width="17.85546875" style="26" customWidth="1"/>
    <col min="9209" max="9209" width="23.7109375" style="26" customWidth="1"/>
    <col min="9210" max="9210" width="9.28515625" style="26" bestFit="1" customWidth="1"/>
    <col min="9211" max="9217" width="9.140625" style="26" customWidth="1"/>
    <col min="9218" max="9218" width="9.28515625" style="26" bestFit="1" customWidth="1"/>
    <col min="9219" max="9460" width="8.85546875" style="26"/>
    <col min="9461" max="9461" width="15.7109375" style="26" customWidth="1"/>
    <col min="9462" max="9462" width="23.28515625" style="26" customWidth="1"/>
    <col min="9463" max="9463" width="12.140625" style="26" customWidth="1"/>
    <col min="9464" max="9464" width="17.85546875" style="26" customWidth="1"/>
    <col min="9465" max="9465" width="23.7109375" style="26" customWidth="1"/>
    <col min="9466" max="9466" width="9.28515625" style="26" bestFit="1" customWidth="1"/>
    <col min="9467" max="9473" width="9.140625" style="26" customWidth="1"/>
    <col min="9474" max="9474" width="9.28515625" style="26" bestFit="1" customWidth="1"/>
    <col min="9475" max="9716" width="8.85546875" style="26"/>
    <col min="9717" max="9717" width="15.7109375" style="26" customWidth="1"/>
    <col min="9718" max="9718" width="23.28515625" style="26" customWidth="1"/>
    <col min="9719" max="9719" width="12.140625" style="26" customWidth="1"/>
    <col min="9720" max="9720" width="17.85546875" style="26" customWidth="1"/>
    <col min="9721" max="9721" width="23.7109375" style="26" customWidth="1"/>
    <col min="9722" max="9722" width="9.28515625" style="26" bestFit="1" customWidth="1"/>
    <col min="9723" max="9729" width="9.140625" style="26" customWidth="1"/>
    <col min="9730" max="9730" width="9.28515625" style="26" bestFit="1" customWidth="1"/>
    <col min="9731" max="9972" width="8.85546875" style="26"/>
    <col min="9973" max="9973" width="15.7109375" style="26" customWidth="1"/>
    <col min="9974" max="9974" width="23.28515625" style="26" customWidth="1"/>
    <col min="9975" max="9975" width="12.140625" style="26" customWidth="1"/>
    <col min="9976" max="9976" width="17.85546875" style="26" customWidth="1"/>
    <col min="9977" max="9977" width="23.7109375" style="26" customWidth="1"/>
    <col min="9978" max="9978" width="9.28515625" style="26" bestFit="1" customWidth="1"/>
    <col min="9979" max="9985" width="9.140625" style="26" customWidth="1"/>
    <col min="9986" max="9986" width="9.28515625" style="26" bestFit="1" customWidth="1"/>
    <col min="9987" max="10228" width="8.85546875" style="26"/>
    <col min="10229" max="10229" width="15.7109375" style="26" customWidth="1"/>
    <col min="10230" max="10230" width="23.28515625" style="26" customWidth="1"/>
    <col min="10231" max="10231" width="12.140625" style="26" customWidth="1"/>
    <col min="10232" max="10232" width="17.85546875" style="26" customWidth="1"/>
    <col min="10233" max="10233" width="23.7109375" style="26" customWidth="1"/>
    <col min="10234" max="10234" width="9.28515625" style="26" bestFit="1" customWidth="1"/>
    <col min="10235" max="10241" width="9.140625" style="26" customWidth="1"/>
    <col min="10242" max="10242" width="9.28515625" style="26" bestFit="1" customWidth="1"/>
    <col min="10243" max="10484" width="8.85546875" style="26"/>
    <col min="10485" max="10485" width="15.7109375" style="26" customWidth="1"/>
    <col min="10486" max="10486" width="23.28515625" style="26" customWidth="1"/>
    <col min="10487" max="10487" width="12.140625" style="26" customWidth="1"/>
    <col min="10488" max="10488" width="17.85546875" style="26" customWidth="1"/>
    <col min="10489" max="10489" width="23.7109375" style="26" customWidth="1"/>
    <col min="10490" max="10490" width="9.28515625" style="26" bestFit="1" customWidth="1"/>
    <col min="10491" max="10497" width="9.140625" style="26" customWidth="1"/>
    <col min="10498" max="10498" width="9.28515625" style="26" bestFit="1" customWidth="1"/>
    <col min="10499" max="10740" width="8.85546875" style="26"/>
    <col min="10741" max="10741" width="15.7109375" style="26" customWidth="1"/>
    <col min="10742" max="10742" width="23.28515625" style="26" customWidth="1"/>
    <col min="10743" max="10743" width="12.140625" style="26" customWidth="1"/>
    <col min="10744" max="10744" width="17.85546875" style="26" customWidth="1"/>
    <col min="10745" max="10745" width="23.7109375" style="26" customWidth="1"/>
    <col min="10746" max="10746" width="9.28515625" style="26" bestFit="1" customWidth="1"/>
    <col min="10747" max="10753" width="9.140625" style="26" customWidth="1"/>
    <col min="10754" max="10754" width="9.28515625" style="26" bestFit="1" customWidth="1"/>
    <col min="10755" max="10996" width="8.85546875" style="26"/>
    <col min="10997" max="10997" width="15.7109375" style="26" customWidth="1"/>
    <col min="10998" max="10998" width="23.28515625" style="26" customWidth="1"/>
    <col min="10999" max="10999" width="12.140625" style="26" customWidth="1"/>
    <col min="11000" max="11000" width="17.85546875" style="26" customWidth="1"/>
    <col min="11001" max="11001" width="23.7109375" style="26" customWidth="1"/>
    <col min="11002" max="11002" width="9.28515625" style="26" bestFit="1" customWidth="1"/>
    <col min="11003" max="11009" width="9.140625" style="26" customWidth="1"/>
    <col min="11010" max="11010" width="9.28515625" style="26" bestFit="1" customWidth="1"/>
    <col min="11011" max="11252" width="8.85546875" style="26"/>
    <col min="11253" max="11253" width="15.7109375" style="26" customWidth="1"/>
    <col min="11254" max="11254" width="23.28515625" style="26" customWidth="1"/>
    <col min="11255" max="11255" width="12.140625" style="26" customWidth="1"/>
    <col min="11256" max="11256" width="17.85546875" style="26" customWidth="1"/>
    <col min="11257" max="11257" width="23.7109375" style="26" customWidth="1"/>
    <col min="11258" max="11258" width="9.28515625" style="26" bestFit="1" customWidth="1"/>
    <col min="11259" max="11265" width="9.140625" style="26" customWidth="1"/>
    <col min="11266" max="11266" width="9.28515625" style="26" bestFit="1" customWidth="1"/>
    <col min="11267" max="11508" width="8.85546875" style="26"/>
    <col min="11509" max="11509" width="15.7109375" style="26" customWidth="1"/>
    <col min="11510" max="11510" width="23.28515625" style="26" customWidth="1"/>
    <col min="11511" max="11511" width="12.140625" style="26" customWidth="1"/>
    <col min="11512" max="11512" width="17.85546875" style="26" customWidth="1"/>
    <col min="11513" max="11513" width="23.7109375" style="26" customWidth="1"/>
    <col min="11514" max="11514" width="9.28515625" style="26" bestFit="1" customWidth="1"/>
    <col min="11515" max="11521" width="9.140625" style="26" customWidth="1"/>
    <col min="11522" max="11522" width="9.28515625" style="26" bestFit="1" customWidth="1"/>
    <col min="11523" max="11764" width="8.85546875" style="26"/>
    <col min="11765" max="11765" width="15.7109375" style="26" customWidth="1"/>
    <col min="11766" max="11766" width="23.28515625" style="26" customWidth="1"/>
    <col min="11767" max="11767" width="12.140625" style="26" customWidth="1"/>
    <col min="11768" max="11768" width="17.85546875" style="26" customWidth="1"/>
    <col min="11769" max="11769" width="23.7109375" style="26" customWidth="1"/>
    <col min="11770" max="11770" width="9.28515625" style="26" bestFit="1" customWidth="1"/>
    <col min="11771" max="11777" width="9.140625" style="26" customWidth="1"/>
    <col min="11778" max="11778" width="9.28515625" style="26" bestFit="1" customWidth="1"/>
    <col min="11779" max="12020" width="8.85546875" style="26"/>
    <col min="12021" max="12021" width="15.7109375" style="26" customWidth="1"/>
    <col min="12022" max="12022" width="23.28515625" style="26" customWidth="1"/>
    <col min="12023" max="12023" width="12.140625" style="26" customWidth="1"/>
    <col min="12024" max="12024" width="17.85546875" style="26" customWidth="1"/>
    <col min="12025" max="12025" width="23.7109375" style="26" customWidth="1"/>
    <col min="12026" max="12026" width="9.28515625" style="26" bestFit="1" customWidth="1"/>
    <col min="12027" max="12033" width="9.140625" style="26" customWidth="1"/>
    <col min="12034" max="12034" width="9.28515625" style="26" bestFit="1" customWidth="1"/>
    <col min="12035" max="12276" width="8.85546875" style="26"/>
    <col min="12277" max="12277" width="15.7109375" style="26" customWidth="1"/>
    <col min="12278" max="12278" width="23.28515625" style="26" customWidth="1"/>
    <col min="12279" max="12279" width="12.140625" style="26" customWidth="1"/>
    <col min="12280" max="12280" width="17.85546875" style="26" customWidth="1"/>
    <col min="12281" max="12281" width="23.7109375" style="26" customWidth="1"/>
    <col min="12282" max="12282" width="9.28515625" style="26" bestFit="1" customWidth="1"/>
    <col min="12283" max="12289" width="9.140625" style="26" customWidth="1"/>
    <col min="12290" max="12290" width="9.28515625" style="26" bestFit="1" customWidth="1"/>
    <col min="12291" max="12532" width="8.85546875" style="26"/>
    <col min="12533" max="12533" width="15.7109375" style="26" customWidth="1"/>
    <col min="12534" max="12534" width="23.28515625" style="26" customWidth="1"/>
    <col min="12535" max="12535" width="12.140625" style="26" customWidth="1"/>
    <col min="12536" max="12536" width="17.85546875" style="26" customWidth="1"/>
    <col min="12537" max="12537" width="23.7109375" style="26" customWidth="1"/>
    <col min="12538" max="12538" width="9.28515625" style="26" bestFit="1" customWidth="1"/>
    <col min="12539" max="12545" width="9.140625" style="26" customWidth="1"/>
    <col min="12546" max="12546" width="9.28515625" style="26" bestFit="1" customWidth="1"/>
    <col min="12547" max="12788" width="8.85546875" style="26"/>
    <col min="12789" max="12789" width="15.7109375" style="26" customWidth="1"/>
    <col min="12790" max="12790" width="23.28515625" style="26" customWidth="1"/>
    <col min="12791" max="12791" width="12.140625" style="26" customWidth="1"/>
    <col min="12792" max="12792" width="17.85546875" style="26" customWidth="1"/>
    <col min="12793" max="12793" width="23.7109375" style="26" customWidth="1"/>
    <col min="12794" max="12794" width="9.28515625" style="26" bestFit="1" customWidth="1"/>
    <col min="12795" max="12801" width="9.140625" style="26" customWidth="1"/>
    <col min="12802" max="12802" width="9.28515625" style="26" bestFit="1" customWidth="1"/>
    <col min="12803" max="13044" width="8.85546875" style="26"/>
    <col min="13045" max="13045" width="15.7109375" style="26" customWidth="1"/>
    <col min="13046" max="13046" width="23.28515625" style="26" customWidth="1"/>
    <col min="13047" max="13047" width="12.140625" style="26" customWidth="1"/>
    <col min="13048" max="13048" width="17.85546875" style="26" customWidth="1"/>
    <col min="13049" max="13049" width="23.7109375" style="26" customWidth="1"/>
    <col min="13050" max="13050" width="9.28515625" style="26" bestFit="1" customWidth="1"/>
    <col min="13051" max="13057" width="9.140625" style="26" customWidth="1"/>
    <col min="13058" max="13058" width="9.28515625" style="26" bestFit="1" customWidth="1"/>
    <col min="13059" max="13300" width="8.85546875" style="26"/>
    <col min="13301" max="13301" width="15.7109375" style="26" customWidth="1"/>
    <col min="13302" max="13302" width="23.28515625" style="26" customWidth="1"/>
    <col min="13303" max="13303" width="12.140625" style="26" customWidth="1"/>
    <col min="13304" max="13304" width="17.85546875" style="26" customWidth="1"/>
    <col min="13305" max="13305" width="23.7109375" style="26" customWidth="1"/>
    <col min="13306" max="13306" width="9.28515625" style="26" bestFit="1" customWidth="1"/>
    <col min="13307" max="13313" width="9.140625" style="26" customWidth="1"/>
    <col min="13314" max="13314" width="9.28515625" style="26" bestFit="1" customWidth="1"/>
    <col min="13315" max="13556" width="8.85546875" style="26"/>
    <col min="13557" max="13557" width="15.7109375" style="26" customWidth="1"/>
    <col min="13558" max="13558" width="23.28515625" style="26" customWidth="1"/>
    <col min="13559" max="13559" width="12.140625" style="26" customWidth="1"/>
    <col min="13560" max="13560" width="17.85546875" style="26" customWidth="1"/>
    <col min="13561" max="13561" width="23.7109375" style="26" customWidth="1"/>
    <col min="13562" max="13562" width="9.28515625" style="26" bestFit="1" customWidth="1"/>
    <col min="13563" max="13569" width="9.140625" style="26" customWidth="1"/>
    <col min="13570" max="13570" width="9.28515625" style="26" bestFit="1" customWidth="1"/>
    <col min="13571" max="13812" width="8.85546875" style="26"/>
    <col min="13813" max="13813" width="15.7109375" style="26" customWidth="1"/>
    <col min="13814" max="13814" width="23.28515625" style="26" customWidth="1"/>
    <col min="13815" max="13815" width="12.140625" style="26" customWidth="1"/>
    <col min="13816" max="13816" width="17.85546875" style="26" customWidth="1"/>
    <col min="13817" max="13817" width="23.7109375" style="26" customWidth="1"/>
    <col min="13818" max="13818" width="9.28515625" style="26" bestFit="1" customWidth="1"/>
    <col min="13819" max="13825" width="9.140625" style="26" customWidth="1"/>
    <col min="13826" max="13826" width="9.28515625" style="26" bestFit="1" customWidth="1"/>
    <col min="13827" max="14068" width="8.85546875" style="26"/>
    <col min="14069" max="14069" width="15.7109375" style="26" customWidth="1"/>
    <col min="14070" max="14070" width="23.28515625" style="26" customWidth="1"/>
    <col min="14071" max="14071" width="12.140625" style="26" customWidth="1"/>
    <col min="14072" max="14072" width="17.85546875" style="26" customWidth="1"/>
    <col min="14073" max="14073" width="23.7109375" style="26" customWidth="1"/>
    <col min="14074" max="14074" width="9.28515625" style="26" bestFit="1" customWidth="1"/>
    <col min="14075" max="14081" width="9.140625" style="26" customWidth="1"/>
    <col min="14082" max="14082" width="9.28515625" style="26" bestFit="1" customWidth="1"/>
    <col min="14083" max="14324" width="8.85546875" style="26"/>
    <col min="14325" max="14325" width="15.7109375" style="26" customWidth="1"/>
    <col min="14326" max="14326" width="23.28515625" style="26" customWidth="1"/>
    <col min="14327" max="14327" width="12.140625" style="26" customWidth="1"/>
    <col min="14328" max="14328" width="17.85546875" style="26" customWidth="1"/>
    <col min="14329" max="14329" width="23.7109375" style="26" customWidth="1"/>
    <col min="14330" max="14330" width="9.28515625" style="26" bestFit="1" customWidth="1"/>
    <col min="14331" max="14337" width="9.140625" style="26" customWidth="1"/>
    <col min="14338" max="14338" width="9.28515625" style="26" bestFit="1" customWidth="1"/>
    <col min="14339" max="14580" width="8.85546875" style="26"/>
    <col min="14581" max="14581" width="15.7109375" style="26" customWidth="1"/>
    <col min="14582" max="14582" width="23.28515625" style="26" customWidth="1"/>
    <col min="14583" max="14583" width="12.140625" style="26" customWidth="1"/>
    <col min="14584" max="14584" width="17.85546875" style="26" customWidth="1"/>
    <col min="14585" max="14585" width="23.7109375" style="26" customWidth="1"/>
    <col min="14586" max="14586" width="9.28515625" style="26" bestFit="1" customWidth="1"/>
    <col min="14587" max="14593" width="9.140625" style="26" customWidth="1"/>
    <col min="14594" max="14594" width="9.28515625" style="26" bestFit="1" customWidth="1"/>
    <col min="14595" max="14836" width="8.85546875" style="26"/>
    <col min="14837" max="14837" width="15.7109375" style="26" customWidth="1"/>
    <col min="14838" max="14838" width="23.28515625" style="26" customWidth="1"/>
    <col min="14839" max="14839" width="12.140625" style="26" customWidth="1"/>
    <col min="14840" max="14840" width="17.85546875" style="26" customWidth="1"/>
    <col min="14841" max="14841" width="23.7109375" style="26" customWidth="1"/>
    <col min="14842" max="14842" width="9.28515625" style="26" bestFit="1" customWidth="1"/>
    <col min="14843" max="14849" width="9.140625" style="26" customWidth="1"/>
    <col min="14850" max="14850" width="9.28515625" style="26" bestFit="1" customWidth="1"/>
    <col min="14851" max="15092" width="8.85546875" style="26"/>
    <col min="15093" max="15093" width="15.7109375" style="26" customWidth="1"/>
    <col min="15094" max="15094" width="23.28515625" style="26" customWidth="1"/>
    <col min="15095" max="15095" width="12.140625" style="26" customWidth="1"/>
    <col min="15096" max="15096" width="17.85546875" style="26" customWidth="1"/>
    <col min="15097" max="15097" width="23.7109375" style="26" customWidth="1"/>
    <col min="15098" max="15098" width="9.28515625" style="26" bestFit="1" customWidth="1"/>
    <col min="15099" max="15105" width="9.140625" style="26" customWidth="1"/>
    <col min="15106" max="15106" width="9.28515625" style="26" bestFit="1" customWidth="1"/>
    <col min="15107" max="15348" width="8.85546875" style="26"/>
    <col min="15349" max="15349" width="15.7109375" style="26" customWidth="1"/>
    <col min="15350" max="15350" width="23.28515625" style="26" customWidth="1"/>
    <col min="15351" max="15351" width="12.140625" style="26" customWidth="1"/>
    <col min="15352" max="15352" width="17.85546875" style="26" customWidth="1"/>
    <col min="15353" max="15353" width="23.7109375" style="26" customWidth="1"/>
    <col min="15354" max="15354" width="9.28515625" style="26" bestFit="1" customWidth="1"/>
    <col min="15355" max="15361" width="9.140625" style="26" customWidth="1"/>
    <col min="15362" max="15362" width="9.28515625" style="26" bestFit="1" customWidth="1"/>
    <col min="15363" max="15604" width="8.85546875" style="26"/>
    <col min="15605" max="15605" width="15.7109375" style="26" customWidth="1"/>
    <col min="15606" max="15606" width="23.28515625" style="26" customWidth="1"/>
    <col min="15607" max="15607" width="12.140625" style="26" customWidth="1"/>
    <col min="15608" max="15608" width="17.85546875" style="26" customWidth="1"/>
    <col min="15609" max="15609" width="23.7109375" style="26" customWidth="1"/>
    <col min="15610" max="15610" width="9.28515625" style="26" bestFit="1" customWidth="1"/>
    <col min="15611" max="15617" width="9.140625" style="26" customWidth="1"/>
    <col min="15618" max="15618" width="9.28515625" style="26" bestFit="1" customWidth="1"/>
    <col min="15619" max="15860" width="8.85546875" style="26"/>
    <col min="15861" max="15861" width="15.7109375" style="26" customWidth="1"/>
    <col min="15862" max="15862" width="23.28515625" style="26" customWidth="1"/>
    <col min="15863" max="15863" width="12.140625" style="26" customWidth="1"/>
    <col min="15864" max="15864" width="17.85546875" style="26" customWidth="1"/>
    <col min="15865" max="15865" width="23.7109375" style="26" customWidth="1"/>
    <col min="15866" max="15866" width="9.28515625" style="26" bestFit="1" customWidth="1"/>
    <col min="15867" max="15873" width="9.140625" style="26" customWidth="1"/>
    <col min="15874" max="15874" width="9.28515625" style="26" bestFit="1" customWidth="1"/>
    <col min="15875" max="16116" width="8.85546875" style="26"/>
    <col min="16117" max="16117" width="15.7109375" style="26" customWidth="1"/>
    <col min="16118" max="16118" width="23.28515625" style="26" customWidth="1"/>
    <col min="16119" max="16119" width="12.140625" style="26" customWidth="1"/>
    <col min="16120" max="16120" width="17.85546875" style="26" customWidth="1"/>
    <col min="16121" max="16121" width="23.7109375" style="26" customWidth="1"/>
    <col min="16122" max="16122" width="9.28515625" style="26" bestFit="1" customWidth="1"/>
    <col min="16123" max="16129" width="9.140625" style="26" customWidth="1"/>
    <col min="16130" max="16130" width="9.28515625" style="26" bestFit="1" customWidth="1"/>
    <col min="16131" max="16384" width="8.85546875" style="26"/>
  </cols>
  <sheetData>
    <row r="1" spans="1:7" ht="15" x14ac:dyDescent="0.25">
      <c r="A1" s="320" t="s">
        <v>48</v>
      </c>
      <c r="B1" s="320"/>
      <c r="C1" s="320"/>
      <c r="D1" s="320"/>
      <c r="E1" s="320"/>
    </row>
    <row r="2" spans="1:7" ht="15" x14ac:dyDescent="0.25">
      <c r="A2" s="321" t="s">
        <v>206</v>
      </c>
      <c r="B2" s="321"/>
      <c r="C2" s="321"/>
      <c r="D2" s="321"/>
      <c r="E2" s="321"/>
    </row>
    <row r="3" spans="1:7" ht="16.5" thickBot="1" x14ac:dyDescent="0.3">
      <c r="A3" s="30" t="s">
        <v>31</v>
      </c>
      <c r="B3" s="30"/>
      <c r="C3" s="31"/>
      <c r="D3" s="31"/>
      <c r="E3" s="31"/>
    </row>
    <row r="4" spans="1:7" ht="14.25" x14ac:dyDescent="0.2">
      <c r="A4" s="32" t="s">
        <v>20</v>
      </c>
      <c r="B4" s="33"/>
      <c r="C4" s="322" t="s">
        <v>37</v>
      </c>
      <c r="D4" s="34" t="s">
        <v>42</v>
      </c>
      <c r="E4" s="35"/>
    </row>
    <row r="5" spans="1:7" ht="15" thickBot="1" x14ac:dyDescent="0.25">
      <c r="A5" s="36" t="s">
        <v>18</v>
      </c>
      <c r="B5" s="37" t="s">
        <v>25</v>
      </c>
      <c r="C5" s="323"/>
      <c r="D5" s="38" t="s">
        <v>25</v>
      </c>
      <c r="E5" s="39" t="s">
        <v>38</v>
      </c>
    </row>
    <row r="6" spans="1:7" ht="13.5" thickTop="1" x14ac:dyDescent="0.2">
      <c r="A6" s="40"/>
      <c r="B6" s="21"/>
      <c r="C6" s="41"/>
      <c r="D6" s="42"/>
      <c r="E6" s="23"/>
    </row>
    <row r="7" spans="1:7" s="61" customFormat="1" ht="25.5" x14ac:dyDescent="0.25">
      <c r="A7" s="56" t="str">
        <f>'4-2 PM Feasible'!A6</f>
        <v>1, 2</v>
      </c>
      <c r="B7" s="57" t="str">
        <f>'4-2 PM Feasible'!B6</f>
        <v>Simple Cycle Combustion Gas Turbines</v>
      </c>
      <c r="C7" s="58" t="s">
        <v>39</v>
      </c>
      <c r="D7" s="59" t="s">
        <v>193</v>
      </c>
      <c r="E7" s="60" t="s">
        <v>43</v>
      </c>
      <c r="F7" s="61" t="s">
        <v>31</v>
      </c>
    </row>
    <row r="8" spans="1:7" ht="28.5" customHeight="1" x14ac:dyDescent="0.2">
      <c r="A8" s="73" t="str">
        <f>'4-2 PM Feasible'!A7</f>
        <v>3, 4</v>
      </c>
      <c r="B8" s="66" t="s">
        <v>51</v>
      </c>
      <c r="C8" s="66" t="s">
        <v>40</v>
      </c>
      <c r="D8" s="66" t="s">
        <v>27</v>
      </c>
      <c r="E8" s="60" t="s">
        <v>192</v>
      </c>
    </row>
    <row r="9" spans="1:7" s="48" customFormat="1" ht="13.9" customHeight="1" thickBot="1" x14ac:dyDescent="0.25">
      <c r="A9" s="43" t="str">
        <f>'4-2 PM Feasible'!A10</f>
        <v>10, 11</v>
      </c>
      <c r="B9" s="44" t="str">
        <f>'4-2 PM Feasible'!B10</f>
        <v>Diesel-fired Boilers</v>
      </c>
      <c r="C9" s="45" t="s">
        <v>40</v>
      </c>
      <c r="D9" s="46" t="s">
        <v>193</v>
      </c>
      <c r="E9" s="47" t="s">
        <v>52</v>
      </c>
    </row>
    <row r="10" spans="1:7" x14ac:dyDescent="0.2">
      <c r="A10" s="48"/>
      <c r="B10" s="48"/>
      <c r="C10" s="48"/>
      <c r="D10" s="48"/>
      <c r="E10" s="48"/>
    </row>
    <row r="11" spans="1:7" ht="14.25" customHeight="1" x14ac:dyDescent="0.2">
      <c r="A11" s="48" t="s">
        <v>35</v>
      </c>
      <c r="B11" s="48"/>
      <c r="C11" s="48"/>
      <c r="D11" s="49"/>
      <c r="E11" s="49"/>
      <c r="F11" s="50"/>
    </row>
    <row r="12" spans="1:7" ht="14.25" x14ac:dyDescent="0.2">
      <c r="A12" s="324" t="s">
        <v>41</v>
      </c>
      <c r="B12" s="324"/>
      <c r="C12" s="49"/>
      <c r="D12" s="51"/>
      <c r="E12" s="51"/>
      <c r="F12" s="52"/>
      <c r="G12" s="50"/>
    </row>
    <row r="13" spans="1:7" ht="15" x14ac:dyDescent="0.2">
      <c r="A13" s="27" t="s">
        <v>31</v>
      </c>
      <c r="B13" s="53"/>
      <c r="C13" s="54"/>
      <c r="D13" s="55"/>
      <c r="E13" s="62"/>
      <c r="F13" s="63"/>
      <c r="G13" s="50"/>
    </row>
    <row r="14" spans="1:7" ht="14.25" x14ac:dyDescent="0.2">
      <c r="A14" s="27" t="s">
        <v>31</v>
      </c>
    </row>
  </sheetData>
  <mergeCells count="4">
    <mergeCell ref="A1:E1"/>
    <mergeCell ref="A2:E2"/>
    <mergeCell ref="C4:C5"/>
    <mergeCell ref="A12:B12"/>
  </mergeCells>
  <printOptions horizontalCentered="1"/>
  <pageMargins left="0.7" right="0.7" top="0.75" bottom="0.75" header="0.3" footer="0.3"/>
  <pageSetup scale="70" firstPageNumber="69" orientation="portrait" useFirstPageNumber="1" horizontalDpi="4294967293" verticalDpi="1200" r:id="rId1"/>
  <headerFooter>
    <oddFooter>&amp;L&amp;"Arial,Regular"&amp;8GVEA - Zehnder Facility
PM&amp;Y2.5&amp;Y Serious NAA BACT Analysis&amp;C&amp;"Arial,Regular"&amp;8Page &amp;P&amp;R&amp;"Arial,Regular"&amp;8August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workbookViewId="0">
      <selection activeCell="A13" sqref="A13:C21"/>
    </sheetView>
  </sheetViews>
  <sheetFormatPr defaultRowHeight="15" x14ac:dyDescent="0.25"/>
  <cols>
    <col min="1" max="1" width="45.7109375" customWidth="1"/>
    <col min="2" max="2" width="48.5703125" bestFit="1" customWidth="1"/>
    <col min="3" max="3" width="45.7109375" customWidth="1"/>
  </cols>
  <sheetData>
    <row r="1" spans="1:3" ht="18.75" x14ac:dyDescent="0.35">
      <c r="A1" s="1" t="s">
        <v>22</v>
      </c>
      <c r="B1" s="1"/>
      <c r="C1" s="1"/>
    </row>
    <row r="2" spans="1:3" ht="16.5" thickBot="1" x14ac:dyDescent="0.3">
      <c r="A2" s="2"/>
      <c r="B2" s="2"/>
      <c r="C2" s="2"/>
    </row>
    <row r="3" spans="1:3" ht="16.5" thickBot="1" x14ac:dyDescent="0.3">
      <c r="A3" s="9" t="s">
        <v>0</v>
      </c>
      <c r="B3" s="4" t="s">
        <v>1</v>
      </c>
      <c r="C3" s="5" t="s">
        <v>7</v>
      </c>
    </row>
    <row r="4" spans="1:3" ht="16.5" thickTop="1" x14ac:dyDescent="0.25">
      <c r="A4" s="325" t="s">
        <v>6</v>
      </c>
      <c r="B4" s="10" t="s">
        <v>2</v>
      </c>
      <c r="C4" s="7">
        <v>8</v>
      </c>
    </row>
    <row r="5" spans="1:3" ht="15.75" x14ac:dyDescent="0.25">
      <c r="A5" s="326"/>
      <c r="B5" s="6" t="s">
        <v>3</v>
      </c>
      <c r="C5" s="7">
        <v>1</v>
      </c>
    </row>
    <row r="6" spans="1:3" ht="15.75" x14ac:dyDescent="0.25">
      <c r="A6" s="326"/>
      <c r="B6" s="10" t="s">
        <v>4</v>
      </c>
      <c r="C6" s="7">
        <v>1</v>
      </c>
    </row>
    <row r="7" spans="1:3" ht="16.5" thickBot="1" x14ac:dyDescent="0.3">
      <c r="A7" s="327"/>
      <c r="B7" s="11" t="s">
        <v>5</v>
      </c>
      <c r="C7" s="8">
        <v>1</v>
      </c>
    </row>
    <row r="8" spans="1:3" ht="15.75" x14ac:dyDescent="0.25">
      <c r="A8" t="s">
        <v>21</v>
      </c>
      <c r="B8" s="12"/>
      <c r="C8" s="12"/>
    </row>
    <row r="10" spans="1:3" ht="18.75" x14ac:dyDescent="0.35">
      <c r="A10" s="1" t="s">
        <v>23</v>
      </c>
      <c r="B10" s="1"/>
      <c r="C10" s="1"/>
    </row>
    <row r="11" spans="1:3" ht="16.5" thickBot="1" x14ac:dyDescent="0.3">
      <c r="A11" s="2"/>
      <c r="B11" s="2"/>
      <c r="C11" s="2"/>
    </row>
    <row r="12" spans="1:3" ht="16.5" thickBot="1" x14ac:dyDescent="0.3">
      <c r="A12" s="3" t="s">
        <v>0</v>
      </c>
      <c r="B12" s="4" t="s">
        <v>1</v>
      </c>
      <c r="C12" s="5" t="s">
        <v>15</v>
      </c>
    </row>
    <row r="13" spans="1:3" ht="16.5" thickTop="1" x14ac:dyDescent="0.25">
      <c r="A13" s="326" t="s">
        <v>6</v>
      </c>
      <c r="B13" s="10" t="s">
        <v>2</v>
      </c>
      <c r="C13" s="7">
        <v>14</v>
      </c>
    </row>
    <row r="14" spans="1:3" ht="15.75" x14ac:dyDescent="0.25">
      <c r="A14" s="326"/>
      <c r="B14" s="10" t="s">
        <v>3</v>
      </c>
      <c r="C14" s="7">
        <v>9</v>
      </c>
    </row>
    <row r="15" spans="1:3" ht="15.75" x14ac:dyDescent="0.25">
      <c r="A15" s="326"/>
      <c r="B15" s="10" t="s">
        <v>8</v>
      </c>
      <c r="C15" s="7">
        <v>9</v>
      </c>
    </row>
    <row r="16" spans="1:3" ht="15.75" x14ac:dyDescent="0.25">
      <c r="A16" s="326"/>
      <c r="B16" s="10" t="s">
        <v>11</v>
      </c>
      <c r="C16" s="7">
        <v>9</v>
      </c>
    </row>
    <row r="17" spans="1:3" ht="15.75" x14ac:dyDescent="0.25">
      <c r="A17" s="326"/>
      <c r="B17" s="10" t="s">
        <v>12</v>
      </c>
      <c r="C17" s="7">
        <v>4</v>
      </c>
    </row>
    <row r="18" spans="1:3" ht="15.75" x14ac:dyDescent="0.25">
      <c r="A18" s="326"/>
      <c r="B18" s="10" t="s">
        <v>13</v>
      </c>
      <c r="C18" s="7">
        <v>3</v>
      </c>
    </row>
    <row r="19" spans="1:3" ht="15.75" x14ac:dyDescent="0.25">
      <c r="A19" s="326"/>
      <c r="B19" s="10" t="s">
        <v>9</v>
      </c>
      <c r="C19" s="7">
        <v>2</v>
      </c>
    </row>
    <row r="20" spans="1:3" ht="15.75" x14ac:dyDescent="0.25">
      <c r="A20" s="326"/>
      <c r="B20" s="10" t="s">
        <v>10</v>
      </c>
      <c r="C20" s="7">
        <v>2</v>
      </c>
    </row>
    <row r="21" spans="1:3" ht="16.5" thickBot="1" x14ac:dyDescent="0.3">
      <c r="A21" s="327"/>
      <c r="B21" s="11" t="s">
        <v>14</v>
      </c>
      <c r="C21" s="8">
        <v>1</v>
      </c>
    </row>
    <row r="22" spans="1:3" ht="15.75" x14ac:dyDescent="0.25">
      <c r="A22" t="s">
        <v>21</v>
      </c>
      <c r="B22" s="12"/>
      <c r="C22" s="12"/>
    </row>
    <row r="24" spans="1:3" ht="18.75" x14ac:dyDescent="0.35">
      <c r="A24" s="1" t="s">
        <v>24</v>
      </c>
      <c r="B24" s="1"/>
      <c r="C24" s="1"/>
    </row>
    <row r="25" spans="1:3" ht="16.5" thickBot="1" x14ac:dyDescent="0.3">
      <c r="A25" s="2"/>
      <c r="B25" s="2"/>
      <c r="C25" s="2"/>
    </row>
    <row r="26" spans="1:3" ht="16.5" thickBot="1" x14ac:dyDescent="0.3">
      <c r="A26" s="9" t="s">
        <v>0</v>
      </c>
      <c r="B26" s="4" t="s">
        <v>1</v>
      </c>
      <c r="C26" s="5" t="s">
        <v>17</v>
      </c>
    </row>
    <row r="27" spans="1:3" ht="16.5" thickTop="1" x14ac:dyDescent="0.25">
      <c r="A27" s="325" t="s">
        <v>6</v>
      </c>
      <c r="B27" s="10" t="s">
        <v>16</v>
      </c>
      <c r="C27" s="7">
        <v>2</v>
      </c>
    </row>
    <row r="28" spans="1:3" ht="15.75" x14ac:dyDescent="0.25">
      <c r="A28" s="326"/>
      <c r="B28" s="10" t="s">
        <v>2</v>
      </c>
      <c r="C28" s="7">
        <v>1</v>
      </c>
    </row>
    <row r="29" spans="1:3" ht="15.75" x14ac:dyDescent="0.25">
      <c r="A29" s="326"/>
      <c r="B29" s="10" t="s">
        <v>3</v>
      </c>
      <c r="C29" s="7">
        <v>1</v>
      </c>
    </row>
    <row r="30" spans="1:3" ht="16.5" thickBot="1" x14ac:dyDescent="0.3">
      <c r="A30" s="327"/>
      <c r="B30" s="11" t="s">
        <v>5</v>
      </c>
      <c r="C30" s="8">
        <v>1</v>
      </c>
    </row>
    <row r="31" spans="1:3" ht="15.75" x14ac:dyDescent="0.25">
      <c r="A31" t="s">
        <v>21</v>
      </c>
      <c r="B31" s="12"/>
      <c r="C31" s="12"/>
    </row>
  </sheetData>
  <mergeCells count="3">
    <mergeCell ref="A4:A7"/>
    <mergeCell ref="A13:A21"/>
    <mergeCell ref="A27:A30"/>
  </mergeCells>
  <printOptions horizontalCentered="1"/>
  <pageMargins left="0.7" right="0.7" top="0.75" bottom="0.75" header="0.3" footer="0.3"/>
  <pageSetup scale="88" orientation="landscape" verticalDpi="1200" r:id="rId1"/>
  <headerFooter>
    <oddFooter>&amp;L&amp;"Arial,Regular"&amp;8GVEA - Zehnder Facility
PM&amp;Y2.5&amp;Y Serious NAA BACT Analysis&amp;C&amp;"Arial,Regular"&amp;8Page ??&amp;R&amp;"Arial,Regular"&amp;8June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4-1 PM Available</vt:lpstr>
      <vt:lpstr>4-2 PM Feasible</vt:lpstr>
      <vt:lpstr>4-3 PM Ranking</vt:lpstr>
      <vt:lpstr>4-4 EU ID 3&amp;4 Overhaul - TCI</vt:lpstr>
      <vt:lpstr>4-5 EU ID 3&amp;4 Overhaul - CE</vt:lpstr>
      <vt:lpstr>4-6 Cost Effectiveness</vt:lpstr>
      <vt:lpstr>4-7 Summary</vt:lpstr>
      <vt:lpstr>PM Identified - DONT INCLUDE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2017-12-13T02:15:04Z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a38eaa3b-62b9-4cbe-b646-75ec2f2260b2</vt:lpwstr>
  </property>
</Properties>
</file>