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60" yWindow="60" windowWidth="20730" windowHeight="9825" tabRatio="786" firstSheet="1" activeTab="1"/>
  </bookViews>
  <sheets>
    <sheet name="5-1 SO2 Available" sheetId="13" r:id="rId1"/>
    <sheet name="5-2 SO2 Feasible" sheetId="9" r:id="rId2"/>
    <sheet name="5-3 SO2 Ranking" sheetId="12" r:id="rId3"/>
    <sheet name="5-4 EU ID 1&amp;2 ULSD CE" sheetId="17" r:id="rId4"/>
    <sheet name="5-5 EU ID 3&amp;4 ULSD CE" sheetId="18" r:id="rId5"/>
    <sheet name="5-6 EU ID 10&amp;11 ULSD CE" sheetId="19" r:id="rId6"/>
    <sheet name="5-7  Cost Effectiveness" sheetId="15" r:id="rId7"/>
    <sheet name="5-8 Summary" sheetId="16" r:id="rId8"/>
    <sheet name="5-9 Actuals" sheetId="20" r:id="rId9"/>
    <sheet name="5-10 NP &amp; Zehnder" sheetId="21" r:id="rId10"/>
    <sheet name="SO2 Identified - DONT INCLUDE" sheetId="3" r:id="rId11"/>
  </sheets>
  <externalReferences>
    <externalReference r:id="rId12"/>
    <externalReference r:id="rId13"/>
    <externalReference r:id="rId14"/>
  </externalReferences>
  <calcPr calcId="162913"/>
</workbook>
</file>

<file path=xl/calcChain.xml><?xml version="1.0" encoding="utf-8"?>
<calcChain xmlns="http://schemas.openxmlformats.org/spreadsheetml/2006/main">
  <c r="B52" i="20" l="1"/>
  <c r="B15" i="20" s="1"/>
  <c r="D17" i="20"/>
  <c r="E9" i="21" l="1"/>
  <c r="E10" i="21" s="1"/>
  <c r="E8" i="21"/>
  <c r="D8" i="21"/>
  <c r="D9" i="21" s="1"/>
  <c r="D10" i="21" s="1"/>
  <c r="E12" i="21" l="1"/>
  <c r="D12" i="21"/>
  <c r="B15" i="21" l="1"/>
  <c r="C8" i="21"/>
  <c r="B8" i="21"/>
  <c r="B9" i="21" l="1"/>
  <c r="B10" i="21" s="1"/>
  <c r="C9" i="21"/>
  <c r="C10" i="21" s="1"/>
  <c r="E11" i="21"/>
  <c r="E13" i="21" s="1"/>
  <c r="D18" i="20" s="1"/>
  <c r="D19" i="20" s="1"/>
  <c r="D11" i="21"/>
  <c r="D13" i="21" s="1"/>
  <c r="C7" i="15" l="1"/>
  <c r="C11" i="21"/>
  <c r="C13" i="21" s="1"/>
  <c r="K25" i="17" s="1"/>
  <c r="B18" i="20" s="1"/>
  <c r="C12" i="21"/>
  <c r="B12" i="21"/>
  <c r="B11" i="21"/>
  <c r="B13" i="21"/>
  <c r="D7" i="12" l="1"/>
  <c r="B46" i="20" l="1"/>
  <c r="B45" i="20"/>
  <c r="B44" i="20"/>
  <c r="D6" i="20"/>
  <c r="D7" i="20" l="1"/>
  <c r="B10" i="20"/>
  <c r="B11" i="20" s="1"/>
  <c r="D10" i="20" l="1"/>
  <c r="D11" i="20" s="1"/>
  <c r="D13" i="12" l="1"/>
  <c r="D12" i="12"/>
  <c r="D10" i="12"/>
  <c r="D6" i="12" l="1"/>
  <c r="B16" i="20" l="1"/>
  <c r="D15" i="20"/>
  <c r="D16" i="20" s="1"/>
  <c r="E21" i="19"/>
  <c r="K22" i="19" s="1"/>
  <c r="I20" i="19"/>
  <c r="K20" i="19" s="1"/>
  <c r="I19" i="19"/>
  <c r="K19" i="19" s="1"/>
  <c r="H14" i="19"/>
  <c r="K14" i="19" s="1"/>
  <c r="I11" i="19"/>
  <c r="K11" i="19" s="1"/>
  <c r="I10" i="19"/>
  <c r="K10" i="19" s="1"/>
  <c r="E21" i="18"/>
  <c r="K22" i="18" s="1"/>
  <c r="I20" i="18"/>
  <c r="K20" i="18" s="1"/>
  <c r="I19" i="18"/>
  <c r="K19" i="18" s="1"/>
  <c r="H14" i="18"/>
  <c r="K14" i="18" s="1"/>
  <c r="I11" i="18"/>
  <c r="K11" i="18" s="1"/>
  <c r="I10" i="18"/>
  <c r="K10" i="18" s="1"/>
  <c r="E22" i="17"/>
  <c r="K23" i="17" s="1"/>
  <c r="I21" i="17"/>
  <c r="K21" i="17" s="1"/>
  <c r="I20" i="17"/>
  <c r="K20" i="17" s="1"/>
  <c r="H15" i="17"/>
  <c r="K15" i="17" s="1"/>
  <c r="I12" i="17"/>
  <c r="K12" i="17" s="1"/>
  <c r="I11" i="17"/>
  <c r="K11" i="17" s="1"/>
  <c r="D20" i="20" l="1"/>
  <c r="K34" i="17" s="1"/>
  <c r="K35" i="17" s="1"/>
  <c r="K16" i="19"/>
  <c r="E15" i="15" s="1"/>
  <c r="K17" i="17"/>
  <c r="K24" i="19"/>
  <c r="K16" i="18"/>
  <c r="E11" i="15" s="1"/>
  <c r="E7" i="15" l="1"/>
  <c r="B17" i="20"/>
  <c r="B19" i="20" s="1"/>
  <c r="B20" i="20" s="1"/>
  <c r="K27" i="17"/>
  <c r="D7" i="15" s="1"/>
  <c r="K26" i="19"/>
  <c r="K26" i="18"/>
  <c r="D15" i="15" l="1"/>
  <c r="D11" i="15"/>
  <c r="B16" i="15"/>
  <c r="A16" i="15"/>
  <c r="A15" i="15"/>
  <c r="B12" i="15"/>
  <c r="A12" i="15"/>
  <c r="A11" i="15"/>
  <c r="B8" i="15"/>
  <c r="A8" i="15"/>
  <c r="A7" i="15"/>
  <c r="F10" i="12" l="1"/>
  <c r="F7" i="12"/>
  <c r="F6" i="12" l="1"/>
  <c r="K31" i="17" s="1"/>
  <c r="B7" i="15"/>
  <c r="F13" i="12"/>
  <c r="K33" i="17" l="1"/>
  <c r="F7" i="15"/>
  <c r="F12" i="12"/>
  <c r="K30" i="19" s="1"/>
  <c r="K32" i="19" s="1"/>
  <c r="F15" i="15" s="1"/>
  <c r="B15" i="15"/>
  <c r="B11" i="15" l="1"/>
  <c r="F9" i="12"/>
  <c r="K30" i="18" s="1"/>
  <c r="K32" i="18" s="1"/>
  <c r="F11" i="15" s="1"/>
  <c r="D9" i="12"/>
</calcChain>
</file>

<file path=xl/comments1.xml><?xml version="1.0" encoding="utf-8"?>
<comments xmlns="http://schemas.openxmlformats.org/spreadsheetml/2006/main">
  <authors>
    <author>Author</author>
  </authors>
  <commentList>
    <comment ref="E15" authorId="0" shapeId="0">
      <text>
        <r>
          <rPr>
            <b/>
            <sz val="9"/>
            <color indexed="81"/>
            <rFont val="Tahoma"/>
            <family val="2"/>
          </rPr>
          <t>Author:</t>
        </r>
        <r>
          <rPr>
            <sz val="9"/>
            <color indexed="81"/>
            <rFont val="Tahoma"/>
            <family val="2"/>
          </rPr>
          <t xml:space="preserve">
Based on unlimited operation. 268 MMBtu/hr @ 8760 hrs/yr and HHV of 0.13 MMBtu/gal.</t>
        </r>
      </text>
    </comment>
    <comment ref="G15" authorId="0" shapeId="0">
      <text>
        <r>
          <rPr>
            <b/>
            <sz val="9"/>
            <color indexed="81"/>
            <rFont val="Tahoma"/>
            <family val="2"/>
          </rPr>
          <t>Author:</t>
        </r>
        <r>
          <rPr>
            <sz val="9"/>
            <color indexed="81"/>
            <rFont val="Tahoma"/>
            <family val="2"/>
          </rPr>
          <t xml:space="preserve">
Difference in cost for delivery of ULSD compared to #2 fuel oil based on data provided by GVEA.</t>
        </r>
      </text>
    </comment>
  </commentList>
</comments>
</file>

<file path=xl/comments2.xml><?xml version="1.0" encoding="utf-8"?>
<comments xmlns="http://schemas.openxmlformats.org/spreadsheetml/2006/main">
  <authors>
    <author>Author</author>
  </authors>
  <commentList>
    <comment ref="E14" authorId="0" shapeId="0">
      <text>
        <r>
          <rPr>
            <b/>
            <sz val="9"/>
            <color indexed="81"/>
            <rFont val="Tahoma"/>
            <family val="2"/>
          </rPr>
          <t>Author:</t>
        </r>
        <r>
          <rPr>
            <sz val="9"/>
            <color indexed="81"/>
            <rFont val="Tahoma"/>
            <family val="2"/>
          </rPr>
          <t xml:space="preserve">
Based on limited operation. 28 MMBtu/hr @ 500 hrs/yr and HHV of 0.13 MMBtu/gal.</t>
        </r>
      </text>
    </comment>
    <comment ref="G14" authorId="0" shapeId="0">
      <text>
        <r>
          <rPr>
            <b/>
            <sz val="9"/>
            <color indexed="81"/>
            <rFont val="Tahoma"/>
            <family val="2"/>
          </rPr>
          <t>Author:</t>
        </r>
        <r>
          <rPr>
            <sz val="9"/>
            <color indexed="81"/>
            <rFont val="Tahoma"/>
            <family val="2"/>
          </rPr>
          <t xml:space="preserve">
Difference in cost for delivery of ULSD compared to #2 fuel oil based on data provided by GVEA.</t>
        </r>
      </text>
    </comment>
  </commentList>
</comments>
</file>

<file path=xl/comments3.xml><?xml version="1.0" encoding="utf-8"?>
<comments xmlns="http://schemas.openxmlformats.org/spreadsheetml/2006/main">
  <authors>
    <author>Author</author>
  </authors>
  <commentList>
    <comment ref="E14" authorId="0" shapeId="0">
      <text>
        <r>
          <rPr>
            <b/>
            <sz val="9"/>
            <color indexed="81"/>
            <rFont val="Tahoma"/>
            <family val="2"/>
          </rPr>
          <t>Author:</t>
        </r>
        <r>
          <rPr>
            <sz val="9"/>
            <color indexed="81"/>
            <rFont val="Tahoma"/>
            <family val="2"/>
          </rPr>
          <t xml:space="preserve">
Based on unlimited operation. 1.7 MMBtu/hr @ 8760 hrs/yr and HHV of 0.13 MMBtu/gal.</t>
        </r>
      </text>
    </comment>
    <comment ref="G14" authorId="0" shapeId="0">
      <text>
        <r>
          <rPr>
            <b/>
            <sz val="9"/>
            <color indexed="81"/>
            <rFont val="Tahoma"/>
            <family val="2"/>
          </rPr>
          <t>Author:</t>
        </r>
        <r>
          <rPr>
            <sz val="9"/>
            <color indexed="81"/>
            <rFont val="Tahoma"/>
            <family val="2"/>
          </rPr>
          <t xml:space="preserve">
Difference in cost for delivery of ULSD compared to #2 fuel oil based on data provided by GVEA.</t>
        </r>
      </text>
    </comment>
  </commentList>
</comments>
</file>

<file path=xl/sharedStrings.xml><?xml version="1.0" encoding="utf-8"?>
<sst xmlns="http://schemas.openxmlformats.org/spreadsheetml/2006/main" count="424" uniqueCount="213">
  <si>
    <t>Pollutant</t>
  </si>
  <si>
    <t>Control Technology Used</t>
  </si>
  <si>
    <t>None</t>
  </si>
  <si>
    <t>Good Combustion Practices</t>
  </si>
  <si>
    <t>Low Sulfur Fuel</t>
  </si>
  <si>
    <t>Number of RBLC Entries (11 Total)</t>
  </si>
  <si>
    <t>NSPS Standards</t>
  </si>
  <si>
    <t>ULSD Fuel</t>
  </si>
  <si>
    <t>Low-Sulfur Fuel</t>
  </si>
  <si>
    <t>Number of RBLC Entries (30 Total)</t>
  </si>
  <si>
    <t>Wet or Dry Scrubber + Good Combustion Practices</t>
  </si>
  <si>
    <t>Low Sulfur Fuel + Good Combustion Practices</t>
  </si>
  <si>
    <t>Number of RBLC Entries (6 Total)</t>
  </si>
  <si>
    <t>ID</t>
  </si>
  <si>
    <t xml:space="preserve"> Description</t>
  </si>
  <si>
    <t>Emission Unit</t>
  </si>
  <si>
    <t>Simple Cycle Combustion Gas Turbine</t>
  </si>
  <si>
    <t>Note: Data is based on a RBLC review from January 1, 2005 through September 15, 2015.</t>
  </si>
  <si>
    <t>ULSD Fuel (0.0015 wt. pct. S)</t>
  </si>
  <si>
    <t>Low-Sulfur Fuel (0.05 wt. pct. S)</t>
  </si>
  <si>
    <t>Description</t>
  </si>
  <si>
    <t>Simple Cycle Gas Turbine</t>
  </si>
  <si>
    <t>ULSD</t>
  </si>
  <si>
    <t>Limited Operation</t>
  </si>
  <si>
    <r>
      <t>Table E-1a. Summary of Identified SO</t>
    </r>
    <r>
      <rPr>
        <b/>
        <vertAlign val="subscript"/>
        <sz val="11"/>
        <color indexed="8"/>
        <rFont val="Arial"/>
        <family val="2"/>
      </rPr>
      <t>2</t>
    </r>
    <r>
      <rPr>
        <b/>
        <sz val="11"/>
        <color indexed="8"/>
        <rFont val="Arial"/>
        <family val="2"/>
      </rPr>
      <t xml:space="preserve"> Control Technology -  Liquid Fuel-Fired Simple Cycle Turbines &gt; 25 MW (RBLC 15.190)</t>
    </r>
  </si>
  <si>
    <r>
      <t>SO</t>
    </r>
    <r>
      <rPr>
        <vertAlign val="subscript"/>
        <sz val="11"/>
        <color indexed="8"/>
        <rFont val="Arial"/>
        <family val="2"/>
      </rPr>
      <t>2</t>
    </r>
  </si>
  <si>
    <r>
      <t>Table E-1b. Summary of Identified SO</t>
    </r>
    <r>
      <rPr>
        <b/>
        <vertAlign val="subscript"/>
        <sz val="11"/>
        <color indexed="8"/>
        <rFont val="Arial"/>
        <family val="2"/>
      </rPr>
      <t>2</t>
    </r>
    <r>
      <rPr>
        <b/>
        <sz val="11"/>
        <color indexed="8"/>
        <rFont val="Arial"/>
        <family val="2"/>
      </rPr>
      <t xml:space="preserve"> Control Technology - Large Diesel Engines &gt; 500 hp (RBLC 17.110)</t>
    </r>
  </si>
  <si>
    <r>
      <t>Table E-1c. Summary of Identified SO</t>
    </r>
    <r>
      <rPr>
        <b/>
        <vertAlign val="subscript"/>
        <sz val="11"/>
        <color indexed="8"/>
        <rFont val="Arial"/>
        <family val="2"/>
      </rPr>
      <t>2</t>
    </r>
    <r>
      <rPr>
        <b/>
        <sz val="11"/>
        <color indexed="8"/>
        <rFont val="Arial"/>
        <family val="2"/>
      </rPr>
      <t xml:space="preserve"> Control Technology -  Diesel-Fired Commercial/Institutional Boilers &lt;100 MMBtu/hr (RBLC 13.220)</t>
    </r>
  </si>
  <si>
    <r>
      <t>SO</t>
    </r>
    <r>
      <rPr>
        <b/>
        <vertAlign val="subscript"/>
        <sz val="11"/>
        <color indexed="8"/>
        <rFont val="Arial"/>
        <family val="2"/>
      </rPr>
      <t xml:space="preserve">2 </t>
    </r>
    <r>
      <rPr>
        <b/>
        <sz val="11"/>
        <color indexed="8"/>
        <rFont val="Arial"/>
        <family val="2"/>
      </rPr>
      <t>Emissions Per Unit (tpy)</t>
    </r>
  </si>
  <si>
    <r>
      <t>SO</t>
    </r>
    <r>
      <rPr>
        <b/>
        <vertAlign val="subscript"/>
        <sz val="11"/>
        <color indexed="8"/>
        <rFont val="Arial"/>
        <family val="2"/>
      </rPr>
      <t>2</t>
    </r>
    <r>
      <rPr>
        <b/>
        <sz val="11"/>
        <color indexed="8"/>
        <rFont val="Arial"/>
        <family val="2"/>
      </rPr>
      <t xml:space="preserve"> Emissions Reduction (tpy)</t>
    </r>
  </si>
  <si>
    <t xml:space="preserve"> </t>
  </si>
  <si>
    <t>Total Installed Capital ($)</t>
  </si>
  <si>
    <t>Annual O&amp;M Cost ($/year)</t>
  </si>
  <si>
    <t>~</t>
  </si>
  <si>
    <t>Fuel</t>
  </si>
  <si>
    <t>Fuel Oil</t>
  </si>
  <si>
    <t>10, 11</t>
  </si>
  <si>
    <t>Diesel</t>
  </si>
  <si>
    <r>
      <t>1</t>
    </r>
    <r>
      <rPr>
        <sz val="10"/>
        <rFont val="Arial"/>
        <family val="2"/>
      </rPr>
      <t xml:space="preserve"> Emissions are on a per unit basis.</t>
    </r>
  </si>
  <si>
    <r>
      <t>SO</t>
    </r>
    <r>
      <rPr>
        <b/>
        <vertAlign val="subscript"/>
        <sz val="10"/>
        <color indexed="8"/>
        <rFont val="Arial"/>
        <family val="2"/>
      </rPr>
      <t>2</t>
    </r>
    <r>
      <rPr>
        <b/>
        <sz val="10"/>
        <color indexed="8"/>
        <rFont val="Arial"/>
        <family val="2"/>
      </rPr>
      <t xml:space="preserve"> BACT</t>
    </r>
  </si>
  <si>
    <t>Simple Cycle Combustion Gas Turbines</t>
  </si>
  <si>
    <t>1, 2</t>
  </si>
  <si>
    <t>3, 4</t>
  </si>
  <si>
    <t>Simple Cycle Gas Turbines</t>
  </si>
  <si>
    <t>Emergency Generator Engines</t>
  </si>
  <si>
    <t>Boilers</t>
  </si>
  <si>
    <t>Shaded cells indicate user inputs</t>
  </si>
  <si>
    <t>Cost Effectiveness Determination - ULSD Fuel Switch - No Additional Tank Storage</t>
  </si>
  <si>
    <t>Date:</t>
  </si>
  <si>
    <t xml:space="preserve">Project:  </t>
  </si>
  <si>
    <t>Prepared By:</t>
  </si>
  <si>
    <t>Checked By:</t>
  </si>
  <si>
    <t>Rev:</t>
  </si>
  <si>
    <t>Annualized Costs</t>
  </si>
  <si>
    <t>DIRECT ANNUAL COSTS</t>
  </si>
  <si>
    <t>QTY</t>
  </si>
  <si>
    <t>UNIT</t>
  </si>
  <si>
    <t xml:space="preserve"> TOTAL MATERIALS COST</t>
  </si>
  <si>
    <t xml:space="preserve"> TOTAL LABOR COST</t>
  </si>
  <si>
    <t>TOTAL</t>
  </si>
  <si>
    <t>(1)</t>
  </si>
  <si>
    <t>Operating &amp; Maintenance Costs</t>
  </si>
  <si>
    <t>%</t>
  </si>
  <si>
    <t>(2)</t>
  </si>
  <si>
    <t>Repair &amp; Replacement Costs</t>
  </si>
  <si>
    <t>(3)</t>
  </si>
  <si>
    <t>Maintenance Materials</t>
  </si>
  <si>
    <t>LOT</t>
  </si>
  <si>
    <t>(4)</t>
  </si>
  <si>
    <t>Utilities</t>
  </si>
  <si>
    <t>(a)</t>
  </si>
  <si>
    <t>ULSD Costs:</t>
  </si>
  <si>
    <t>Total Direct Annual Costs (TDAC)</t>
  </si>
  <si>
    <t xml:space="preserve"> TDAC   =</t>
  </si>
  <si>
    <t>INDIRECT ANNUAL COSTS</t>
  </si>
  <si>
    <t>(5)</t>
  </si>
  <si>
    <t>Overhead</t>
  </si>
  <si>
    <t>(6)</t>
  </si>
  <si>
    <t>Administrative Charges, Property Taxes, Insurance</t>
  </si>
  <si>
    <t>% of capital</t>
  </si>
  <si>
    <t>Capital Recovery Factor [see inputs below]</t>
  </si>
  <si>
    <t>(7)</t>
  </si>
  <si>
    <t>Capital Recovery</t>
  </si>
  <si>
    <t xml:space="preserve">CRF * TCI  = </t>
  </si>
  <si>
    <t>Total Indirect Annual Costs (TIAC)</t>
  </si>
  <si>
    <t>Not applicable</t>
  </si>
  <si>
    <t xml:space="preserve"> TIAC   =</t>
  </si>
  <si>
    <t>TOTAL ANNUALIZED COSTS (TAC)</t>
  </si>
  <si>
    <t>TAC = (TDAC) + (TIAC)  =</t>
  </si>
  <si>
    <t>Cost Effectiveness Summary</t>
  </si>
  <si>
    <t>TOTAL TONS SO2 AVOIDED PER YEAR</t>
  </si>
  <si>
    <t>=</t>
  </si>
  <si>
    <t>COST EFFECTIVENESS ($ PER TON AVOIDED)</t>
  </si>
  <si>
    <t xml:space="preserve">(TAC)/(TPY)   = </t>
  </si>
  <si>
    <t>Data Inputs for Capital Recovery Factor:</t>
  </si>
  <si>
    <t xml:space="preserve">Annual Interest Rate (EPA OAQPS Control Cost Manual)  </t>
  </si>
  <si>
    <t xml:space="preserve">Project Life (EPA OAQPS Control Cost Manual) </t>
  </si>
  <si>
    <t>years</t>
  </si>
  <si>
    <t>GAL</t>
  </si>
  <si>
    <r>
      <t>Table 5-7. GVEA - Zehnder Facility - SO</t>
    </r>
    <r>
      <rPr>
        <b/>
        <vertAlign val="subscript"/>
        <sz val="11"/>
        <color indexed="8"/>
        <rFont val="Arial"/>
        <family val="2"/>
      </rPr>
      <t>2</t>
    </r>
    <r>
      <rPr>
        <b/>
        <sz val="11"/>
        <color indexed="8"/>
        <rFont val="Arial"/>
        <family val="2"/>
      </rPr>
      <t xml:space="preserve"> BACT Cost Effectiveness</t>
    </r>
  </si>
  <si>
    <t>All costs are on a per unit basis.</t>
  </si>
  <si>
    <r>
      <t>SO</t>
    </r>
    <r>
      <rPr>
        <b/>
        <vertAlign val="subscript"/>
        <sz val="11"/>
        <rFont val="Arial"/>
        <family val="2"/>
      </rPr>
      <t>2</t>
    </r>
    <r>
      <rPr>
        <b/>
        <sz val="11"/>
        <rFont val="Arial"/>
        <family val="2"/>
      </rPr>
      <t xml:space="preserve"> Emissions (tpy)</t>
    </r>
  </si>
  <si>
    <r>
      <t>Cost Effectiveness ($/ton SO</t>
    </r>
    <r>
      <rPr>
        <b/>
        <vertAlign val="subscript"/>
        <sz val="11"/>
        <color indexed="8"/>
        <rFont val="Arial"/>
        <family val="2"/>
      </rPr>
      <t>2</t>
    </r>
    <r>
      <rPr>
        <b/>
        <sz val="11"/>
        <color indexed="8"/>
        <rFont val="Arial"/>
        <family val="2"/>
      </rPr>
      <t xml:space="preserve"> removed)</t>
    </r>
  </si>
  <si>
    <r>
      <t>Table 5-8.  GVEA - Zehnder Facility - Proposed SO</t>
    </r>
    <r>
      <rPr>
        <b/>
        <vertAlign val="subscript"/>
        <sz val="11"/>
        <rFont val="Arial"/>
        <family val="2"/>
      </rPr>
      <t>2</t>
    </r>
    <r>
      <rPr>
        <b/>
        <sz val="11"/>
        <rFont val="Arial"/>
        <family val="2"/>
      </rPr>
      <t xml:space="preserve"> BACT and Associated</t>
    </r>
  </si>
  <si>
    <t>Sulfur Content of Fuel</t>
  </si>
  <si>
    <t>Diesel-fired Boiler</t>
  </si>
  <si>
    <t>1,2</t>
  </si>
  <si>
    <t>Diesel-fired Emergency Generator Engine</t>
  </si>
  <si>
    <t>Emission Control Technology</t>
  </si>
  <si>
    <t>Available Emission Control Technology</t>
  </si>
  <si>
    <r>
      <t>Table 5-3.  GVEA - Zehnder Facility - Ranking of Technically Feasible SO</t>
    </r>
    <r>
      <rPr>
        <b/>
        <vertAlign val="subscript"/>
        <sz val="11"/>
        <color indexed="8"/>
        <rFont val="Arial"/>
        <family val="2"/>
      </rPr>
      <t>2</t>
    </r>
    <r>
      <rPr>
        <b/>
        <sz val="11"/>
        <color indexed="8"/>
        <rFont val="Arial"/>
        <family val="2"/>
      </rPr>
      <t xml:space="preserve"> Emission  Control Technology</t>
    </r>
  </si>
  <si>
    <r>
      <t>1, 2</t>
    </r>
    <r>
      <rPr>
        <vertAlign val="superscript"/>
        <sz val="11"/>
        <color indexed="8"/>
        <rFont val="Arial"/>
        <family val="2"/>
      </rPr>
      <t>1</t>
    </r>
  </si>
  <si>
    <r>
      <t>3, 4</t>
    </r>
    <r>
      <rPr>
        <vertAlign val="superscript"/>
        <sz val="11"/>
        <color indexed="8"/>
        <rFont val="Arial"/>
        <family val="2"/>
      </rPr>
      <t>1</t>
    </r>
  </si>
  <si>
    <r>
      <t>10, 11</t>
    </r>
    <r>
      <rPr>
        <vertAlign val="superscript"/>
        <sz val="11"/>
        <color indexed="8"/>
        <rFont val="Arial"/>
        <family val="2"/>
      </rPr>
      <t>1</t>
    </r>
  </si>
  <si>
    <t>Note:</t>
  </si>
  <si>
    <t>Table 5-4. Annualized Costs for ULSD Combustion in</t>
  </si>
  <si>
    <t>the Diesel-fired Simple Cycle Gas Turbines (EU ID 1 and 2)</t>
  </si>
  <si>
    <r>
      <t>GVEA Zhender -  SO</t>
    </r>
    <r>
      <rPr>
        <vertAlign val="subscript"/>
        <sz val="11"/>
        <color theme="1"/>
        <rFont val="Calibri"/>
        <family val="2"/>
        <scheme val="minor"/>
      </rPr>
      <t>2</t>
    </r>
    <r>
      <rPr>
        <sz val="11"/>
        <color theme="1"/>
        <rFont val="Calibri"/>
        <family val="2"/>
        <scheme val="minor"/>
      </rPr>
      <t xml:space="preserve"> BACT Analysis (EU ID 1 and 2 - Frame 5 CTs, cost per turbine)</t>
    </r>
  </si>
  <si>
    <t>Table 5-5. Annualized Costs for ULSD Combustion in</t>
  </si>
  <si>
    <t>the Diesel-fired Engines (EU ID 3 and 4)</t>
  </si>
  <si>
    <r>
      <t>GVEA Zhender -  SO</t>
    </r>
    <r>
      <rPr>
        <vertAlign val="subscript"/>
        <sz val="11"/>
        <color theme="1"/>
        <rFont val="Calibri"/>
        <family val="2"/>
        <scheme val="minor"/>
      </rPr>
      <t>2</t>
    </r>
    <r>
      <rPr>
        <sz val="11"/>
        <color theme="1"/>
        <rFont val="Calibri"/>
        <family val="2"/>
        <scheme val="minor"/>
      </rPr>
      <t xml:space="preserve"> BACT Analysis (EU ID 3 and 4 - General Motors Gen Set Engines, cost per engine)</t>
    </r>
  </si>
  <si>
    <t>Table 5-6 Annualized Costs for ULSD Combustion in</t>
  </si>
  <si>
    <t>the Diesel-fired Boilers (EU ID 10 and 11)</t>
  </si>
  <si>
    <r>
      <t>GVEA Zhender -  SO</t>
    </r>
    <r>
      <rPr>
        <vertAlign val="subscript"/>
        <sz val="11"/>
        <color theme="1"/>
        <rFont val="Calibri"/>
        <family val="2"/>
        <scheme val="minor"/>
      </rPr>
      <t>2</t>
    </r>
    <r>
      <rPr>
        <sz val="11"/>
        <color theme="1"/>
        <rFont val="Calibri"/>
        <family val="2"/>
        <scheme val="minor"/>
      </rPr>
      <t xml:space="preserve"> BACT Analysis (EU ID 10 and 11 - Weil McLain Boilers, cost per boiler)</t>
    </r>
  </si>
  <si>
    <t xml:space="preserve"> Summary for Each Emission Unit</t>
  </si>
  <si>
    <t>Diesel-fired Simple Cycle Gas Turbines (EU IDs 1 and 2, per turbine)</t>
  </si>
  <si>
    <t>Emergency Generator Engines (EU IDs 3 and 4, per engine)</t>
  </si>
  <si>
    <t>Diesel-fired Boilers (EU IDs 10 and 11, per boiler)</t>
  </si>
  <si>
    <r>
      <t>Table 5-1. GVEA - Zehnder Facility - Summary of Available SO</t>
    </r>
    <r>
      <rPr>
        <b/>
        <vertAlign val="subscript"/>
        <sz val="11"/>
        <color indexed="8"/>
        <rFont val="Arial"/>
        <family val="2"/>
      </rPr>
      <t>2</t>
    </r>
    <r>
      <rPr>
        <b/>
        <sz val="11"/>
        <color indexed="8"/>
        <rFont val="Arial"/>
        <family val="2"/>
      </rPr>
      <t xml:space="preserve"> Emission Control Technologies</t>
    </r>
  </si>
  <si>
    <r>
      <t>Table 5-2. GVEA - Zehnder Facility - Summary of Technically Feasible SO</t>
    </r>
    <r>
      <rPr>
        <b/>
        <vertAlign val="subscript"/>
        <sz val="11"/>
        <color indexed="8"/>
        <rFont val="Arial"/>
        <family val="2"/>
      </rPr>
      <t>2</t>
    </r>
    <r>
      <rPr>
        <b/>
        <sz val="11"/>
        <color indexed="8"/>
        <rFont val="Arial"/>
        <family val="2"/>
      </rPr>
      <t xml:space="preserve"> Emission Control Technologies</t>
    </r>
  </si>
  <si>
    <t>Emission Rate for Each Emission Unit</t>
  </si>
  <si>
    <r>
      <t>Control Efficiency (pct)</t>
    </r>
    <r>
      <rPr>
        <b/>
        <vertAlign val="superscript"/>
        <sz val="11"/>
        <color indexed="8"/>
        <rFont val="Arial"/>
        <family val="2"/>
      </rPr>
      <t>2</t>
    </r>
  </si>
  <si>
    <r>
      <rPr>
        <vertAlign val="superscript"/>
        <sz val="11"/>
        <color theme="1"/>
        <rFont val="Arial"/>
        <family val="2"/>
      </rPr>
      <t>2</t>
    </r>
    <r>
      <rPr>
        <sz val="11"/>
        <color theme="1"/>
        <rFont val="Arial"/>
        <family val="2"/>
      </rPr>
      <t xml:space="preserve"> The use of low-sulfur fuel and ULSD both result in the 580 tpy SO</t>
    </r>
    <r>
      <rPr>
        <vertAlign val="subscript"/>
        <sz val="11"/>
        <color theme="1"/>
        <rFont val="Arial"/>
        <family val="2"/>
      </rPr>
      <t>2</t>
    </r>
    <r>
      <rPr>
        <sz val="11"/>
        <color theme="1"/>
        <rFont val="Arial"/>
        <family val="2"/>
      </rPr>
      <t xml:space="preserve"> limit being unncessary.  For each emission unit, the control efficiencies are based on the emission reduction between the existing PTE and the PTE that would result due to the use of lower sulfur fuel. </t>
    </r>
  </si>
  <si>
    <t>Diesel-fired Emergency Generator Engines</t>
  </si>
  <si>
    <t>Diesel-fired Boilers</t>
  </si>
  <si>
    <t>Good Combustion Practices (0.5 wt. pct. S) (existing)</t>
  </si>
  <si>
    <t>Good Combustion Practices (0.5 wt. pct. S)
(existing)</t>
  </si>
  <si>
    <t>Based on Actual Operations</t>
  </si>
  <si>
    <t>Operating Basis</t>
  </si>
  <si>
    <t>hr/yr</t>
  </si>
  <si>
    <t>Emissions (EU 1 or EU 2)</t>
  </si>
  <si>
    <t>tpy</t>
  </si>
  <si>
    <t>PTE</t>
  </si>
  <si>
    <t>PTE reduction</t>
  </si>
  <si>
    <t>Cost effectiveness</t>
  </si>
  <si>
    <t>N/A</t>
  </si>
  <si>
    <t>$/ton</t>
  </si>
  <si>
    <t>Notes:</t>
  </si>
  <si>
    <t>1. Historical Operating Hours 
(email from Naomi 6/23/2017)</t>
  </si>
  <si>
    <t>Year</t>
  </si>
  <si>
    <t>EU 1</t>
  </si>
  <si>
    <t>EU 2</t>
  </si>
  <si>
    <t>Total</t>
  </si>
  <si>
    <t>*2016 is not representative of typical use because EU 1 has been down waiting for a rebuild.</t>
  </si>
  <si>
    <t>*Maximum annual operating hours for each turbine and total are shown in bold.</t>
  </si>
  <si>
    <t>*The basis for this analysis is half of the total hours from 2010 for each turbine (770 hr/yr).</t>
  </si>
  <si>
    <t>2. Basis for Emissions Calculations</t>
  </si>
  <si>
    <t>Heat input capacity for EUs 1 and 2</t>
  </si>
  <si>
    <t>MMBtu/hr</t>
  </si>
  <si>
    <t>3. Emission Controls Efficiencies and Total Annual Costs</t>
  </si>
  <si>
    <t>Good Combustion Practices (existing)</t>
  </si>
  <si>
    <r>
      <t>Table 5-9.  GVEA - Zehnder Facility - SO</t>
    </r>
    <r>
      <rPr>
        <b/>
        <vertAlign val="subscript"/>
        <sz val="11"/>
        <rFont val="Arial"/>
        <family val="2"/>
      </rPr>
      <t>2</t>
    </r>
    <r>
      <rPr>
        <b/>
        <sz val="11"/>
        <rFont val="Arial"/>
        <family val="2"/>
      </rPr>
      <t xml:space="preserve"> BACT Analysis for EU IDs 1 and 2</t>
    </r>
  </si>
  <si>
    <r>
      <t>SO</t>
    </r>
    <r>
      <rPr>
        <b/>
        <vertAlign val="subscript"/>
        <sz val="11"/>
        <color theme="1"/>
        <rFont val="Arial"/>
        <family val="2"/>
      </rPr>
      <t>2</t>
    </r>
    <r>
      <rPr>
        <b/>
        <sz val="11"/>
        <color theme="1"/>
        <rFont val="Arial"/>
        <family val="2"/>
      </rPr>
      <t xml:space="preserve"> BACT Analysis Based on Potential Emissions</t>
    </r>
  </si>
  <si>
    <r>
      <t>SO</t>
    </r>
    <r>
      <rPr>
        <b/>
        <vertAlign val="subscript"/>
        <sz val="11"/>
        <color theme="1"/>
        <rFont val="Arial"/>
        <family val="2"/>
      </rPr>
      <t>2</t>
    </r>
    <r>
      <rPr>
        <b/>
        <sz val="11"/>
        <color theme="1"/>
        <rFont val="Arial"/>
        <family val="2"/>
      </rPr>
      <t xml:space="preserve"> BACT Analysis Based on Actual (Historical) Operations</t>
    </r>
  </si>
  <si>
    <r>
      <t>SO</t>
    </r>
    <r>
      <rPr>
        <vertAlign val="subscript"/>
        <sz val="11"/>
        <color theme="1"/>
        <rFont val="Arial"/>
        <family val="2"/>
      </rPr>
      <t>2</t>
    </r>
    <r>
      <rPr>
        <sz val="11"/>
        <color theme="1"/>
        <rFont val="Arial"/>
        <family val="2"/>
      </rPr>
      <t xml:space="preserve"> Emission Factor for EUs 1 and 2</t>
    </r>
  </si>
  <si>
    <t>lb/MMBtu (AP-42 Table 3.1-2a)</t>
  </si>
  <si>
    <t>Fuel with 0.5 wt. pct. S content</t>
  </si>
  <si>
    <t>Fuel with 0.05 wt. pct. S content</t>
  </si>
  <si>
    <t>Fuel with 0.015 wt. pct. S content</t>
  </si>
  <si>
    <t>Good combustion practices, 0.5 wt. pct. S (existing)</t>
  </si>
  <si>
    <t>Control Efficiency (pct)
from Table 5-3</t>
  </si>
  <si>
    <t>0.0015 wt. pct. S</t>
  </si>
  <si>
    <r>
      <rPr>
        <vertAlign val="superscript"/>
        <sz val="11"/>
        <color theme="1"/>
        <rFont val="Arial"/>
        <family val="2"/>
      </rPr>
      <t>1</t>
    </r>
    <r>
      <rPr>
        <sz val="11"/>
        <color theme="1"/>
        <rFont val="Arial"/>
        <family val="2"/>
      </rPr>
      <t xml:space="preserve"> Combined SO</t>
    </r>
    <r>
      <rPr>
        <vertAlign val="subscript"/>
        <sz val="11"/>
        <color theme="1"/>
        <rFont val="Arial"/>
        <family val="2"/>
      </rPr>
      <t>2</t>
    </r>
    <r>
      <rPr>
        <sz val="11"/>
        <color theme="1"/>
        <rFont val="Arial"/>
        <family val="2"/>
      </rPr>
      <t xml:space="preserve"> emissions from EU IDs 1 through 4, 10, and 11 are limited to 580 tpy on a 12-month rolling basis per Permit AQ0109TVP03 Condition 9. Each emission unit can operate individually up to the potential emissions listed in this table.  The fuel sulfur content is limited to 1.0 wt. pct. for EU IDs 1 through 4, per Permit AQ0109TVP03, Condition 10. However, No. 1 and No. 2 fuel oil (by specification) can have a maximum sulfur content of 0.5 wt. pct., so 0.5 percent fuel sulfur content is used as the baseline for each emission unit.</t>
    </r>
  </si>
  <si>
    <t>Limited Operations</t>
  </si>
  <si>
    <t>Limited Operation and Good Combustion Practices (0.5 wt. pct. S) 
(existing)</t>
  </si>
  <si>
    <t>0.5 wt. pct. S</t>
  </si>
  <si>
    <r>
      <t xml:space="preserve">Total Indirect Annual Costs (TIAC) </t>
    </r>
    <r>
      <rPr>
        <b/>
        <sz val="11"/>
        <rFont val="Calibri"/>
        <family val="2"/>
        <scheme val="minor"/>
      </rPr>
      <t>(refer to Table 5-10)</t>
    </r>
  </si>
  <si>
    <t>Heat Input, MMBtu/day (combined for each set of combustion turbines)</t>
  </si>
  <si>
    <t>Percentage of Heat Input</t>
  </si>
  <si>
    <t>Capital Cost (apportioned based on heat input ratio)</t>
  </si>
  <si>
    <t>Capital Cost (apportioned per combustion turbine)</t>
  </si>
  <si>
    <t>Capital Recovery (per combustion turbine)</t>
  </si>
  <si>
    <t>Administrative Charges, Property Taxes, Insurance (per combustion turbine)</t>
  </si>
  <si>
    <t>Total Annual Indirect Cost (per combustion turbine)</t>
  </si>
  <si>
    <t>Capital recovery factor</t>
  </si>
  <si>
    <t>Annual Interest Rate (EPA OAQPS Control</t>
  </si>
  <si>
    <t>pct.</t>
  </si>
  <si>
    <t xml:space="preserve">    Cost Manual)</t>
  </si>
  <si>
    <t>Project Life (EPA OAQPS Control Cost</t>
  </si>
  <si>
    <t xml:space="preserve">     Manual)</t>
  </si>
  <si>
    <t>Administrative Charges, Property Taxes</t>
  </si>
  <si>
    <t xml:space="preserve">     Insurance (percentage of total capital</t>
  </si>
  <si>
    <t xml:space="preserve">     cost)</t>
  </si>
  <si>
    <t>Table 5-10. Capital Cost for New ULSD Storage Based on</t>
  </si>
  <si>
    <t>Total Annualized Cost ($/year)</t>
  </si>
  <si>
    <t>Fuel Oil and Good Combustion Practices (existing) - Refer to Table 5-9</t>
  </si>
  <si>
    <t>North Pole 
EUs 1 and 2 Maximum Fuel Use</t>
  </si>
  <si>
    <t>Zehnder 
EUs 1 and 2 Maximum Fuel Use</t>
  </si>
  <si>
    <t>North Pole 
EUs 1 and 2 Actual Fuel Use</t>
  </si>
  <si>
    <t>Zehnder 
EUs 1 and 2 Actual Fuel Use</t>
  </si>
  <si>
    <t>Capital Cost Estimate</t>
  </si>
  <si>
    <t>PTE Maximum Fuel Use and Historic Actual Use</t>
  </si>
  <si>
    <t>COST EFFECTIVENESS ($ PER TON AVOIDED BASED ON PTE)</t>
  </si>
  <si>
    <r>
      <t>COST EFFECTIVENESS ($ PER TON PM AVOIDED BASED ON 6 TONS SO</t>
    </r>
    <r>
      <rPr>
        <b/>
        <vertAlign val="subscript"/>
        <sz val="12"/>
        <color theme="1"/>
        <rFont val="Calibri"/>
        <family val="2"/>
        <scheme val="minor"/>
      </rPr>
      <t>2</t>
    </r>
    <r>
      <rPr>
        <b/>
        <sz val="12"/>
        <color theme="1"/>
        <rFont val="Calibri"/>
        <family val="2"/>
        <scheme val="minor"/>
      </rPr>
      <t xml:space="preserve"> AVOIDED =  1 TON PM AVOIDED)</t>
    </r>
    <r>
      <rPr>
        <b/>
        <vertAlign val="superscript"/>
        <sz val="12"/>
        <color theme="1"/>
        <rFont val="Calibri"/>
        <family val="2"/>
        <scheme val="minor"/>
      </rPr>
      <t>2</t>
    </r>
  </si>
  <si>
    <r>
      <t>Alaska Department of Environmental Conservation, Amendments to State Air Quality Control Plan Vol. III: Appendix III.D.5.7, page 52. In reference to fuel oil emissions,  "Ambient sampling and modeling in FNSB indicates that reduction of six tons of SO</t>
    </r>
    <r>
      <rPr>
        <vertAlign val="subscript"/>
        <sz val="12"/>
        <color theme="1"/>
        <rFont val="Calibri"/>
        <family val="2"/>
        <scheme val="minor"/>
      </rPr>
      <t>X</t>
    </r>
    <r>
      <rPr>
        <sz val="12"/>
        <color theme="1"/>
        <rFont val="Calibri"/>
        <family val="2"/>
        <scheme val="minor"/>
      </rPr>
      <t xml:space="preserve"> emissions result in the same reduction in ambient PM</t>
    </r>
    <r>
      <rPr>
        <vertAlign val="subscript"/>
        <sz val="12"/>
        <color theme="1"/>
        <rFont val="Calibri"/>
        <family val="2"/>
        <scheme val="minor"/>
      </rPr>
      <t>2.5</t>
    </r>
    <r>
      <rPr>
        <sz val="12"/>
        <color theme="1"/>
        <rFont val="Calibri"/>
        <family val="2"/>
        <scheme val="minor"/>
      </rPr>
      <t xml:space="preserve"> concentration as the reduction of one ton of directly emitted PM</t>
    </r>
    <r>
      <rPr>
        <vertAlign val="subscript"/>
        <sz val="12"/>
        <color theme="1"/>
        <rFont val="Calibri"/>
        <family val="2"/>
        <scheme val="minor"/>
      </rPr>
      <t>2.5</t>
    </r>
    <r>
      <rPr>
        <sz val="12"/>
        <color theme="1"/>
        <rFont val="Calibri"/>
        <family val="2"/>
        <scheme val="minor"/>
      </rPr>
      <t>".</t>
    </r>
  </si>
  <si>
    <t>Annual average run hours of 770 for EU IDs 1 and 2, see Table 5-9.  700 hours equates to 1,587,385 gallons of fuel, a TDAC of $423,514 and a TAC of $970,728.  The capital cost of bulk fuel storage would be less and the TIAC for actuals is shown in Table 5-9 at $547,268.</t>
  </si>
  <si>
    <r>
      <t>COST EFFECTIVENESS ($ PER TON AVOIDED BASED ON ACTUAL HISTORIC RUN TIMES, AVOIDING 51.9 TONS PER  YEAR)</t>
    </r>
    <r>
      <rPr>
        <b/>
        <vertAlign val="superscript"/>
        <sz val="12"/>
        <color theme="1"/>
        <rFont val="Calibri"/>
        <family val="2"/>
        <scheme val="minor"/>
      </rPr>
      <t>1</t>
    </r>
  </si>
  <si>
    <t>Total Direct annual Costs (TDAC)</t>
  </si>
  <si>
    <t>Total annualized Costs                            (TAC = TDAC + TIAC)</t>
  </si>
  <si>
    <t>(Table 5-4)</t>
  </si>
  <si>
    <t>(Table 5-10)</t>
  </si>
  <si>
    <r>
      <rPr>
        <vertAlign val="superscript"/>
        <sz val="11"/>
        <color theme="1"/>
        <rFont val="Arial"/>
        <family val="2"/>
      </rPr>
      <t>1</t>
    </r>
    <r>
      <rPr>
        <sz val="11"/>
        <color theme="1"/>
        <rFont val="Arial"/>
        <family val="2"/>
      </rPr>
      <t xml:space="preserve"> Assuming 770 hours, 268 MMBtu/Hr, and .13 MMBtu/gal, for 1,587,385 gallons, and the fuel costs shown in Table 5-4)</t>
    </r>
  </si>
  <si>
    <t>Fuel Oil and Good Combustion Practices (existing)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</si>
</sst>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2" formatCode="_(&quot;$&quot;* #,##0_);_(&quot;$&quot;* \(#,##0\);_(&quot;$&quot;* &quot;-&quot;_);_(@_)"/>
    <numFmt numFmtId="44" formatCode="_(&quot;$&quot;* #,##0.00_);_(&quot;$&quot;* \(#,##0.00\);_(&quot;$&quot;* &quot;-&quot;??_);_(@_)"/>
    <numFmt numFmtId="43" formatCode="_(* #,##0.00_);_(* \(#,##0.00\);_(* &quot;-&quot;??_);_(@_)"/>
    <numFmt numFmtId="164" formatCode="0.0"/>
    <numFmt numFmtId="165" formatCode="&quot;$&quot;#,##0"/>
    <numFmt numFmtId="166" formatCode="&quot;$&quot;#,##0.00"/>
    <numFmt numFmtId="167" formatCode="0.0000"/>
    <numFmt numFmtId="168" formatCode="0.000"/>
    <numFmt numFmtId="169" formatCode="#,##0.0"/>
    <numFmt numFmtId="170" formatCode="#,##0.000"/>
    <numFmt numFmtId="171" formatCode="0.0%"/>
    <numFmt numFmtId="172" formatCode="_(&quot;$&quot;* #,##0_);_(&quot;$&quot;* \(#,##0\);_(&quot;$&quot;* &quot;-&quot;??_);_(@_)"/>
  </numFmts>
  <fonts count="51"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1"/>
      <color indexed="8"/>
      <name val="Arial"/>
      <family val="2"/>
    </font>
    <font>
      <b/>
      <vertAlign val="subscript"/>
      <sz val="11"/>
      <color indexed="8"/>
      <name val="Arial"/>
      <family val="2"/>
    </font>
    <font>
      <sz val="11"/>
      <color indexed="8"/>
      <name val="Arial"/>
      <family val="2"/>
    </font>
    <font>
      <vertAlign val="subscript"/>
      <sz val="11"/>
      <color indexed="8"/>
      <name val="Arial"/>
      <family val="2"/>
    </font>
    <font>
      <sz val="11"/>
      <name val="Arial"/>
      <family val="2"/>
    </font>
    <font>
      <vertAlign val="superscript"/>
      <sz val="11"/>
      <color theme="1"/>
      <name val="Arial"/>
      <family val="2"/>
    </font>
    <font>
      <vertAlign val="superscript"/>
      <sz val="11"/>
      <color indexed="8"/>
      <name val="Arial"/>
      <family val="2"/>
    </font>
    <font>
      <sz val="11"/>
      <color theme="1"/>
      <name val="Calibri"/>
      <family val="2"/>
      <scheme val="minor"/>
    </font>
    <font>
      <sz val="10"/>
      <name val="Arial"/>
      <family val="2"/>
    </font>
    <font>
      <b/>
      <sz val="12"/>
      <color indexed="8"/>
      <name val="Arial"/>
      <family val="2"/>
    </font>
    <font>
      <b/>
      <sz val="10"/>
      <name val="Arial"/>
      <family val="2"/>
    </font>
    <font>
      <b/>
      <sz val="10"/>
      <color indexed="8"/>
      <name val="Arial"/>
      <family val="2"/>
    </font>
    <font>
      <b/>
      <vertAlign val="subscript"/>
      <sz val="10"/>
      <color indexed="8"/>
      <name val="Arial"/>
      <family val="2"/>
    </font>
    <font>
      <sz val="10"/>
      <color indexed="8"/>
      <name val="Arial"/>
      <family val="2"/>
    </font>
    <font>
      <vertAlign val="superscript"/>
      <sz val="10"/>
      <name val="Arial"/>
      <family val="2"/>
    </font>
    <font>
      <b/>
      <sz val="11"/>
      <name val="Arial"/>
      <family val="2"/>
    </font>
    <font>
      <b/>
      <vertAlign val="subscript"/>
      <sz val="11"/>
      <name val="Arial"/>
      <family val="2"/>
    </font>
    <font>
      <sz val="10"/>
      <name val="Helv"/>
    </font>
    <font>
      <b/>
      <sz val="11"/>
      <color theme="1"/>
      <name val="Calibri"/>
      <family val="2"/>
      <scheme val="minor"/>
    </font>
    <font>
      <b/>
      <sz val="14"/>
      <color theme="1"/>
      <name val="Calibri"/>
      <family val="2"/>
      <scheme val="minor"/>
    </font>
    <font>
      <b/>
      <sz val="12"/>
      <color theme="1"/>
      <name val="Calibri"/>
      <family val="2"/>
      <scheme val="minor"/>
    </font>
    <font>
      <b/>
      <sz val="11"/>
      <name val="Calibri"/>
      <family val="2"/>
      <scheme val="minor"/>
    </font>
    <font>
      <b/>
      <sz val="11"/>
      <color rgb="FF0070C0"/>
      <name val="Calibri"/>
      <family val="2"/>
      <scheme val="minor"/>
    </font>
    <font>
      <sz val="11"/>
      <color rgb="FF0070C0"/>
      <name val="Calibri"/>
      <family val="2"/>
      <scheme val="minor"/>
    </font>
    <font>
      <b/>
      <sz val="11"/>
      <color rgb="FFFF0000"/>
      <name val="Calibri"/>
      <family val="2"/>
      <scheme val="minor"/>
    </font>
    <font>
      <b/>
      <sz val="12"/>
      <name val="Calibri"/>
      <family val="2"/>
      <scheme val="minor"/>
    </font>
    <font>
      <b/>
      <sz val="12"/>
      <color rgb="FF0070C0"/>
      <name val="Calibri"/>
      <family val="2"/>
      <scheme val="minor"/>
    </font>
    <font>
      <b/>
      <sz val="9"/>
      <color indexed="81"/>
      <name val="Tahoma"/>
      <family val="2"/>
    </font>
    <font>
      <sz val="9"/>
      <color indexed="81"/>
      <name val="Tahoma"/>
      <family val="2"/>
    </font>
    <font>
      <b/>
      <sz val="11"/>
      <color theme="1"/>
      <name val="Arial"/>
      <family val="2"/>
    </font>
    <font>
      <vertAlign val="superscript"/>
      <sz val="11"/>
      <name val="Arial"/>
      <family val="2"/>
    </font>
    <font>
      <vertAlign val="subscript"/>
      <sz val="11"/>
      <color theme="1"/>
      <name val="Arial"/>
      <family val="2"/>
    </font>
    <font>
      <vertAlign val="subscript"/>
      <sz val="11"/>
      <color theme="1"/>
      <name val="Calibri"/>
      <family val="2"/>
      <scheme val="minor"/>
    </font>
    <font>
      <sz val="11"/>
      <color rgb="FFFF0000"/>
      <name val="Arial"/>
      <family val="2"/>
    </font>
    <font>
      <sz val="12"/>
      <name val="Times New Roman"/>
      <family val="1"/>
    </font>
    <font>
      <sz val="10"/>
      <name val="MS Sans Serif"/>
      <family val="2"/>
    </font>
    <font>
      <b/>
      <vertAlign val="superscript"/>
      <sz val="11"/>
      <color indexed="8"/>
      <name val="Arial"/>
      <family val="2"/>
    </font>
    <font>
      <b/>
      <vertAlign val="subscript"/>
      <sz val="11"/>
      <color theme="1"/>
      <name val="Arial"/>
      <family val="2"/>
    </font>
    <font>
      <sz val="11"/>
      <color rgb="FFFF0000"/>
      <name val="Calibri"/>
      <family val="2"/>
      <scheme val="minor"/>
    </font>
    <font>
      <b/>
      <vertAlign val="superscript"/>
      <sz val="12"/>
      <color theme="1"/>
      <name val="Calibri"/>
      <family val="2"/>
      <scheme val="minor"/>
    </font>
    <font>
      <b/>
      <vertAlign val="subscript"/>
      <sz val="12"/>
      <color theme="1"/>
      <name val="Calibri"/>
      <family val="2"/>
      <scheme val="minor"/>
    </font>
    <font>
      <vertAlign val="superscript"/>
      <sz val="12"/>
      <color theme="1"/>
      <name val="Calibri"/>
      <family val="2"/>
      <scheme val="minor"/>
    </font>
    <font>
      <sz val="12"/>
      <color theme="1"/>
      <name val="Calibri"/>
      <family val="2"/>
      <scheme val="minor"/>
    </font>
    <font>
      <vertAlign val="subscript"/>
      <sz val="12"/>
      <color theme="1"/>
      <name val="Calibri"/>
      <family val="2"/>
      <scheme val="minor"/>
    </font>
  </fonts>
  <fills count="20">
    <fill>
      <patternFill patternType="none"/>
    </fill>
    <fill>
      <patternFill patternType="gray125"/>
    </fill>
    <fill>
      <patternFill patternType="solid">
        <fgColor theme="0" tint="-4.9989318521683403E-2"/>
        <bgColor indexed="64"/>
      </patternFill>
    </fill>
    <fill>
      <patternFill patternType="solid">
        <fgColor indexed="9"/>
        <bgColor indexed="64"/>
      </patternFill>
    </fill>
    <fill>
      <patternFill patternType="gray0625"/>
    </fill>
    <fill>
      <patternFill patternType="solid">
        <fgColor theme="7" tint="0.79998168889431442"/>
        <bgColor indexed="64"/>
      </patternFill>
    </fill>
    <fill>
      <patternFill patternType="solid">
        <fgColor theme="4" tint="0.7999816888943144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s>
  <borders count="106">
    <border>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medium">
        <color indexed="64"/>
      </left>
      <right/>
      <top/>
      <bottom style="double">
        <color indexed="64"/>
      </bottom>
      <diagonal/>
    </border>
    <border>
      <left/>
      <right/>
      <top/>
      <bottom style="double">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auto="1"/>
      </left>
      <right/>
      <top/>
      <bottom/>
      <diagonal/>
    </border>
    <border>
      <left/>
      <right style="thick">
        <color auto="1"/>
      </right>
      <top/>
      <bottom/>
      <diagonal/>
    </border>
    <border>
      <left style="thick">
        <color indexed="64"/>
      </left>
      <right/>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right/>
      <top style="medium">
        <color indexed="64"/>
      </top>
      <bottom/>
      <diagonal/>
    </border>
    <border>
      <left/>
      <right style="thick">
        <color indexed="64"/>
      </right>
      <top style="medium">
        <color indexed="64"/>
      </top>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294">
    <xf numFmtId="0" fontId="0" fillId="0" borderId="0"/>
    <xf numFmtId="0" fontId="15" fillId="0" borderId="0"/>
    <xf numFmtId="15" fontId="24" fillId="4" borderId="0"/>
    <xf numFmtId="0" fontId="14" fillId="0" borderId="0"/>
    <xf numFmtId="43" fontId="14" fillId="0" borderId="0" applyFont="0" applyFill="0" applyBorder="0" applyAlignment="0" applyProtection="0"/>
    <xf numFmtId="0" fontId="41" fillId="0" borderId="0"/>
    <xf numFmtId="0" fontId="41" fillId="0" borderId="0"/>
    <xf numFmtId="0" fontId="41" fillId="0" borderId="0"/>
    <xf numFmtId="0" fontId="15" fillId="0" borderId="0"/>
    <xf numFmtId="0" fontId="15" fillId="0" borderId="0"/>
    <xf numFmtId="0" fontId="15" fillId="0" borderId="0"/>
    <xf numFmtId="0" fontId="15" fillId="0" borderId="0"/>
    <xf numFmtId="43" fontId="15" fillId="0" borderId="0" applyFont="0" applyFill="0" applyBorder="0" applyAlignment="0" applyProtection="0"/>
    <xf numFmtId="0" fontId="14" fillId="8" borderId="0" applyNumberFormat="0" applyBorder="0" applyAlignment="0" applyProtection="0"/>
    <xf numFmtId="0" fontId="14" fillId="10" borderId="0" applyNumberFormat="0" applyBorder="0" applyAlignment="0" applyProtection="0"/>
    <xf numFmtId="0" fontId="14" fillId="12" borderId="0" applyNumberFormat="0" applyBorder="0" applyAlignment="0" applyProtection="0"/>
    <xf numFmtId="0" fontId="14" fillId="14" borderId="0" applyNumberFormat="0" applyBorder="0" applyAlignment="0" applyProtection="0"/>
    <xf numFmtId="0" fontId="14" fillId="16" borderId="0" applyNumberFormat="0" applyBorder="0" applyAlignment="0" applyProtection="0"/>
    <xf numFmtId="0" fontId="14" fillId="18" borderId="0" applyNumberFormat="0" applyBorder="0" applyAlignment="0" applyProtection="0"/>
    <xf numFmtId="0" fontId="14" fillId="9" borderId="0" applyNumberFormat="0" applyBorder="0" applyAlignment="0" applyProtection="0"/>
    <xf numFmtId="0" fontId="14" fillId="11" borderId="0" applyNumberFormat="0" applyBorder="0" applyAlignment="0" applyProtection="0"/>
    <xf numFmtId="0" fontId="14" fillId="13" borderId="0" applyNumberFormat="0" applyBorder="0" applyAlignment="0" applyProtection="0"/>
    <xf numFmtId="0" fontId="14" fillId="15" borderId="0" applyNumberFormat="0" applyBorder="0" applyAlignment="0" applyProtection="0"/>
    <xf numFmtId="0" fontId="14" fillId="17" borderId="0" applyNumberFormat="0" applyBorder="0" applyAlignment="0" applyProtection="0"/>
    <xf numFmtId="0" fontId="14" fillId="19" borderId="0" applyNumberFormat="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5" fillId="0" borderId="0" applyFont="0" applyFill="0" applyBorder="0" applyAlignment="0" applyProtection="0"/>
    <xf numFmtId="0" fontId="15" fillId="0" borderId="0"/>
    <xf numFmtId="0" fontId="14" fillId="0" borderId="0"/>
    <xf numFmtId="0" fontId="14" fillId="0" borderId="0"/>
    <xf numFmtId="0" fontId="14" fillId="0" borderId="0"/>
    <xf numFmtId="0" fontId="14" fillId="0" borderId="0"/>
    <xf numFmtId="0" fontId="14" fillId="0" borderId="0"/>
    <xf numFmtId="0" fontId="15" fillId="0" borderId="0"/>
    <xf numFmtId="0" fontId="15" fillId="0" borderId="0"/>
    <xf numFmtId="0" fontId="15" fillId="0" borderId="0"/>
    <xf numFmtId="0" fontId="14" fillId="0" borderId="0"/>
    <xf numFmtId="0" fontId="14"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5" fillId="0" borderId="0"/>
    <xf numFmtId="0" fontId="15" fillId="0" borderId="0"/>
    <xf numFmtId="0" fontId="14" fillId="0" borderId="0"/>
    <xf numFmtId="0" fontId="14" fillId="0" borderId="0"/>
    <xf numFmtId="0" fontId="15" fillId="0" borderId="0"/>
    <xf numFmtId="0" fontId="14" fillId="0" borderId="0"/>
    <xf numFmtId="0" fontId="14" fillId="0" borderId="0"/>
    <xf numFmtId="0" fontId="14" fillId="0" borderId="0"/>
    <xf numFmtId="0" fontId="14" fillId="0" borderId="0"/>
    <xf numFmtId="0" fontId="15" fillId="0" borderId="0"/>
    <xf numFmtId="0" fontId="15" fillId="0" borderId="0"/>
    <xf numFmtId="0" fontId="15" fillId="0" borderId="0"/>
    <xf numFmtId="0" fontId="14" fillId="0" borderId="0"/>
    <xf numFmtId="0" fontId="14" fillId="0" borderId="0"/>
    <xf numFmtId="0" fontId="15" fillId="0" borderId="0"/>
    <xf numFmtId="0" fontId="14" fillId="0" borderId="0"/>
    <xf numFmtId="0" fontId="14" fillId="0" borderId="0"/>
    <xf numFmtId="0" fontId="14" fillId="0" borderId="0"/>
    <xf numFmtId="0" fontId="14" fillId="0" borderId="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4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1" fillId="0" borderId="0"/>
    <xf numFmtId="0" fontId="14" fillId="0" borderId="0"/>
    <xf numFmtId="0" fontId="15" fillId="0" borderId="0">
      <alignment vertical="top"/>
    </xf>
    <xf numFmtId="0" fontId="15" fillId="0" borderId="0">
      <alignment vertical="top"/>
    </xf>
    <xf numFmtId="0" fontId="42"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4" fillId="0" borderId="0"/>
    <xf numFmtId="0" fontId="14" fillId="0" borderId="0"/>
    <xf numFmtId="0" fontId="14" fillId="0" borderId="0"/>
    <xf numFmtId="0" fontId="1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4" fillId="0" borderId="0"/>
    <xf numFmtId="0" fontId="14" fillId="0" borderId="0"/>
    <xf numFmtId="0" fontId="14" fillId="0" borderId="0"/>
    <xf numFmtId="0" fontId="14" fillId="0" borderId="0"/>
    <xf numFmtId="0" fontId="14" fillId="0" borderId="0"/>
    <xf numFmtId="0" fontId="15" fillId="0" borderId="0"/>
    <xf numFmtId="0" fontId="15" fillId="0" borderId="0"/>
    <xf numFmtId="0" fontId="15" fillId="0" borderId="0"/>
    <xf numFmtId="0" fontId="14" fillId="0" borderId="0"/>
    <xf numFmtId="0" fontId="14"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4" fillId="0" borderId="0"/>
    <xf numFmtId="0" fontId="14" fillId="0" borderId="0"/>
    <xf numFmtId="0" fontId="14" fillId="0" borderId="0"/>
    <xf numFmtId="0" fontId="14" fillId="0" borderId="0"/>
    <xf numFmtId="0" fontId="14" fillId="0" borderId="0"/>
    <xf numFmtId="0" fontId="15" fillId="0" borderId="0"/>
    <xf numFmtId="0" fontId="15" fillId="0" borderId="0"/>
    <xf numFmtId="0" fontId="15" fillId="0" borderId="0"/>
    <xf numFmtId="0" fontId="14" fillId="0" borderId="0"/>
    <xf numFmtId="0" fontId="14"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5" fillId="0" borderId="0"/>
    <xf numFmtId="0" fontId="15" fillId="0" borderId="0"/>
    <xf numFmtId="0" fontId="14" fillId="0" borderId="0"/>
    <xf numFmtId="0" fontId="14" fillId="0" borderId="0"/>
    <xf numFmtId="0" fontId="15" fillId="0" borderId="0"/>
    <xf numFmtId="0" fontId="14" fillId="0" borderId="0"/>
    <xf numFmtId="0" fontId="14" fillId="0" borderId="0"/>
    <xf numFmtId="0" fontId="14" fillId="0" borderId="0"/>
    <xf numFmtId="0" fontId="14" fillId="0" borderId="0"/>
    <xf numFmtId="0" fontId="15" fillId="0" borderId="0"/>
    <xf numFmtId="0" fontId="15" fillId="0" borderId="0"/>
    <xf numFmtId="0" fontId="15" fillId="0" borderId="0"/>
    <xf numFmtId="0" fontId="14" fillId="0" borderId="0"/>
    <xf numFmtId="0" fontId="14" fillId="0" borderId="0"/>
    <xf numFmtId="0" fontId="15" fillId="0" borderId="0"/>
    <xf numFmtId="0" fontId="14" fillId="0" borderId="0"/>
    <xf numFmtId="0" fontId="14" fillId="0" borderId="0"/>
    <xf numFmtId="0" fontId="14" fillId="0" borderId="0"/>
    <xf numFmtId="0" fontId="14" fillId="0" borderId="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4" fillId="0" borderId="0"/>
    <xf numFmtId="0" fontId="14" fillId="0" borderId="0"/>
    <xf numFmtId="0" fontId="14" fillId="0" borderId="0"/>
    <xf numFmtId="0" fontId="14" fillId="0" borderId="0"/>
    <xf numFmtId="0" fontId="14"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7" borderId="80" applyNumberFormat="0" applyFont="0" applyAlignment="0" applyProtection="0"/>
    <xf numFmtId="0" fontId="14" fillId="7" borderId="80" applyNumberFormat="0" applyFont="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20" fillId="0" borderId="0">
      <alignment vertical="top"/>
    </xf>
    <xf numFmtId="0" fontId="20" fillId="0" borderId="0">
      <alignment vertical="top"/>
    </xf>
    <xf numFmtId="0" fontId="15" fillId="0" borderId="0"/>
    <xf numFmtId="0" fontId="14" fillId="0" borderId="0"/>
    <xf numFmtId="0" fontId="1" fillId="0" borderId="0"/>
    <xf numFmtId="9" fontId="1" fillId="0" borderId="0" applyFont="0" applyFill="0" applyBorder="0" applyAlignment="0" applyProtection="0"/>
    <xf numFmtId="44" fontId="1" fillId="0" borderId="0" applyFont="0" applyFill="0" applyBorder="0" applyAlignment="0" applyProtection="0"/>
  </cellStyleXfs>
  <cellXfs count="397">
    <xf numFmtId="0" fontId="0" fillId="0" borderId="0" xfId="0"/>
    <xf numFmtId="0" fontId="6" fillId="0" borderId="0" xfId="0" applyFont="1"/>
    <xf numFmtId="0" fontId="7" fillId="0" borderId="0" xfId="0" applyFont="1" applyAlignment="1">
      <alignment horizontal="centerContinuous"/>
    </xf>
    <xf numFmtId="0" fontId="9" fillId="0" borderId="0" xfId="0" applyFont="1" applyAlignment="1">
      <alignment horizontal="center"/>
    </xf>
    <xf numFmtId="0" fontId="7" fillId="2" borderId="12" xfId="0" applyFont="1" applyFill="1" applyBorder="1" applyAlignment="1">
      <alignment horizontal="center"/>
    </xf>
    <xf numFmtId="0" fontId="7" fillId="2" borderId="2" xfId="0" applyFont="1" applyFill="1" applyBorder="1" applyAlignment="1">
      <alignment horizontal="center"/>
    </xf>
    <xf numFmtId="0" fontId="7" fillId="2" borderId="3" xfId="0" applyFont="1" applyFill="1" applyBorder="1" applyAlignment="1">
      <alignment horizontal="center"/>
    </xf>
    <xf numFmtId="0" fontId="11" fillId="0" borderId="4" xfId="0" applyFont="1" applyBorder="1" applyAlignment="1">
      <alignment horizontal="center"/>
    </xf>
    <xf numFmtId="0" fontId="11" fillId="0" borderId="5" xfId="0" applyFont="1" applyBorder="1" applyAlignment="1">
      <alignment horizontal="center"/>
    </xf>
    <xf numFmtId="0" fontId="11" fillId="0" borderId="6" xfId="0" applyFont="1" applyBorder="1" applyAlignment="1">
      <alignment horizontal="center"/>
    </xf>
    <xf numFmtId="0" fontId="11" fillId="0" borderId="7" xfId="0" applyFont="1" applyBorder="1" applyAlignment="1">
      <alignment horizontal="center"/>
    </xf>
    <xf numFmtId="0" fontId="11" fillId="0" borderId="0" xfId="0" applyFont="1" applyBorder="1" applyAlignment="1">
      <alignment horizontal="center"/>
    </xf>
    <xf numFmtId="0" fontId="7" fillId="2" borderId="1" xfId="0" applyFont="1" applyFill="1" applyBorder="1" applyAlignment="1">
      <alignment horizontal="center"/>
    </xf>
    <xf numFmtId="0" fontId="11" fillId="0" borderId="8" xfId="0" applyFont="1" applyBorder="1" applyAlignment="1">
      <alignment horizontal="center"/>
    </xf>
    <xf numFmtId="0" fontId="11" fillId="0" borderId="9" xfId="0" applyFont="1" applyBorder="1" applyAlignment="1">
      <alignment horizontal="center"/>
    </xf>
    <xf numFmtId="0" fontId="7" fillId="0" borderId="0" xfId="0" applyFont="1" applyAlignment="1">
      <alignment horizontal="left"/>
    </xf>
    <xf numFmtId="164" fontId="11" fillId="0" borderId="9" xfId="0" applyNumberFormat="1" applyFont="1" applyFill="1" applyBorder="1" applyAlignment="1">
      <alignment horizontal="center" vertical="center"/>
    </xf>
    <xf numFmtId="0" fontId="15" fillId="0" borderId="0" xfId="1" applyFont="1" applyAlignment="1">
      <alignment horizontal="center" vertical="center" wrapText="1"/>
    </xf>
    <xf numFmtId="0" fontId="15" fillId="0" borderId="0" xfId="1" applyFont="1" applyAlignment="1">
      <alignment wrapText="1"/>
    </xf>
    <xf numFmtId="0" fontId="21" fillId="0" borderId="0" xfId="1" applyFont="1" applyAlignment="1"/>
    <xf numFmtId="0" fontId="11" fillId="0" borderId="0" xfId="1" applyFont="1"/>
    <xf numFmtId="0" fontId="16" fillId="0" borderId="45" xfId="1" applyFont="1" applyBorder="1" applyAlignment="1">
      <alignment wrapText="1"/>
    </xf>
    <xf numFmtId="0" fontId="15" fillId="0" borderId="45" xfId="1" applyFont="1" applyBorder="1" applyAlignment="1">
      <alignment wrapText="1"/>
    </xf>
    <xf numFmtId="0" fontId="15" fillId="0" borderId="0" xfId="1" applyFont="1" applyFill="1" applyAlignment="1">
      <alignment wrapText="1"/>
    </xf>
    <xf numFmtId="0" fontId="15" fillId="0" borderId="0" xfId="1" applyFont="1" applyFill="1" applyAlignment="1">
      <alignment horizontal="left" wrapText="1"/>
    </xf>
    <xf numFmtId="0" fontId="15" fillId="0" borderId="0" xfId="1" applyFont="1" applyBorder="1" applyAlignment="1">
      <alignment wrapText="1"/>
    </xf>
    <xf numFmtId="0" fontId="15" fillId="0" borderId="0" xfId="1" applyFont="1" applyFill="1" applyBorder="1" applyAlignment="1">
      <alignment horizontal="left" wrapText="1"/>
    </xf>
    <xf numFmtId="15" fontId="15" fillId="0" borderId="0" xfId="2" applyFont="1" applyFill="1" applyBorder="1" applyAlignment="1">
      <alignment wrapText="1"/>
    </xf>
    <xf numFmtId="0" fontId="21" fillId="0" borderId="0" xfId="1" applyFont="1" applyAlignment="1">
      <alignment wrapText="1"/>
    </xf>
    <xf numFmtId="0" fontId="15" fillId="0" borderId="0" xfId="1" applyFont="1" applyAlignment="1">
      <alignment horizontal="left" wrapText="1"/>
    </xf>
    <xf numFmtId="164" fontId="15" fillId="0" borderId="0" xfId="1" applyNumberFormat="1" applyFont="1" applyFill="1" applyBorder="1" applyAlignment="1">
      <alignment wrapText="1"/>
    </xf>
    <xf numFmtId="0" fontId="11" fillId="0" borderId="0" xfId="1" applyFont="1" applyAlignment="1">
      <alignment wrapText="1"/>
    </xf>
    <xf numFmtId="0" fontId="20" fillId="0" borderId="50" xfId="1" applyFont="1" applyFill="1" applyBorder="1" applyAlignment="1">
      <alignment horizontal="center" vertical="center" wrapText="1"/>
    </xf>
    <xf numFmtId="0" fontId="9" fillId="0" borderId="8" xfId="0" applyFont="1" applyBorder="1" applyAlignment="1">
      <alignment horizontal="center" vertical="center" wrapText="1"/>
    </xf>
    <xf numFmtId="0" fontId="26" fillId="0" borderId="55" xfId="0" applyFont="1" applyBorder="1"/>
    <xf numFmtId="0" fontId="26" fillId="0" borderId="56" xfId="0" applyFont="1" applyBorder="1"/>
    <xf numFmtId="0" fontId="0" fillId="0" borderId="56" xfId="0" applyBorder="1"/>
    <xf numFmtId="0" fontId="0" fillId="0" borderId="56" xfId="0" applyBorder="1" applyAlignment="1">
      <alignment horizontal="right"/>
    </xf>
    <xf numFmtId="14" fontId="0" fillId="0" borderId="57" xfId="0" applyNumberFormat="1" applyBorder="1"/>
    <xf numFmtId="0" fontId="0" fillId="0" borderId="58" xfId="0" applyBorder="1"/>
    <xf numFmtId="0" fontId="0" fillId="0" borderId="0" xfId="0" applyBorder="1"/>
    <xf numFmtId="0" fontId="0" fillId="0" borderId="42" xfId="0" applyBorder="1"/>
    <xf numFmtId="0" fontId="0" fillId="0" borderId="0" xfId="0" applyBorder="1" applyAlignment="1">
      <alignment horizontal="right"/>
    </xf>
    <xf numFmtId="0" fontId="0" fillId="0" borderId="59" xfId="0" applyBorder="1" applyAlignment="1">
      <alignment horizontal="right"/>
    </xf>
    <xf numFmtId="0" fontId="0" fillId="0" borderId="60" xfId="0" applyBorder="1"/>
    <xf numFmtId="0" fontId="0" fillId="0" borderId="45" xfId="0" applyBorder="1"/>
    <xf numFmtId="0" fontId="0" fillId="0" borderId="45" xfId="0" applyBorder="1" applyAlignment="1">
      <alignment horizontal="right"/>
    </xf>
    <xf numFmtId="0" fontId="0" fillId="0" borderId="61" xfId="0" applyBorder="1" applyAlignment="1">
      <alignment horizontal="right"/>
    </xf>
    <xf numFmtId="0" fontId="27" fillId="0" borderId="62" xfId="0" applyFont="1" applyBorder="1"/>
    <xf numFmtId="0" fontId="27" fillId="0" borderId="63" xfId="0" applyFont="1" applyBorder="1"/>
    <xf numFmtId="0" fontId="0" fillId="0" borderId="63" xfId="0" applyBorder="1"/>
    <xf numFmtId="0" fontId="25" fillId="0" borderId="63" xfId="0" applyFont="1" applyBorder="1" applyAlignment="1">
      <alignment horizontal="center"/>
    </xf>
    <xf numFmtId="0" fontId="28" fillId="0" borderId="63" xfId="0" applyFont="1" applyBorder="1" applyAlignment="1">
      <alignment horizontal="center"/>
    </xf>
    <xf numFmtId="0" fontId="25" fillId="0" borderId="63" xfId="0" applyFont="1" applyFill="1" applyBorder="1" applyAlignment="1">
      <alignment horizontal="center"/>
    </xf>
    <xf numFmtId="0" fontId="25" fillId="0" borderId="64" xfId="0" applyFont="1" applyBorder="1" applyAlignment="1">
      <alignment horizontal="center"/>
    </xf>
    <xf numFmtId="49" fontId="0" fillId="0" borderId="58" xfId="0" applyNumberFormat="1" applyBorder="1"/>
    <xf numFmtId="9" fontId="0" fillId="5" borderId="8" xfId="0" applyNumberFormat="1" applyFill="1" applyBorder="1" applyAlignment="1">
      <alignment horizontal="center"/>
    </xf>
    <xf numFmtId="0" fontId="0" fillId="0" borderId="0" xfId="0" applyFill="1" applyBorder="1" applyAlignment="1">
      <alignment horizontal="center"/>
    </xf>
    <xf numFmtId="42" fontId="0" fillId="0" borderId="0" xfId="0" applyNumberFormat="1" applyBorder="1"/>
    <xf numFmtId="42" fontId="0" fillId="0" borderId="0" xfId="0" applyNumberFormat="1" applyBorder="1" applyAlignment="1">
      <alignment horizontal="right"/>
    </xf>
    <xf numFmtId="42" fontId="0" fillId="0" borderId="59" xfId="0" applyNumberFormat="1" applyBorder="1"/>
    <xf numFmtId="0" fontId="0" fillId="5" borderId="8" xfId="0" applyFill="1" applyBorder="1" applyAlignment="1">
      <alignment horizontal="center"/>
    </xf>
    <xf numFmtId="44" fontId="0" fillId="0" borderId="0" xfId="0" applyNumberFormat="1" applyBorder="1" applyAlignment="1"/>
    <xf numFmtId="0" fontId="0" fillId="0" borderId="0" xfId="0" applyBorder="1" applyAlignment="1">
      <alignment horizontal="center"/>
    </xf>
    <xf numFmtId="0" fontId="0" fillId="0" borderId="0" xfId="0" applyFill="1" applyBorder="1"/>
    <xf numFmtId="43" fontId="0" fillId="5" borderId="8" xfId="4" applyFont="1" applyFill="1" applyBorder="1" applyAlignment="1">
      <alignment horizontal="center"/>
    </xf>
    <xf numFmtId="0" fontId="0" fillId="0" borderId="58" xfId="0" applyBorder="1" applyAlignment="1">
      <alignment horizontal="left"/>
    </xf>
    <xf numFmtId="49" fontId="29" fillId="0" borderId="0" xfId="0" applyNumberFormat="1" applyFont="1" applyBorder="1"/>
    <xf numFmtId="167" fontId="0" fillId="0" borderId="0" xfId="0" applyNumberFormat="1" applyFill="1" applyBorder="1"/>
    <xf numFmtId="42" fontId="30" fillId="0" borderId="0" xfId="0" applyNumberFormat="1" applyFont="1" applyBorder="1"/>
    <xf numFmtId="49" fontId="29" fillId="0" borderId="65" xfId="0" applyNumberFormat="1" applyFont="1" applyBorder="1"/>
    <xf numFmtId="49" fontId="29" fillId="0" borderId="38" xfId="0" applyNumberFormat="1" applyFont="1" applyBorder="1"/>
    <xf numFmtId="0" fontId="0" fillId="0" borderId="38" xfId="0" applyBorder="1" applyAlignment="1">
      <alignment horizontal="left"/>
    </xf>
    <xf numFmtId="167" fontId="0" fillId="0" borderId="38" xfId="0" applyNumberFormat="1" applyBorder="1" applyAlignment="1">
      <alignment horizontal="center"/>
    </xf>
    <xf numFmtId="44" fontId="0" fillId="0" borderId="38" xfId="0" applyNumberFormat="1" applyBorder="1" applyAlignment="1">
      <alignment horizontal="right"/>
    </xf>
    <xf numFmtId="42" fontId="0" fillId="0" borderId="38" xfId="0" applyNumberFormat="1" applyBorder="1" applyAlignment="1">
      <alignment horizontal="right"/>
    </xf>
    <xf numFmtId="42" fontId="0" fillId="0" borderId="38" xfId="0" applyNumberFormat="1" applyBorder="1"/>
    <xf numFmtId="42" fontId="30" fillId="0" borderId="38" xfId="0" applyNumberFormat="1" applyFont="1" applyBorder="1"/>
    <xf numFmtId="42" fontId="29" fillId="0" borderId="38" xfId="0" applyNumberFormat="1" applyFont="1" applyBorder="1" applyAlignment="1">
      <alignment horizontal="right"/>
    </xf>
    <xf numFmtId="42" fontId="0" fillId="0" borderId="66" xfId="0" applyNumberFormat="1" applyBorder="1"/>
    <xf numFmtId="42" fontId="29" fillId="0" borderId="0" xfId="0" applyNumberFormat="1" applyFont="1" applyBorder="1" applyAlignment="1">
      <alignment horizontal="right"/>
    </xf>
    <xf numFmtId="0" fontId="27" fillId="0" borderId="58" xfId="0" applyFont="1" applyBorder="1" applyAlignment="1">
      <alignment horizontal="left"/>
    </xf>
    <xf numFmtId="0" fontId="27" fillId="0" borderId="0" xfId="0" applyFont="1" applyBorder="1"/>
    <xf numFmtId="44" fontId="0" fillId="0" borderId="0" xfId="0" applyNumberFormat="1" applyBorder="1" applyAlignment="1">
      <alignment horizontal="right"/>
    </xf>
    <xf numFmtId="10" fontId="0" fillId="5" borderId="8" xfId="0" applyNumberFormat="1" applyFill="1" applyBorder="1" applyAlignment="1">
      <alignment horizontal="center"/>
    </xf>
    <xf numFmtId="0" fontId="0" fillId="0" borderId="59" xfId="0" applyFill="1" applyBorder="1" applyAlignment="1">
      <alignment horizontal="center"/>
    </xf>
    <xf numFmtId="0" fontId="31" fillId="0" borderId="0" xfId="0" applyFont="1"/>
    <xf numFmtId="42" fontId="29" fillId="0" borderId="0" xfId="0" applyNumberFormat="1" applyFont="1" applyBorder="1"/>
    <xf numFmtId="42" fontId="28" fillId="0" borderId="0" xfId="0" applyNumberFormat="1" applyFont="1" applyBorder="1" applyAlignment="1">
      <alignment horizontal="right"/>
    </xf>
    <xf numFmtId="0" fontId="30" fillId="0" borderId="38" xfId="0" applyFont="1" applyBorder="1"/>
    <xf numFmtId="0" fontId="30" fillId="0" borderId="38" xfId="0" applyFont="1" applyBorder="1" applyAlignment="1">
      <alignment horizontal="center"/>
    </xf>
    <xf numFmtId="44" fontId="25" fillId="0" borderId="38" xfId="0" applyNumberFormat="1" applyFont="1" applyBorder="1" applyAlignment="1">
      <alignment horizontal="center"/>
    </xf>
    <xf numFmtId="42" fontId="0" fillId="0" borderId="38" xfId="0" applyNumberFormat="1" applyFill="1" applyBorder="1"/>
    <xf numFmtId="49" fontId="25" fillId="0" borderId="58" xfId="0" applyNumberFormat="1" applyFont="1" applyBorder="1"/>
    <xf numFmtId="49" fontId="25" fillId="0" borderId="0" xfId="0" applyNumberFormat="1" applyFont="1" applyBorder="1"/>
    <xf numFmtId="49" fontId="32" fillId="0" borderId="65" xfId="0" applyNumberFormat="1" applyFont="1" applyBorder="1"/>
    <xf numFmtId="49" fontId="32" fillId="0" borderId="38" xfId="0" applyNumberFormat="1" applyFont="1" applyBorder="1"/>
    <xf numFmtId="0" fontId="0" fillId="0" borderId="38" xfId="0" applyBorder="1"/>
    <xf numFmtId="0" fontId="0" fillId="0" borderId="38" xfId="0" applyBorder="1" applyAlignment="1">
      <alignment horizontal="center"/>
    </xf>
    <xf numFmtId="42" fontId="29" fillId="0" borderId="38" xfId="0" applyNumberFormat="1" applyFont="1" applyBorder="1"/>
    <xf numFmtId="0" fontId="0" fillId="0" borderId="59" xfId="0" applyBorder="1"/>
    <xf numFmtId="0" fontId="27" fillId="0" borderId="58" xfId="0" applyFont="1" applyBorder="1"/>
    <xf numFmtId="49" fontId="0" fillId="0" borderId="0" xfId="0" applyNumberFormat="1" applyBorder="1" applyAlignment="1">
      <alignment horizontal="right"/>
    </xf>
    <xf numFmtId="0" fontId="27" fillId="0" borderId="71" xfId="0" applyFont="1" applyBorder="1"/>
    <xf numFmtId="0" fontId="27" fillId="0" borderId="72" xfId="0" applyFont="1" applyBorder="1"/>
    <xf numFmtId="0" fontId="0" fillId="0" borderId="72" xfId="0" applyBorder="1"/>
    <xf numFmtId="0" fontId="33" fillId="0" borderId="72" xfId="0" applyFont="1" applyBorder="1"/>
    <xf numFmtId="49" fontId="29" fillId="0" borderId="72" xfId="0" applyNumberFormat="1" applyFont="1" applyBorder="1" applyAlignment="1">
      <alignment horizontal="right"/>
    </xf>
    <xf numFmtId="42" fontId="0" fillId="0" borderId="73" xfId="0" applyNumberFormat="1" applyBorder="1"/>
    <xf numFmtId="0" fontId="25" fillId="0" borderId="74" xfId="0" applyFont="1" applyBorder="1" applyAlignment="1">
      <alignment horizontal="left"/>
    </xf>
    <xf numFmtId="0" fontId="25" fillId="0" borderId="75" xfId="0" applyFont="1" applyBorder="1" applyAlignment="1">
      <alignment horizontal="center"/>
    </xf>
    <xf numFmtId="0" fontId="25" fillId="0" borderId="0" xfId="0" applyFont="1" applyAlignment="1">
      <alignment horizontal="center"/>
    </xf>
    <xf numFmtId="0" fontId="0" fillId="0" borderId="76" xfId="0" applyBorder="1"/>
    <xf numFmtId="2" fontId="0" fillId="5" borderId="8" xfId="0" applyNumberFormat="1" applyFill="1" applyBorder="1" applyAlignment="1">
      <alignment horizontal="center"/>
    </xf>
    <xf numFmtId="0" fontId="0" fillId="0" borderId="40" xfId="0" applyBorder="1"/>
    <xf numFmtId="0" fontId="0" fillId="0" borderId="77" xfId="0" applyBorder="1"/>
    <xf numFmtId="0" fontId="0" fillId="5" borderId="10" xfId="0" applyFill="1" applyBorder="1" applyAlignment="1">
      <alignment horizontal="center"/>
    </xf>
    <xf numFmtId="0" fontId="0" fillId="0" borderId="78" xfId="0" applyBorder="1"/>
    <xf numFmtId="44" fontId="28" fillId="0" borderId="38" xfId="0" applyNumberFormat="1" applyFont="1" applyBorder="1" applyAlignment="1">
      <alignment horizontal="center"/>
    </xf>
    <xf numFmtId="0" fontId="7" fillId="0" borderId="0" xfId="1" applyFont="1" applyBorder="1"/>
    <xf numFmtId="0" fontId="11" fillId="0" borderId="0" xfId="1" applyFont="1" applyBorder="1"/>
    <xf numFmtId="0" fontId="11" fillId="0" borderId="0" xfId="1" applyFont="1" applyAlignment="1">
      <alignment horizontal="center" vertical="center" wrapText="1"/>
    </xf>
    <xf numFmtId="0" fontId="22" fillId="3" borderId="34" xfId="1" applyFont="1" applyFill="1" applyBorder="1" applyAlignment="1">
      <alignment horizontal="center" vertical="center" wrapText="1"/>
    </xf>
    <xf numFmtId="0" fontId="22" fillId="3" borderId="35" xfId="1" applyFont="1" applyFill="1" applyBorder="1" applyAlignment="1">
      <alignment horizontal="center" vertical="center" wrapText="1"/>
    </xf>
    <xf numFmtId="0" fontId="11" fillId="0" borderId="0" xfId="1" applyFont="1" applyAlignment="1"/>
    <xf numFmtId="0" fontId="11" fillId="0" borderId="0" xfId="1" applyFont="1" applyFill="1" applyAlignment="1"/>
    <xf numFmtId="0" fontId="9" fillId="0" borderId="41" xfId="1" applyFont="1" applyFill="1" applyBorder="1" applyAlignment="1">
      <alignment horizontal="center" vertical="center" wrapText="1"/>
    </xf>
    <xf numFmtId="0" fontId="9" fillId="0" borderId="42" xfId="1" applyFont="1" applyFill="1" applyBorder="1" applyAlignment="1">
      <alignment horizontal="center" vertical="center" wrapText="1"/>
    </xf>
    <xf numFmtId="166" fontId="9" fillId="0" borderId="42" xfId="1" applyNumberFormat="1" applyFont="1" applyFill="1" applyBorder="1" applyAlignment="1">
      <alignment horizontal="center" vertical="center" wrapText="1"/>
    </xf>
    <xf numFmtId="0" fontId="11" fillId="0" borderId="28" xfId="0" applyFont="1" applyFill="1" applyBorder="1" applyAlignment="1">
      <alignment horizontal="center" vertical="center" wrapText="1"/>
    </xf>
    <xf numFmtId="2" fontId="11" fillId="0" borderId="44" xfId="0" applyNumberFormat="1" applyFont="1" applyFill="1" applyBorder="1" applyAlignment="1">
      <alignment horizontal="center" vertical="center" wrapText="1"/>
    </xf>
    <xf numFmtId="165" fontId="9" fillId="0" borderId="9" xfId="1" applyNumberFormat="1" applyFont="1" applyFill="1" applyBorder="1" applyAlignment="1">
      <alignment horizontal="center" vertical="center" wrapText="1"/>
    </xf>
    <xf numFmtId="0" fontId="11" fillId="0" borderId="0" xfId="1" applyFont="1" applyAlignment="1">
      <alignment vertical="center"/>
    </xf>
    <xf numFmtId="0" fontId="37" fillId="0" borderId="0" xfId="1" applyFont="1" applyAlignment="1"/>
    <xf numFmtId="0" fontId="11" fillId="0" borderId="0" xfId="1" applyFont="1" applyAlignment="1">
      <alignment horizontal="left" indent="8"/>
    </xf>
    <xf numFmtId="0" fontId="15" fillId="0" borderId="45" xfId="1" applyFont="1" applyFill="1" applyBorder="1" applyAlignment="1">
      <alignment wrapText="1"/>
    </xf>
    <xf numFmtId="0" fontId="7" fillId="0" borderId="0" xfId="0" applyFont="1" applyAlignment="1">
      <alignment horizontal="centerContinuous" wrapText="1"/>
    </xf>
    <xf numFmtId="164" fontId="11" fillId="0" borderId="5" xfId="0" applyNumberFormat="1" applyFont="1" applyFill="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center" vertical="center" wrapText="1"/>
    </xf>
    <xf numFmtId="0" fontId="11" fillId="0" borderId="0" xfId="0" applyFont="1" applyBorder="1" applyAlignment="1">
      <alignment horizontal="center" vertical="center"/>
    </xf>
    <xf numFmtId="164" fontId="0" fillId="5" borderId="70" xfId="0" applyNumberFormat="1" applyFill="1" applyBorder="1" applyAlignment="1">
      <alignment horizontal="center"/>
    </xf>
    <xf numFmtId="0" fontId="40" fillId="0" borderId="0" xfId="0" applyFont="1"/>
    <xf numFmtId="2" fontId="11" fillId="0" borderId="8" xfId="265" applyNumberFormat="1" applyFont="1" applyFill="1" applyBorder="1" applyAlignment="1">
      <alignment horizontal="center"/>
    </xf>
    <xf numFmtId="164" fontId="9" fillId="0" borderId="8" xfId="0" applyNumberFormat="1" applyFont="1" applyFill="1" applyBorder="1" applyAlignment="1">
      <alignment horizontal="center" vertical="center" wrapText="1"/>
    </xf>
    <xf numFmtId="0" fontId="3" fillId="0" borderId="0" xfId="0" applyFont="1"/>
    <xf numFmtId="0" fontId="3" fillId="2" borderId="1" xfId="0" applyFont="1" applyFill="1" applyBorder="1"/>
    <xf numFmtId="0" fontId="3" fillId="0" borderId="31" xfId="0" applyFont="1" applyBorder="1"/>
    <xf numFmtId="0" fontId="36" fillId="0" borderId="85" xfId="0" applyFont="1" applyBorder="1" applyAlignment="1">
      <alignment horizontal="center"/>
    </xf>
    <xf numFmtId="0" fontId="36" fillId="0" borderId="86" xfId="0" applyFont="1" applyBorder="1" applyAlignment="1">
      <alignment horizontal="center"/>
    </xf>
    <xf numFmtId="0" fontId="36" fillId="0" borderId="43" xfId="0" applyFont="1" applyBorder="1" applyAlignment="1">
      <alignment horizontal="center"/>
    </xf>
    <xf numFmtId="0" fontId="36" fillId="0" borderId="28" xfId="0" applyFont="1" applyBorder="1"/>
    <xf numFmtId="3" fontId="3" fillId="0" borderId="81" xfId="0" applyNumberFormat="1" applyFont="1" applyBorder="1"/>
    <xf numFmtId="0" fontId="3" fillId="0" borderId="44" xfId="0" applyFont="1" applyBorder="1"/>
    <xf numFmtId="3" fontId="3" fillId="0" borderId="81" xfId="0" applyNumberFormat="1" applyFont="1" applyFill="1" applyBorder="1"/>
    <xf numFmtId="0" fontId="3" fillId="0" borderId="39" xfId="0" applyFont="1" applyFill="1" applyBorder="1"/>
    <xf numFmtId="0" fontId="45" fillId="0" borderId="0" xfId="0" applyFont="1"/>
    <xf numFmtId="0" fontId="3" fillId="0" borderId="28" xfId="0" applyFont="1" applyBorder="1"/>
    <xf numFmtId="169" fontId="3" fillId="0" borderId="81" xfId="0" applyNumberFormat="1" applyFont="1" applyBorder="1"/>
    <xf numFmtId="164" fontId="3" fillId="0" borderId="81" xfId="0" applyNumberFormat="1" applyFont="1" applyBorder="1"/>
    <xf numFmtId="0" fontId="3" fillId="0" borderId="39" xfId="0" applyFont="1" applyBorder="1"/>
    <xf numFmtId="0" fontId="3" fillId="0" borderId="81" xfId="0" applyFont="1" applyBorder="1"/>
    <xf numFmtId="0" fontId="36" fillId="2" borderId="28" xfId="0" applyFont="1" applyFill="1" applyBorder="1"/>
    <xf numFmtId="0" fontId="3" fillId="2" borderId="81" xfId="0" applyFont="1" applyFill="1" applyBorder="1"/>
    <xf numFmtId="0" fontId="3" fillId="2" borderId="44" xfId="0" applyFont="1" applyFill="1" applyBorder="1"/>
    <xf numFmtId="0" fontId="3" fillId="2" borderId="39" xfId="0" applyFont="1" applyFill="1" applyBorder="1"/>
    <xf numFmtId="3" fontId="3" fillId="0" borderId="81" xfId="0" applyNumberFormat="1" applyFont="1" applyBorder="1" applyAlignment="1">
      <alignment horizontal="right"/>
    </xf>
    <xf numFmtId="0" fontId="3" fillId="0" borderId="29" xfId="0" applyFont="1" applyBorder="1"/>
    <xf numFmtId="3" fontId="3" fillId="0" borderId="0" xfId="0" applyNumberFormat="1" applyFont="1"/>
    <xf numFmtId="0" fontId="3" fillId="0" borderId="89" xfId="0" applyFont="1" applyFill="1" applyBorder="1" applyAlignment="1">
      <alignment horizontal="center" vertical="center"/>
    </xf>
    <xf numFmtId="0" fontId="3" fillId="0" borderId="4" xfId="0" applyFont="1" applyBorder="1" applyAlignment="1">
      <alignment horizontal="center" vertical="center"/>
    </xf>
    <xf numFmtId="3" fontId="3" fillId="0" borderId="4" xfId="0" applyNumberFormat="1" applyFont="1" applyFill="1" applyBorder="1" applyAlignment="1">
      <alignment horizontal="center" vertical="center"/>
    </xf>
    <xf numFmtId="0" fontId="3" fillId="0" borderId="8" xfId="0" applyFont="1" applyBorder="1" applyAlignment="1">
      <alignment horizontal="center" vertical="center"/>
    </xf>
    <xf numFmtId="3" fontId="3" fillId="0" borderId="8" xfId="0" applyNumberFormat="1" applyFont="1" applyFill="1" applyBorder="1" applyAlignment="1">
      <alignment horizontal="center" vertical="center"/>
    </xf>
    <xf numFmtId="3" fontId="22" fillId="0" borderId="8" xfId="0" applyNumberFormat="1" applyFont="1" applyFill="1" applyBorder="1" applyAlignment="1">
      <alignment horizontal="center" vertical="center"/>
    </xf>
    <xf numFmtId="0" fontId="3" fillId="0" borderId="0" xfId="0" applyFont="1" applyFill="1" applyBorder="1" applyAlignment="1">
      <alignment horizontal="left" vertical="center" indent="3"/>
    </xf>
    <xf numFmtId="3" fontId="36" fillId="0" borderId="0" xfId="0" applyNumberFormat="1" applyFont="1" applyFill="1" applyBorder="1" applyAlignment="1">
      <alignment horizontal="center" vertical="center"/>
    </xf>
    <xf numFmtId="0" fontId="3" fillId="0" borderId="0" xfId="0" applyFont="1" applyAlignment="1">
      <alignment horizontal="left" vertical="center" wrapText="1"/>
    </xf>
    <xf numFmtId="4" fontId="11" fillId="0" borderId="0" xfId="5" applyNumberFormat="1" applyFont="1" applyBorder="1" applyAlignment="1">
      <alignment horizontal="right" vertical="center"/>
    </xf>
    <xf numFmtId="0" fontId="3" fillId="0" borderId="0" xfId="0" applyFont="1" applyAlignment="1">
      <alignment vertical="center"/>
    </xf>
    <xf numFmtId="0" fontId="3" fillId="0" borderId="0" xfId="0" applyFont="1" applyBorder="1" applyAlignment="1">
      <alignment horizontal="left" vertical="center"/>
    </xf>
    <xf numFmtId="3" fontId="11" fillId="0" borderId="0" xfId="5" applyNumberFormat="1" applyFont="1" applyBorder="1" applyAlignment="1">
      <alignment horizontal="right" vertical="center"/>
    </xf>
    <xf numFmtId="0" fontId="11" fillId="0" borderId="0" xfId="5" applyFont="1" applyBorder="1" applyAlignment="1">
      <alignment horizontal="center" vertical="center"/>
    </xf>
    <xf numFmtId="3" fontId="11" fillId="0" borderId="0" xfId="5" applyNumberFormat="1" applyFont="1" applyBorder="1" applyAlignment="1">
      <alignment horizontal="left" vertical="center"/>
    </xf>
    <xf numFmtId="0" fontId="11" fillId="0" borderId="8" xfId="1290" applyFont="1" applyFill="1" applyBorder="1" applyAlignment="1">
      <alignment horizontal="center" vertical="center"/>
    </xf>
    <xf numFmtId="0" fontId="3" fillId="0" borderId="0" xfId="0" applyFont="1" applyAlignment="1">
      <alignment horizontal="right" vertical="center" wrapText="1"/>
    </xf>
    <xf numFmtId="170" fontId="11" fillId="0" borderId="0" xfId="5" applyNumberFormat="1" applyFont="1" applyBorder="1" applyAlignment="1">
      <alignment horizontal="right" vertical="center"/>
    </xf>
    <xf numFmtId="0" fontId="11" fillId="0" borderId="8" xfId="1290" applyFont="1" applyFill="1" applyBorder="1" applyAlignment="1">
      <alignment horizontal="center" vertical="center" wrapText="1"/>
    </xf>
    <xf numFmtId="164" fontId="3" fillId="0" borderId="81" xfId="0" applyNumberFormat="1" applyFont="1" applyFill="1" applyBorder="1"/>
    <xf numFmtId="0" fontId="3" fillId="0" borderId="44" xfId="0" applyFont="1" applyFill="1" applyBorder="1"/>
    <xf numFmtId="3" fontId="3" fillId="0" borderId="87" xfId="0" applyNumberFormat="1" applyFont="1" applyFill="1" applyBorder="1"/>
    <xf numFmtId="0" fontId="3" fillId="0" borderId="51" xfId="0" applyFont="1" applyFill="1" applyBorder="1"/>
    <xf numFmtId="0" fontId="3" fillId="0" borderId="88" xfId="0" applyFont="1" applyFill="1" applyBorder="1"/>
    <xf numFmtId="1" fontId="0" fillId="5" borderId="70" xfId="0" applyNumberFormat="1" applyFill="1" applyBorder="1" applyAlignment="1">
      <alignment horizontal="center"/>
    </xf>
    <xf numFmtId="0" fontId="7" fillId="3" borderId="36" xfId="1" applyFont="1" applyFill="1" applyBorder="1" applyAlignment="1">
      <alignment horizontal="center" vertical="center" wrapText="1"/>
    </xf>
    <xf numFmtId="0" fontId="22" fillId="3" borderId="30" xfId="1" applyFont="1" applyFill="1" applyBorder="1" applyAlignment="1">
      <alignment horizontal="center" vertical="center" wrapText="1"/>
    </xf>
    <xf numFmtId="0" fontId="9" fillId="0" borderId="28" xfId="1" applyFont="1" applyFill="1" applyBorder="1" applyAlignment="1">
      <alignment horizontal="center" vertical="center" wrapText="1"/>
    </xf>
    <xf numFmtId="164" fontId="9" fillId="0" borderId="8" xfId="1" applyNumberFormat="1" applyFont="1" applyFill="1" applyBorder="1" applyAlignment="1">
      <alignment horizontal="center" vertical="center" wrapText="1"/>
    </xf>
    <xf numFmtId="165" fontId="9" fillId="0" borderId="8" xfId="1" applyNumberFormat="1" applyFont="1" applyFill="1" applyBorder="1" applyAlignment="1">
      <alignment horizontal="center" vertical="center" wrapText="1"/>
    </xf>
    <xf numFmtId="1" fontId="9" fillId="0" borderId="8" xfId="1" applyNumberFormat="1" applyFont="1" applyFill="1" applyBorder="1" applyAlignment="1">
      <alignment horizontal="center" vertical="center" wrapText="1"/>
    </xf>
    <xf numFmtId="0" fontId="9" fillId="0" borderId="8" xfId="1" applyFont="1" applyFill="1" applyBorder="1" applyAlignment="1">
      <alignment horizontal="center" vertical="center" wrapText="1"/>
    </xf>
    <xf numFmtId="0" fontId="9" fillId="0" borderId="9" xfId="1" applyFont="1" applyFill="1" applyBorder="1" applyAlignment="1">
      <alignment horizontal="center" vertical="center" wrapText="1"/>
    </xf>
    <xf numFmtId="0" fontId="9" fillId="0" borderId="43" xfId="1" applyNumberFormat="1" applyFont="1" applyFill="1" applyBorder="1" applyAlignment="1">
      <alignment horizontal="center" vertical="center" wrapText="1"/>
    </xf>
    <xf numFmtId="0" fontId="11" fillId="0" borderId="41"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9" fillId="0" borderId="39" xfId="1" applyFont="1" applyFill="1" applyBorder="1" applyAlignment="1">
      <alignment horizontal="center" vertical="center" wrapText="1"/>
    </xf>
    <xf numFmtId="0" fontId="11" fillId="0" borderId="29" xfId="0" applyFont="1" applyFill="1" applyBorder="1" applyAlignment="1">
      <alignment horizontal="center" vertical="center" wrapText="1"/>
    </xf>
    <xf numFmtId="164" fontId="11" fillId="0" borderId="51" xfId="0" applyNumberFormat="1" applyFont="1" applyFill="1" applyBorder="1" applyAlignment="1">
      <alignment horizontal="center" vertical="center" wrapText="1"/>
    </xf>
    <xf numFmtId="165" fontId="9" fillId="0" borderId="10" xfId="1" applyNumberFormat="1" applyFont="1" applyFill="1" applyBorder="1" applyAlignment="1">
      <alignment horizontal="center" vertical="center" wrapText="1"/>
    </xf>
    <xf numFmtId="0" fontId="9" fillId="0" borderId="11" xfId="1" applyFont="1" applyFill="1" applyBorder="1" applyAlignment="1">
      <alignment horizontal="center" vertical="center" wrapText="1"/>
    </xf>
    <xf numFmtId="0" fontId="36" fillId="0" borderId="0" xfId="1291" applyFont="1" applyAlignment="1">
      <alignment vertical="center"/>
    </xf>
    <xf numFmtId="0" fontId="36" fillId="0" borderId="2" xfId="1291" applyFont="1" applyBorder="1" applyAlignment="1">
      <alignment horizontal="center" vertical="center" wrapText="1"/>
    </xf>
    <xf numFmtId="0" fontId="36" fillId="0" borderId="3" xfId="1291" applyFont="1" applyBorder="1" applyAlignment="1">
      <alignment horizontal="center" vertical="center" wrapText="1"/>
    </xf>
    <xf numFmtId="0" fontId="36" fillId="0" borderId="29" xfId="1291" applyFont="1" applyBorder="1" applyAlignment="1">
      <alignment vertical="center" wrapText="1"/>
    </xf>
    <xf numFmtId="172" fontId="36" fillId="0" borderId="10" xfId="1291" applyNumberFormat="1" applyFont="1" applyBorder="1" applyAlignment="1">
      <alignment vertical="center"/>
    </xf>
    <xf numFmtId="172" fontId="36" fillId="0" borderId="11" xfId="1291" applyNumberFormat="1" applyFont="1" applyBorder="1" applyAlignment="1">
      <alignment vertical="center"/>
    </xf>
    <xf numFmtId="0" fontId="1" fillId="0" borderId="0" xfId="1291" applyFont="1" applyFill="1" applyAlignment="1">
      <alignment vertical="center"/>
    </xf>
    <xf numFmtId="0" fontId="1" fillId="0" borderId="0" xfId="1291" applyFont="1" applyAlignment="1">
      <alignment vertical="center"/>
    </xf>
    <xf numFmtId="0" fontId="1" fillId="0" borderId="1" xfId="1291" applyFont="1" applyBorder="1" applyAlignment="1">
      <alignment vertical="center"/>
    </xf>
    <xf numFmtId="0" fontId="1" fillId="0" borderId="28" xfId="1291" applyFont="1" applyBorder="1" applyAlignment="1">
      <alignment vertical="center" wrapText="1"/>
    </xf>
    <xf numFmtId="3" fontId="1" fillId="0" borderId="8" xfId="1291" applyNumberFormat="1" applyFont="1" applyBorder="1" applyAlignment="1">
      <alignment horizontal="center" vertical="center"/>
    </xf>
    <xf numFmtId="3" fontId="1" fillId="0" borderId="9" xfId="1291" applyNumberFormat="1" applyFont="1" applyBorder="1" applyAlignment="1">
      <alignment horizontal="center" vertical="center"/>
    </xf>
    <xf numFmtId="171" fontId="1" fillId="0" borderId="8" xfId="1292" applyNumberFormat="1" applyFont="1" applyBorder="1" applyAlignment="1">
      <alignment horizontal="center" vertical="center"/>
    </xf>
    <xf numFmtId="171" fontId="1" fillId="0" borderId="9" xfId="1292" applyNumberFormat="1" applyFont="1" applyBorder="1" applyAlignment="1">
      <alignment horizontal="center" vertical="center"/>
    </xf>
    <xf numFmtId="0" fontId="1" fillId="0" borderId="28" xfId="1291" applyFont="1" applyBorder="1" applyAlignment="1">
      <alignment horizontal="left" vertical="center" wrapText="1"/>
    </xf>
    <xf numFmtId="172" fontId="1" fillId="0" borderId="8" xfId="1293" applyNumberFormat="1" applyFont="1" applyBorder="1" applyAlignment="1">
      <alignment vertical="center"/>
    </xf>
    <xf numFmtId="172" fontId="1" fillId="0" borderId="9" xfId="1293" applyNumberFormat="1" applyFont="1" applyBorder="1" applyAlignment="1">
      <alignment vertical="center"/>
    </xf>
    <xf numFmtId="172" fontId="1" fillId="0" borderId="8" xfId="1291" applyNumberFormat="1" applyFont="1" applyBorder="1" applyAlignment="1">
      <alignment vertical="center"/>
    </xf>
    <xf numFmtId="172" fontId="1" fillId="0" borderId="9" xfId="1291" applyNumberFormat="1" applyFont="1" applyBorder="1" applyAlignment="1">
      <alignment vertical="center"/>
    </xf>
    <xf numFmtId="167" fontId="1" fillId="5" borderId="8" xfId="1291" applyNumberFormat="1" applyFont="1" applyFill="1" applyBorder="1" applyAlignment="1">
      <alignment vertical="center"/>
    </xf>
    <xf numFmtId="0" fontId="36" fillId="0" borderId="0" xfId="1291" applyFont="1" applyBorder="1" applyAlignment="1">
      <alignment horizontal="left" vertical="center"/>
    </xf>
    <xf numFmtId="0" fontId="1" fillId="0" borderId="0" xfId="1291" applyFont="1" applyBorder="1" applyAlignment="1">
      <alignment vertical="center"/>
    </xf>
    <xf numFmtId="0" fontId="36" fillId="0" borderId="0" xfId="1291" applyFont="1" applyBorder="1" applyAlignment="1">
      <alignment horizontal="center" vertical="center"/>
    </xf>
    <xf numFmtId="2" fontId="1" fillId="5" borderId="8" xfId="1291" applyNumberFormat="1" applyFont="1" applyFill="1" applyBorder="1" applyAlignment="1">
      <alignment horizontal="center" vertical="center"/>
    </xf>
    <xf numFmtId="0" fontId="1" fillId="5" borderId="8" xfId="1291" applyFont="1" applyFill="1" applyBorder="1" applyAlignment="1">
      <alignment horizontal="center" vertical="center"/>
    </xf>
    <xf numFmtId="10" fontId="1" fillId="5" borderId="8" xfId="1291" applyNumberFormat="1" applyFont="1" applyFill="1" applyBorder="1" applyAlignment="1">
      <alignment horizontal="center" vertical="center"/>
    </xf>
    <xf numFmtId="0" fontId="9" fillId="0" borderId="79" xfId="0" applyFont="1" applyBorder="1" applyAlignment="1">
      <alignment horizontal="center" vertical="center" wrapText="1"/>
    </xf>
    <xf numFmtId="0" fontId="9" fillId="0" borderId="4" xfId="0" applyFont="1" applyBorder="1" applyAlignment="1">
      <alignment horizontal="center" vertical="center" wrapText="1"/>
    </xf>
    <xf numFmtId="0" fontId="22" fillId="0" borderId="0" xfId="3" applyFont="1" applyAlignment="1">
      <alignment horizontal="center"/>
    </xf>
    <xf numFmtId="0" fontId="3" fillId="0" borderId="0" xfId="0" applyFont="1" applyBorder="1" applyAlignment="1">
      <alignment horizontal="left" wrapText="1"/>
    </xf>
    <xf numFmtId="0" fontId="7" fillId="6" borderId="24" xfId="0" applyFont="1" applyFill="1" applyBorder="1" applyAlignment="1">
      <alignment horizontal="center"/>
    </xf>
    <xf numFmtId="0" fontId="7" fillId="6" borderId="25" xfId="0" applyFont="1" applyFill="1" applyBorder="1" applyAlignment="1">
      <alignment horizontal="center"/>
    </xf>
    <xf numFmtId="0" fontId="7" fillId="0" borderId="90" xfId="0" applyFont="1" applyFill="1" applyBorder="1" applyAlignment="1">
      <alignment horizontal="center"/>
    </xf>
    <xf numFmtId="0" fontId="7" fillId="0" borderId="91" xfId="0" applyFont="1" applyFill="1" applyBorder="1" applyAlignment="1">
      <alignment horizontal="center"/>
    </xf>
    <xf numFmtId="0" fontId="7" fillId="0" borderId="92" xfId="0" applyFont="1" applyFill="1" applyBorder="1" applyAlignment="1">
      <alignment horizontal="center" vertical="center"/>
    </xf>
    <xf numFmtId="0" fontId="11" fillId="2" borderId="93" xfId="0" applyFont="1" applyFill="1" applyBorder="1" applyAlignment="1">
      <alignment horizontal="center"/>
    </xf>
    <xf numFmtId="0" fontId="11" fillId="2" borderId="5" xfId="0" applyFont="1" applyFill="1" applyBorder="1" applyAlignment="1">
      <alignment horizontal="center"/>
    </xf>
    <xf numFmtId="0" fontId="11" fillId="2" borderId="11" xfId="0" applyFont="1" applyFill="1" applyBorder="1" applyAlignment="1">
      <alignment horizontal="center"/>
    </xf>
    <xf numFmtId="0" fontId="11" fillId="0" borderId="95" xfId="0" applyFont="1" applyBorder="1" applyAlignment="1">
      <alignment horizontal="center"/>
    </xf>
    <xf numFmtId="0" fontId="11" fillId="2" borderId="9" xfId="0" applyFont="1" applyFill="1" applyBorder="1" applyAlignment="1">
      <alignment horizontal="center"/>
    </xf>
    <xf numFmtId="0" fontId="7" fillId="6" borderId="16" xfId="0" applyFont="1" applyFill="1" applyBorder="1" applyAlignment="1">
      <alignment horizontal="center" vertical="center"/>
    </xf>
    <xf numFmtId="0" fontId="7" fillId="6" borderId="17"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96" xfId="0" applyFont="1" applyFill="1" applyBorder="1" applyAlignment="1">
      <alignment horizontal="center" vertical="center"/>
    </xf>
    <xf numFmtId="0" fontId="7" fillId="0" borderId="97" xfId="0" applyFont="1" applyFill="1" applyBorder="1" applyAlignment="1">
      <alignment horizontal="center" vertical="center" wrapText="1"/>
    </xf>
    <xf numFmtId="0" fontId="7" fillId="0" borderId="92" xfId="0" applyFont="1" applyFill="1" applyBorder="1" applyAlignment="1">
      <alignment horizontal="center" vertical="center" wrapText="1"/>
    </xf>
    <xf numFmtId="164" fontId="9" fillId="0" borderId="4" xfId="0" applyNumberFormat="1" applyFont="1" applyFill="1" applyBorder="1" applyAlignment="1">
      <alignment horizontal="center" vertical="center" wrapText="1"/>
    </xf>
    <xf numFmtId="2" fontId="11" fillId="0" borderId="4" xfId="265" applyNumberFormat="1" applyFont="1" applyFill="1" applyBorder="1" applyAlignment="1">
      <alignment horizontal="center"/>
    </xf>
    <xf numFmtId="0" fontId="9" fillId="2" borderId="20" xfId="0" applyFont="1" applyFill="1" applyBorder="1" applyAlignment="1">
      <alignment horizontal="center" vertical="center" wrapText="1"/>
    </xf>
    <xf numFmtId="164" fontId="9" fillId="2" borderId="20" xfId="0" applyNumberFormat="1" applyFont="1" applyFill="1" applyBorder="1" applyAlignment="1">
      <alignment horizontal="center" vertical="center" wrapText="1"/>
    </xf>
    <xf numFmtId="164" fontId="11" fillId="2" borderId="63" xfId="5" applyNumberFormat="1" applyFont="1" applyFill="1" applyBorder="1" applyAlignment="1">
      <alignment horizontal="center"/>
    </xf>
    <xf numFmtId="164" fontId="11" fillId="2" borderId="93" xfId="0" applyNumberFormat="1" applyFont="1" applyFill="1" applyBorder="1" applyAlignment="1">
      <alignment horizontal="center" vertical="center"/>
    </xf>
    <xf numFmtId="0" fontId="9" fillId="2" borderId="8" xfId="0" applyFont="1" applyFill="1" applyBorder="1" applyAlignment="1">
      <alignment horizontal="center" vertical="center" wrapText="1"/>
    </xf>
    <xf numFmtId="164" fontId="9" fillId="2" borderId="8" xfId="0" applyNumberFormat="1" applyFont="1" applyFill="1" applyBorder="1" applyAlignment="1">
      <alignment horizontal="center" vertical="center" wrapText="1"/>
    </xf>
    <xf numFmtId="164" fontId="11" fillId="2" borderId="8" xfId="265" applyNumberFormat="1" applyFont="1" applyFill="1" applyBorder="1" applyAlignment="1">
      <alignment horizontal="center" vertical="center" wrapText="1"/>
    </xf>
    <xf numFmtId="164" fontId="11" fillId="2" borderId="9" xfId="0" applyNumberFormat="1" applyFont="1" applyFill="1" applyBorder="1" applyAlignment="1">
      <alignment horizontal="center" vertical="center"/>
    </xf>
    <xf numFmtId="0" fontId="9" fillId="2" borderId="10" xfId="0" applyFont="1" applyFill="1" applyBorder="1" applyAlignment="1">
      <alignment horizontal="center" vertical="center" wrapText="1"/>
    </xf>
    <xf numFmtId="0" fontId="11" fillId="2" borderId="11" xfId="0" applyFont="1" applyFill="1" applyBorder="1" applyAlignment="1">
      <alignment horizontal="center" vertical="center"/>
    </xf>
    <xf numFmtId="0" fontId="9" fillId="0" borderId="79" xfId="0" applyFont="1" applyFill="1" applyBorder="1" applyAlignment="1">
      <alignment horizontal="center" vertical="center" wrapText="1"/>
    </xf>
    <xf numFmtId="164" fontId="9" fillId="0" borderId="79" xfId="0" applyNumberFormat="1" applyFont="1" applyFill="1" applyBorder="1" applyAlignment="1">
      <alignment horizontal="center" vertical="center" wrapText="1"/>
    </xf>
    <xf numFmtId="0" fontId="11" fillId="0" borderId="95" xfId="0" applyFont="1" applyFill="1" applyBorder="1" applyAlignment="1">
      <alignment horizontal="center" vertical="center"/>
    </xf>
    <xf numFmtId="168" fontId="11" fillId="2" borderId="20" xfId="265" applyNumberFormat="1" applyFont="1" applyFill="1" applyBorder="1" applyAlignment="1">
      <alignment horizontal="center" vertical="center" wrapText="1"/>
    </xf>
    <xf numFmtId="2" fontId="11" fillId="2" borderId="8" xfId="265" applyNumberFormat="1" applyFont="1" applyFill="1" applyBorder="1" applyAlignment="1">
      <alignment horizontal="center"/>
    </xf>
    <xf numFmtId="164" fontId="11" fillId="2" borderId="10" xfId="0" applyNumberFormat="1" applyFont="1" applyFill="1" applyBorder="1" applyAlignment="1">
      <alignment horizontal="center" vertical="center" wrapText="1"/>
    </xf>
    <xf numFmtId="0" fontId="1" fillId="0" borderId="31" xfId="7" applyFont="1" applyBorder="1" applyAlignment="1">
      <alignment vertical="center"/>
    </xf>
    <xf numFmtId="0" fontId="22" fillId="6" borderId="32" xfId="1" applyFont="1" applyFill="1" applyBorder="1" applyAlignment="1">
      <alignment horizontal="center" vertical="center" wrapText="1"/>
    </xf>
    <xf numFmtId="0" fontId="22" fillId="6" borderId="33" xfId="1" applyFont="1" applyFill="1" applyBorder="1" applyAlignment="1">
      <alignment horizontal="center" vertical="center" wrapText="1"/>
    </xf>
    <xf numFmtId="0" fontId="7" fillId="6" borderId="3" xfId="1" applyFont="1" applyFill="1" applyBorder="1" applyAlignment="1">
      <alignment horizontal="center" vertical="center" wrapText="1"/>
    </xf>
    <xf numFmtId="0" fontId="17" fillId="6" borderId="26" xfId="1" applyFont="1" applyFill="1" applyBorder="1" applyAlignment="1">
      <alignment horizontal="centerContinuous" vertical="center" wrapText="1"/>
    </xf>
    <xf numFmtId="0" fontId="17" fillId="6" borderId="27" xfId="1" applyFont="1" applyFill="1" applyBorder="1" applyAlignment="1">
      <alignment horizontal="centerContinuous" vertical="center" wrapText="1"/>
    </xf>
    <xf numFmtId="0" fontId="18" fillId="6" borderId="46" xfId="1" applyFont="1" applyFill="1" applyBorder="1" applyAlignment="1">
      <alignment horizontal="centerContinuous" vertical="top" wrapText="1"/>
    </xf>
    <xf numFmtId="0" fontId="18" fillId="6" borderId="47" xfId="1" applyFont="1" applyFill="1" applyBorder="1" applyAlignment="1">
      <alignment horizontal="centerContinuous" vertical="top" wrapText="1"/>
    </xf>
    <xf numFmtId="0" fontId="17" fillId="6" borderId="14" xfId="1" applyFont="1" applyFill="1" applyBorder="1" applyAlignment="1">
      <alignment horizontal="center" vertical="center" wrapText="1"/>
    </xf>
    <xf numFmtId="0" fontId="17" fillId="6" borderId="48" xfId="1" applyFont="1" applyFill="1" applyBorder="1" applyAlignment="1">
      <alignment horizontal="center" vertical="center" wrapText="1"/>
    </xf>
    <xf numFmtId="0" fontId="17" fillId="6" borderId="48" xfId="1" applyFont="1" applyFill="1" applyBorder="1" applyAlignment="1">
      <alignment horizontal="center" vertical="top" wrapText="1"/>
    </xf>
    <xf numFmtId="0" fontId="17" fillId="6" borderId="49" xfId="1" applyFont="1" applyFill="1" applyBorder="1" applyAlignment="1">
      <alignment horizontal="center" vertical="top" wrapText="1"/>
    </xf>
    <xf numFmtId="0" fontId="17" fillId="3" borderId="13" xfId="1" applyFont="1" applyFill="1" applyBorder="1" applyAlignment="1">
      <alignment horizontal="center" vertical="center" wrapText="1"/>
    </xf>
    <xf numFmtId="0" fontId="17" fillId="3" borderId="91" xfId="1" applyFont="1" applyFill="1" applyBorder="1" applyAlignment="1">
      <alignment horizontal="center" vertical="center" wrapText="1"/>
    </xf>
    <xf numFmtId="0" fontId="18" fillId="3" borderId="97" xfId="1" applyFont="1" applyFill="1" applyBorder="1" applyAlignment="1">
      <alignment horizontal="center" vertical="top" wrapText="1"/>
    </xf>
    <xf numFmtId="0" fontId="17" fillId="0" borderId="96" xfId="1" applyFont="1" applyFill="1" applyBorder="1" applyAlignment="1">
      <alignment horizontal="center" vertical="top" wrapText="1"/>
    </xf>
    <xf numFmtId="0" fontId="17" fillId="0" borderId="92" xfId="1" applyFont="1" applyFill="1" applyBorder="1" applyAlignment="1">
      <alignment horizontal="center" vertical="top" wrapText="1"/>
    </xf>
    <xf numFmtId="0" fontId="15" fillId="2" borderId="100" xfId="1" applyFont="1" applyFill="1" applyBorder="1" applyAlignment="1">
      <alignment horizontal="center" vertical="center" wrapText="1"/>
    </xf>
    <xf numFmtId="0" fontId="15" fillId="2" borderId="68" xfId="1" applyFont="1" applyFill="1" applyBorder="1" applyAlignment="1">
      <alignment horizontal="center" vertical="center" wrapText="1"/>
    </xf>
    <xf numFmtId="0" fontId="20" fillId="2" borderId="101" xfId="1" applyFont="1" applyFill="1" applyBorder="1" applyAlignment="1">
      <alignment horizontal="center" vertical="center" wrapText="1"/>
    </xf>
    <xf numFmtId="0" fontId="15" fillId="2" borderId="102" xfId="1" applyFont="1" applyFill="1" applyBorder="1" applyAlignment="1">
      <alignment horizontal="center" vertical="center" wrapText="1"/>
    </xf>
    <xf numFmtId="0" fontId="20" fillId="0" borderId="14" xfId="1" applyFont="1" applyFill="1" applyBorder="1" applyAlignment="1">
      <alignment horizontal="center" vertical="center" wrapText="1"/>
    </xf>
    <xf numFmtId="0" fontId="20" fillId="0" borderId="0" xfId="1" applyFont="1" applyFill="1" applyBorder="1" applyAlignment="1">
      <alignment horizontal="center" vertical="center" wrapText="1"/>
    </xf>
    <xf numFmtId="0" fontId="15" fillId="0" borderId="49" xfId="1" applyFont="1" applyFill="1" applyBorder="1" applyAlignment="1">
      <alignment horizontal="center" vertical="center" wrapText="1"/>
    </xf>
    <xf numFmtId="0" fontId="15" fillId="2" borderId="103" xfId="1" applyFont="1" applyFill="1" applyBorder="1" applyAlignment="1">
      <alignment horizontal="center" vertical="center" wrapText="1"/>
    </xf>
    <xf numFmtId="164" fontId="15" fillId="2" borderId="102" xfId="1" applyNumberFormat="1" applyFont="1" applyFill="1" applyBorder="1" applyAlignment="1">
      <alignment horizontal="center" vertical="center" wrapText="1"/>
    </xf>
    <xf numFmtId="0" fontId="33" fillId="0" borderId="0" xfId="0" applyFont="1" applyBorder="1"/>
    <xf numFmtId="49" fontId="29" fillId="0" borderId="0" xfId="0" applyNumberFormat="1" applyFont="1" applyBorder="1" applyAlignment="1">
      <alignment horizontal="right"/>
    </xf>
    <xf numFmtId="0" fontId="48" fillId="0" borderId="0" xfId="0" applyFont="1" applyAlignment="1">
      <alignment horizontal="right" vertical="top"/>
    </xf>
    <xf numFmtId="0" fontId="1" fillId="0" borderId="0" xfId="0" applyFont="1"/>
    <xf numFmtId="0" fontId="1" fillId="0" borderId="28" xfId="0" applyFont="1" applyBorder="1"/>
    <xf numFmtId="0" fontId="1" fillId="0" borderId="28" xfId="0" applyFont="1" applyBorder="1" applyAlignment="1">
      <alignment wrapText="1"/>
    </xf>
    <xf numFmtId="0" fontId="3" fillId="0" borderId="42" xfId="0" applyFont="1" applyBorder="1" applyAlignment="1">
      <alignment horizontal="left" wrapText="1"/>
    </xf>
    <xf numFmtId="42" fontId="3" fillId="0" borderId="81" xfId="0" applyNumberFormat="1" applyFont="1" applyBorder="1" applyAlignment="1">
      <alignment horizontal="right"/>
    </xf>
    <xf numFmtId="0" fontId="1" fillId="0" borderId="44" xfId="0" applyFont="1" applyFill="1" applyBorder="1" applyAlignment="1">
      <alignment horizontal="left"/>
    </xf>
    <xf numFmtId="0" fontId="3" fillId="0" borderId="39" xfId="0" applyFont="1" applyFill="1" applyBorder="1" applyAlignment="1">
      <alignment horizontal="left"/>
    </xf>
    <xf numFmtId="0" fontId="1" fillId="0" borderId="39" xfId="0" applyFont="1" applyFill="1" applyBorder="1" applyAlignment="1">
      <alignment horizontal="left"/>
    </xf>
    <xf numFmtId="0" fontId="12" fillId="0" borderId="39" xfId="0" applyFont="1" applyFill="1" applyBorder="1" applyAlignment="1">
      <alignment horizontal="left"/>
    </xf>
    <xf numFmtId="0" fontId="20" fillId="0" borderId="101" xfId="1" applyFont="1" applyFill="1" applyBorder="1" applyAlignment="1">
      <alignment horizontal="center" vertical="center" wrapText="1"/>
    </xf>
    <xf numFmtId="0" fontId="7" fillId="6" borderId="22" xfId="0" applyFont="1" applyFill="1" applyBorder="1" applyAlignment="1">
      <alignment horizontal="center" vertical="center"/>
    </xf>
    <xf numFmtId="0" fontId="7" fillId="6" borderId="23" xfId="0" applyFont="1" applyFill="1" applyBorder="1" applyAlignment="1">
      <alignment horizontal="center" vertical="center"/>
    </xf>
    <xf numFmtId="0" fontId="7" fillId="6" borderId="26" xfId="0" applyFont="1" applyFill="1" applyBorder="1" applyAlignment="1">
      <alignment horizontal="center"/>
    </xf>
    <xf numFmtId="0" fontId="7" fillId="6" borderId="27" xfId="0" applyFont="1" applyFill="1" applyBorder="1" applyAlignment="1">
      <alignment horizontal="center"/>
    </xf>
    <xf numFmtId="16" fontId="9" fillId="2" borderId="19" xfId="0" quotePrefix="1" applyNumberFormat="1" applyFont="1" applyFill="1" applyBorder="1" applyAlignment="1">
      <alignment horizontal="center" vertical="center"/>
    </xf>
    <xf numFmtId="16" fontId="9" fillId="2" borderId="31" xfId="0" quotePrefix="1" applyNumberFormat="1" applyFont="1" applyFill="1" applyBorder="1" applyAlignment="1">
      <alignment horizontal="center" vertical="center"/>
    </xf>
    <xf numFmtId="0" fontId="9" fillId="2" borderId="29" xfId="0" applyFont="1" applyFill="1" applyBorder="1" applyAlignment="1">
      <alignment horizontal="center" vertical="center"/>
    </xf>
    <xf numFmtId="0" fontId="9" fillId="0" borderId="31" xfId="0" quotePrefix="1" applyFont="1" applyBorder="1" applyAlignment="1">
      <alignment horizontal="center" vertical="center"/>
    </xf>
    <xf numFmtId="0" fontId="9" fillId="0" borderId="28" xfId="0" applyFont="1" applyBorder="1" applyAlignment="1">
      <alignment horizontal="center" vertical="center"/>
    </xf>
    <xf numFmtId="0" fontId="9" fillId="0" borderId="94" xfId="0" applyFont="1" applyBorder="1" applyAlignment="1">
      <alignment horizontal="center" vertical="center"/>
    </xf>
    <xf numFmtId="0" fontId="9" fillId="2" borderId="19" xfId="0" quotePrefix="1" applyFont="1" applyFill="1" applyBorder="1" applyAlignment="1">
      <alignment horizontal="center" vertical="center"/>
    </xf>
    <xf numFmtId="0" fontId="9" fillId="2" borderId="28" xfId="0" quotePrefix="1" applyFont="1" applyFill="1" applyBorder="1" applyAlignment="1">
      <alignment horizontal="center" vertical="center"/>
    </xf>
    <xf numFmtId="0" fontId="9" fillId="2" borderId="20"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0" xfId="0" applyFont="1" applyFill="1" applyBorder="1" applyAlignment="1">
      <alignment horizontal="center" vertical="center"/>
    </xf>
    <xf numFmtId="0" fontId="9" fillId="0" borderId="50" xfId="0" applyFont="1" applyBorder="1" applyAlignment="1">
      <alignment horizontal="center" vertical="center" wrapText="1"/>
    </xf>
    <xf numFmtId="0" fontId="9" fillId="2" borderId="8" xfId="0" applyFont="1" applyFill="1" applyBorder="1" applyAlignment="1">
      <alignment horizontal="center" vertical="center"/>
    </xf>
    <xf numFmtId="0" fontId="7" fillId="0" borderId="0" xfId="0" applyFont="1" applyAlignment="1">
      <alignment horizontal="center" wrapText="1"/>
    </xf>
    <xf numFmtId="0" fontId="9" fillId="2" borderId="2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28" xfId="0" applyFont="1" applyFill="1" applyBorder="1" applyAlignment="1">
      <alignment horizontal="center" vertical="center"/>
    </xf>
    <xf numFmtId="0" fontId="7" fillId="6" borderId="19" xfId="0" applyFont="1" applyFill="1" applyBorder="1" applyAlignment="1">
      <alignment horizontal="center" vertical="center"/>
    </xf>
    <xf numFmtId="0" fontId="7" fillId="6" borderId="20" xfId="0" applyFont="1" applyFill="1" applyBorder="1" applyAlignment="1">
      <alignment horizontal="center" vertical="center"/>
    </xf>
    <xf numFmtId="0" fontId="9" fillId="0" borderId="4" xfId="0" applyFont="1" applyBorder="1" applyAlignment="1">
      <alignment horizontal="center" vertical="center" wrapText="1"/>
    </xf>
    <xf numFmtId="0" fontId="9" fillId="0" borderId="8" xfId="0" applyFont="1" applyBorder="1" applyAlignment="1">
      <alignment horizontal="center" vertical="center" wrapText="1"/>
    </xf>
    <xf numFmtId="0" fontId="9" fillId="0" borderId="79" xfId="0" applyFont="1" applyBorder="1" applyAlignment="1">
      <alignment horizontal="center" vertical="center" wrapText="1"/>
    </xf>
    <xf numFmtId="0" fontId="4" fillId="0" borderId="0" xfId="0" applyFont="1" applyAlignment="1">
      <alignment wrapText="1"/>
    </xf>
    <xf numFmtId="0" fontId="5" fillId="0" borderId="0" xfId="0" applyFont="1" applyAlignment="1">
      <alignment wrapText="1"/>
    </xf>
    <xf numFmtId="0" fontId="2" fillId="0" borderId="0" xfId="0" applyFont="1" applyBorder="1" applyAlignment="1">
      <alignment horizontal="left" vertical="center" wrapText="1"/>
    </xf>
    <xf numFmtId="0" fontId="6" fillId="0" borderId="0" xfId="0" applyFont="1" applyBorder="1" applyAlignment="1">
      <alignment horizontal="left" vertical="center" wrapText="1"/>
    </xf>
    <xf numFmtId="17" fontId="9" fillId="0" borderId="31" xfId="0" quotePrefix="1" applyNumberFormat="1" applyFont="1" applyBorder="1" applyAlignment="1">
      <alignment horizontal="center" vertical="center"/>
    </xf>
    <xf numFmtId="0" fontId="7" fillId="0" borderId="0" xfId="0" applyFont="1" applyAlignment="1">
      <alignment horizontal="center"/>
    </xf>
    <xf numFmtId="0" fontId="7" fillId="6" borderId="22" xfId="0" applyFont="1" applyFill="1" applyBorder="1" applyAlignment="1">
      <alignment horizontal="center" vertical="center" wrapText="1"/>
    </xf>
    <xf numFmtId="0" fontId="7" fillId="6" borderId="23" xfId="0" applyFont="1" applyFill="1" applyBorder="1" applyAlignment="1">
      <alignment horizontal="center" vertical="center" wrapText="1"/>
    </xf>
    <xf numFmtId="0" fontId="7" fillId="6" borderId="21" xfId="0" applyFont="1" applyFill="1" applyBorder="1" applyAlignment="1">
      <alignment horizontal="center" vertical="center" wrapText="1"/>
    </xf>
    <xf numFmtId="0" fontId="7" fillId="6" borderId="18" xfId="0" applyFont="1" applyFill="1" applyBorder="1" applyAlignment="1">
      <alignment horizontal="center" vertical="center" wrapText="1"/>
    </xf>
    <xf numFmtId="0" fontId="36" fillId="0" borderId="0" xfId="0" applyFont="1" applyAlignment="1">
      <alignment horizontal="center"/>
    </xf>
    <xf numFmtId="0" fontId="22" fillId="0" borderId="0" xfId="3" applyFont="1" applyAlignment="1">
      <alignment horizontal="center"/>
    </xf>
    <xf numFmtId="0" fontId="49" fillId="0" borderId="0" xfId="0" applyFont="1" applyAlignment="1">
      <alignment vertical="top" wrapText="1"/>
    </xf>
    <xf numFmtId="0" fontId="0" fillId="5" borderId="52" xfId="0" applyFill="1" applyBorder="1" applyAlignment="1">
      <alignment horizontal="right"/>
    </xf>
    <xf numFmtId="0" fontId="0" fillId="5" borderId="53" xfId="0" applyFill="1" applyBorder="1" applyAlignment="1">
      <alignment horizontal="right"/>
    </xf>
    <xf numFmtId="0" fontId="0" fillId="5" borderId="54" xfId="0" applyFill="1" applyBorder="1" applyAlignment="1">
      <alignment horizontal="right"/>
    </xf>
    <xf numFmtId="0" fontId="27" fillId="6" borderId="58" xfId="0" applyFont="1" applyFill="1" applyBorder="1" applyAlignment="1">
      <alignment horizontal="center"/>
    </xf>
    <xf numFmtId="0" fontId="27" fillId="6" borderId="0" xfId="0" applyFont="1" applyFill="1" applyBorder="1" applyAlignment="1">
      <alignment horizontal="center"/>
    </xf>
    <xf numFmtId="0" fontId="27" fillId="6" borderId="59" xfId="0" applyFont="1" applyFill="1" applyBorder="1" applyAlignment="1">
      <alignment horizontal="center"/>
    </xf>
    <xf numFmtId="0" fontId="27" fillId="6" borderId="67" xfId="0" applyFont="1" applyFill="1" applyBorder="1" applyAlignment="1">
      <alignment horizontal="center"/>
    </xf>
    <xf numFmtId="0" fontId="27" fillId="6" borderId="68" xfId="0" applyFont="1" applyFill="1" applyBorder="1" applyAlignment="1">
      <alignment horizontal="center"/>
    </xf>
    <xf numFmtId="0" fontId="27" fillId="6" borderId="69" xfId="0" applyFont="1" applyFill="1" applyBorder="1" applyAlignment="1">
      <alignment horizontal="center"/>
    </xf>
    <xf numFmtId="0" fontId="7" fillId="2" borderId="37" xfId="1" applyFont="1" applyFill="1" applyBorder="1" applyAlignment="1">
      <alignment horizontal="center" vertical="center" wrapText="1"/>
    </xf>
    <xf numFmtId="0" fontId="7" fillId="2" borderId="38" xfId="1" applyFont="1" applyFill="1" applyBorder="1" applyAlignment="1">
      <alignment horizontal="center" vertical="center" wrapText="1"/>
    </xf>
    <xf numFmtId="0" fontId="7" fillId="2" borderId="39" xfId="1" applyFont="1" applyFill="1" applyBorder="1" applyAlignment="1">
      <alignment horizontal="center" vertical="center" wrapText="1"/>
    </xf>
    <xf numFmtId="0" fontId="37" fillId="0" borderId="0" xfId="1" applyFont="1" applyAlignment="1">
      <alignment horizontal="left" wrapText="1"/>
    </xf>
    <xf numFmtId="0" fontId="7" fillId="0" borderId="0" xfId="1" applyFont="1" applyFill="1" applyAlignment="1">
      <alignment horizontal="center"/>
    </xf>
    <xf numFmtId="0" fontId="7" fillId="0" borderId="0" xfId="1" applyFont="1" applyAlignment="1">
      <alignment horizontal="center"/>
    </xf>
    <xf numFmtId="0" fontId="22" fillId="0" borderId="0" xfId="1" applyFont="1" applyFill="1" applyAlignment="1">
      <alignment horizontal="center" wrapText="1"/>
    </xf>
    <xf numFmtId="0" fontId="7" fillId="0" borderId="0" xfId="1" applyFont="1" applyAlignment="1">
      <alignment horizontal="center" wrapText="1"/>
    </xf>
    <xf numFmtId="0" fontId="17" fillId="6" borderId="21" xfId="1" applyFont="1" applyFill="1" applyBorder="1" applyAlignment="1">
      <alignment horizontal="center" vertical="center" wrapText="1"/>
    </xf>
    <xf numFmtId="0" fontId="17" fillId="6" borderId="18" xfId="1" applyFont="1" applyFill="1" applyBorder="1" applyAlignment="1">
      <alignment horizontal="center" vertical="center" wrapText="1"/>
    </xf>
    <xf numFmtId="0" fontId="21" fillId="0" borderId="0" xfId="1" applyFont="1" applyFill="1" applyAlignment="1">
      <alignment horizontal="left" wrapText="1"/>
    </xf>
    <xf numFmtId="0" fontId="11" fillId="0" borderId="81" xfId="1290" applyFont="1" applyFill="1" applyBorder="1" applyAlignment="1">
      <alignment horizontal="center" vertical="center"/>
    </xf>
    <xf numFmtId="0" fontId="11" fillId="0" borderId="44" xfId="1290" applyFont="1" applyFill="1" applyBorder="1" applyAlignment="1">
      <alignment horizontal="center" vertical="center"/>
    </xf>
    <xf numFmtId="0" fontId="9" fillId="0" borderId="79" xfId="1290" applyFont="1" applyFill="1" applyBorder="1" applyAlignment="1">
      <alignment horizontal="center" vertical="center" wrapText="1"/>
    </xf>
    <xf numFmtId="0" fontId="9" fillId="0" borderId="18" xfId="1290" applyFont="1" applyFill="1" applyBorder="1" applyAlignment="1">
      <alignment horizontal="center" vertical="center" wrapText="1"/>
    </xf>
    <xf numFmtId="0" fontId="9" fillId="0" borderId="52" xfId="1290" applyFont="1" applyFill="1" applyBorder="1" applyAlignment="1">
      <alignment horizontal="center" vertical="center" wrapText="1"/>
    </xf>
    <xf numFmtId="0" fontId="9" fillId="0" borderId="54" xfId="1290" applyFont="1" applyFill="1" applyBorder="1" applyAlignment="1">
      <alignment horizontal="center" vertical="center" wrapText="1"/>
    </xf>
    <xf numFmtId="0" fontId="9" fillId="0" borderId="104" xfId="1290" applyFont="1" applyFill="1" applyBorder="1" applyAlignment="1">
      <alignment horizontal="center" vertical="center" wrapText="1"/>
    </xf>
    <xf numFmtId="0" fontId="9" fillId="0" borderId="105" xfId="1290" applyFont="1" applyFill="1" applyBorder="1" applyAlignment="1">
      <alignment horizontal="center" vertical="center" wrapText="1"/>
    </xf>
    <xf numFmtId="164" fontId="11" fillId="0" borderId="98" xfId="1290" applyNumberFormat="1" applyFont="1" applyFill="1" applyBorder="1" applyAlignment="1">
      <alignment horizontal="center" vertical="center"/>
    </xf>
    <xf numFmtId="164" fontId="11" fillId="0" borderId="36" xfId="1290" applyNumberFormat="1" applyFont="1" applyFill="1" applyBorder="1" applyAlignment="1">
      <alignment horizontal="center" vertical="center"/>
    </xf>
    <xf numFmtId="0" fontId="36" fillId="2" borderId="82" xfId="0" applyFont="1" applyFill="1" applyBorder="1" applyAlignment="1">
      <alignment horizontal="center" wrapText="1"/>
    </xf>
    <xf numFmtId="0" fontId="36" fillId="2" borderId="83" xfId="0" applyFont="1" applyFill="1" applyBorder="1" applyAlignment="1">
      <alignment horizontal="center" wrapText="1"/>
    </xf>
    <xf numFmtId="0" fontId="36" fillId="2" borderId="84" xfId="0" applyFont="1" applyFill="1" applyBorder="1" applyAlignment="1">
      <alignment horizontal="center" wrapText="1"/>
    </xf>
    <xf numFmtId="0" fontId="3" fillId="0" borderId="0" xfId="0" applyFont="1" applyBorder="1" applyAlignment="1">
      <alignment horizontal="left" wrapText="1"/>
    </xf>
    <xf numFmtId="0" fontId="1" fillId="0" borderId="0" xfId="0" applyFont="1" applyAlignment="1">
      <alignment wrapText="1"/>
    </xf>
    <xf numFmtId="0" fontId="1" fillId="0" borderId="0" xfId="1291" applyFont="1" applyBorder="1" applyAlignment="1">
      <alignment horizontal="left" vertical="center" wrapText="1"/>
    </xf>
    <xf numFmtId="165" fontId="1" fillId="0" borderId="98" xfId="7" applyNumberFormat="1" applyFont="1" applyBorder="1" applyAlignment="1">
      <alignment horizontal="center" vertical="center" wrapText="1"/>
    </xf>
    <xf numFmtId="165" fontId="1" fillId="0" borderId="99" xfId="7" applyNumberFormat="1" applyFont="1" applyBorder="1" applyAlignment="1">
      <alignment horizontal="center" vertical="center" wrapText="1"/>
    </xf>
    <xf numFmtId="165" fontId="1" fillId="0" borderId="34" xfId="0" applyNumberFormat="1" applyFont="1" applyBorder="1" applyAlignment="1">
      <alignment horizontal="center"/>
    </xf>
    <xf numFmtId="165" fontId="1" fillId="0" borderId="99" xfId="0" applyNumberFormat="1" applyFont="1" applyBorder="1" applyAlignment="1">
      <alignment horizontal="center"/>
    </xf>
    <xf numFmtId="0" fontId="36" fillId="0" borderId="0" xfId="1291" applyFont="1" applyAlignment="1">
      <alignment horizontal="center" vertical="center"/>
    </xf>
    <xf numFmtId="0" fontId="9" fillId="0" borderId="13" xfId="0" applyFont="1" applyBorder="1" applyAlignment="1">
      <alignment horizontal="center" vertical="center"/>
    </xf>
    <xf numFmtId="0" fontId="9" fillId="0" borderId="15" xfId="0" applyFont="1" applyBorder="1" applyAlignment="1">
      <alignment horizontal="center" vertical="center"/>
    </xf>
    <xf numFmtId="0" fontId="9" fillId="0" borderId="14" xfId="0" applyFont="1" applyBorder="1" applyAlignment="1">
      <alignment horizontal="center" vertical="center"/>
    </xf>
  </cellXfs>
  <cellStyles count="1294">
    <cellStyle name="20% - Accent1 2" xfId="13"/>
    <cellStyle name="20% - Accent2 2" xfId="14"/>
    <cellStyle name="20% - Accent3 2" xfId="15"/>
    <cellStyle name="20% - Accent4 2" xfId="16"/>
    <cellStyle name="20% - Accent5 2" xfId="17"/>
    <cellStyle name="20% - Accent6 2" xfId="18"/>
    <cellStyle name="40% - Accent1 2" xfId="19"/>
    <cellStyle name="40% - Accent2 2" xfId="20"/>
    <cellStyle name="40% - Accent3 2" xfId="21"/>
    <cellStyle name="40% - Accent4 2" xfId="22"/>
    <cellStyle name="40% - Accent5 2" xfId="23"/>
    <cellStyle name="40% - Accent6 2" xfId="24"/>
    <cellStyle name="Comma" xfId="4" builtinId="3"/>
    <cellStyle name="Comma 2" xfId="12"/>
    <cellStyle name="Comma 2 2" xfId="25"/>
    <cellStyle name="Comma 2 2 2" xfId="26"/>
    <cellStyle name="Comma 2 2 2 2" xfId="27"/>
    <cellStyle name="Comma 2 2 3" xfId="28"/>
    <cellStyle name="Comma 2 3" xfId="29"/>
    <cellStyle name="Comma 2 3 2" xfId="30"/>
    <cellStyle name="Comma 2 3 2 2" xfId="31"/>
    <cellStyle name="Comma 2 3 3" xfId="32"/>
    <cellStyle name="Comma 2 4" xfId="33"/>
    <cellStyle name="Comma 2 4 2" xfId="34"/>
    <cellStyle name="Comma 2 5" xfId="35"/>
    <cellStyle name="Comma 3" xfId="36"/>
    <cellStyle name="Comma 3 2" xfId="37"/>
    <cellStyle name="Comma 3 2 2" xfId="38"/>
    <cellStyle name="Comma 3 2 2 2" xfId="39"/>
    <cellStyle name="Comma 3 2 3" xfId="40"/>
    <cellStyle name="Comma 3 3" xfId="41"/>
    <cellStyle name="Comma 3 3 2" xfId="42"/>
    <cellStyle name="Comma 3 3 2 2" xfId="43"/>
    <cellStyle name="Comma 3 3 3" xfId="44"/>
    <cellStyle name="Comma 3 4" xfId="45"/>
    <cellStyle name="Comma 3 4 2" xfId="46"/>
    <cellStyle name="Comma 3 4 2 2" xfId="47"/>
    <cellStyle name="Comma 3 4 3" xfId="48"/>
    <cellStyle name="Comma 3 5" xfId="49"/>
    <cellStyle name="Comma 3 5 2" xfId="50"/>
    <cellStyle name="Comma 3 6" xfId="51"/>
    <cellStyle name="Comma 4" xfId="52"/>
    <cellStyle name="Comma 4 10" xfId="53"/>
    <cellStyle name="Comma 4 2" xfId="54"/>
    <cellStyle name="Comma 4 2 2" xfId="55"/>
    <cellStyle name="Comma 4 2 2 2" xfId="56"/>
    <cellStyle name="Comma 4 2 2 2 2" xfId="57"/>
    <cellStyle name="Comma 4 2 2 3" xfId="58"/>
    <cellStyle name="Comma 4 2 3" xfId="59"/>
    <cellStyle name="Comma 4 2 3 2" xfId="60"/>
    <cellStyle name="Comma 4 2 4" xfId="61"/>
    <cellStyle name="Comma 4 2 4 2" xfId="62"/>
    <cellStyle name="Comma 4 2 5" xfId="63"/>
    <cellStyle name="Comma 4 3" xfId="64"/>
    <cellStyle name="Comma 4 3 2" xfId="65"/>
    <cellStyle name="Comma 4 3 2 2" xfId="66"/>
    <cellStyle name="Comma 4 3 2 2 2" xfId="67"/>
    <cellStyle name="Comma 4 3 2 3" xfId="68"/>
    <cellStyle name="Comma 4 3 3" xfId="69"/>
    <cellStyle name="Comma 4 3 3 2" xfId="70"/>
    <cellStyle name="Comma 4 3 4" xfId="71"/>
    <cellStyle name="Comma 4 3 4 2" xfId="72"/>
    <cellStyle name="Comma 4 3 5" xfId="73"/>
    <cellStyle name="Comma 4 4" xfId="74"/>
    <cellStyle name="Comma 4 4 2" xfId="75"/>
    <cellStyle name="Comma 4 4 2 2" xfId="76"/>
    <cellStyle name="Comma 4 4 2 2 2" xfId="77"/>
    <cellStyle name="Comma 4 4 2 3" xfId="78"/>
    <cellStyle name="Comma 4 4 3" xfId="79"/>
    <cellStyle name="Comma 4 4 3 2" xfId="80"/>
    <cellStyle name="Comma 4 4 4" xfId="81"/>
    <cellStyle name="Comma 4 4 4 2" xfId="82"/>
    <cellStyle name="Comma 4 4 5" xfId="83"/>
    <cellStyle name="Comma 4 5" xfId="84"/>
    <cellStyle name="Comma 4 5 2" xfId="85"/>
    <cellStyle name="Comma 4 5 2 2" xfId="86"/>
    <cellStyle name="Comma 4 5 2 2 2" xfId="87"/>
    <cellStyle name="Comma 4 5 2 3" xfId="88"/>
    <cellStyle name="Comma 4 5 3" xfId="89"/>
    <cellStyle name="Comma 4 5 3 2" xfId="90"/>
    <cellStyle name="Comma 4 5 4" xfId="91"/>
    <cellStyle name="Comma 4 5 4 2" xfId="92"/>
    <cellStyle name="Comma 4 5 5" xfId="93"/>
    <cellStyle name="Comma 4 6" xfId="94"/>
    <cellStyle name="Comma 4 6 2" xfId="95"/>
    <cellStyle name="Comma 4 6 2 2" xfId="96"/>
    <cellStyle name="Comma 4 6 3" xfId="97"/>
    <cellStyle name="Comma 4 6 3 2" xfId="98"/>
    <cellStyle name="Comma 4 6 4" xfId="99"/>
    <cellStyle name="Comma 4 7" xfId="100"/>
    <cellStyle name="Comma 4 7 2" xfId="101"/>
    <cellStyle name="Comma 4 7 2 2" xfId="102"/>
    <cellStyle name="Comma 4 7 3" xfId="103"/>
    <cellStyle name="Comma 4 8" xfId="104"/>
    <cellStyle name="Comma 4 8 2" xfId="105"/>
    <cellStyle name="Comma 4 9" xfId="106"/>
    <cellStyle name="Comma 4 9 2" xfId="107"/>
    <cellStyle name="Comma 5" xfId="108"/>
    <cellStyle name="Comma 5 2" xfId="109"/>
    <cellStyle name="Comma 5 2 2" xfId="110"/>
    <cellStyle name="Comma 5 2 3" xfId="111"/>
    <cellStyle name="Comma 5 3" xfId="112"/>
    <cellStyle name="Comma 5 3 2" xfId="113"/>
    <cellStyle name="Comma 5 3 3" xfId="114"/>
    <cellStyle name="Comma 5 4" xfId="115"/>
    <cellStyle name="Comma 5 5" xfId="116"/>
    <cellStyle name="Comma 6" xfId="117"/>
    <cellStyle name="Comma 6 2" xfId="118"/>
    <cellStyle name="Comma 6 2 2" xfId="119"/>
    <cellStyle name="Comma 6 2 3" xfId="120"/>
    <cellStyle name="Comma 6 3" xfId="121"/>
    <cellStyle name="Comma 6 3 2" xfId="122"/>
    <cellStyle name="Comma 6 3 3" xfId="123"/>
    <cellStyle name="Comma 6 4" xfId="124"/>
    <cellStyle name="Comma 6 5" xfId="125"/>
    <cellStyle name="Comma 7" xfId="126"/>
    <cellStyle name="Currency 2" xfId="127"/>
    <cellStyle name="Currency 3" xfId="1293"/>
    <cellStyle name="Normal" xfId="0" builtinId="0"/>
    <cellStyle name="Normal 10" xfId="128"/>
    <cellStyle name="Normal 10 10" xfId="129"/>
    <cellStyle name="Normal 10 10 2" xfId="130"/>
    <cellStyle name="Normal 10 11" xfId="131"/>
    <cellStyle name="Normal 10 11 2" xfId="132"/>
    <cellStyle name="Normal 10 12" xfId="133"/>
    <cellStyle name="Normal 10 2" xfId="134"/>
    <cellStyle name="Normal 10 2 2" xfId="135"/>
    <cellStyle name="Normal 10 2 2 2" xfId="136"/>
    <cellStyle name="Normal 10 2 2 2 2" xfId="137"/>
    <cellStyle name="Normal 10 2 2 3" xfId="138"/>
    <cellStyle name="Normal 10 2 3" xfId="139"/>
    <cellStyle name="Normal 10 2 3 2" xfId="140"/>
    <cellStyle name="Normal 10 2 4" xfId="141"/>
    <cellStyle name="Normal 10 2 4 2" xfId="142"/>
    <cellStyle name="Normal 10 2 5" xfId="143"/>
    <cellStyle name="Normal 10 2 5 2" xfId="144"/>
    <cellStyle name="Normal 10 2 6" xfId="145"/>
    <cellStyle name="Normal 10 3" xfId="146"/>
    <cellStyle name="Normal 10 3 2" xfId="147"/>
    <cellStyle name="Normal 10 3 2 2" xfId="148"/>
    <cellStyle name="Normal 10 3 2 2 2" xfId="149"/>
    <cellStyle name="Normal 10 3 2 3" xfId="150"/>
    <cellStyle name="Normal 10 3 3" xfId="151"/>
    <cellStyle name="Normal 10 3 3 2" xfId="152"/>
    <cellStyle name="Normal 10 3 4" xfId="153"/>
    <cellStyle name="Normal 10 3 4 2" xfId="154"/>
    <cellStyle name="Normal 10 3 5" xfId="155"/>
    <cellStyle name="Normal 10 4" xfId="156"/>
    <cellStyle name="Normal 10 4 2" xfId="157"/>
    <cellStyle name="Normal 10 4 2 2" xfId="158"/>
    <cellStyle name="Normal 10 4 2 2 2" xfId="159"/>
    <cellStyle name="Normal 10 4 2 3" xfId="160"/>
    <cellStyle name="Normal 10 4 3" xfId="161"/>
    <cellStyle name="Normal 10 4 3 2" xfId="162"/>
    <cellStyle name="Normal 10 4 4" xfId="163"/>
    <cellStyle name="Normal 10 4 4 2" xfId="164"/>
    <cellStyle name="Normal 10 4 5" xfId="165"/>
    <cellStyle name="Normal 10 5" xfId="166"/>
    <cellStyle name="Normal 10 5 2" xfId="167"/>
    <cellStyle name="Normal 10 5 2 2" xfId="168"/>
    <cellStyle name="Normal 10 5 2 2 2" xfId="169"/>
    <cellStyle name="Normal 10 5 2 3" xfId="170"/>
    <cellStyle name="Normal 10 5 3" xfId="171"/>
    <cellStyle name="Normal 10 5 3 2" xfId="172"/>
    <cellStyle name="Normal 10 5 4" xfId="173"/>
    <cellStyle name="Normal 10 5 4 2" xfId="174"/>
    <cellStyle name="Normal 10 5 5" xfId="175"/>
    <cellStyle name="Normal 10 6" xfId="176"/>
    <cellStyle name="Normal 10 6 2" xfId="177"/>
    <cellStyle name="Normal 10 6 2 2" xfId="178"/>
    <cellStyle name="Normal 10 6 2 2 2" xfId="179"/>
    <cellStyle name="Normal 10 6 2 3" xfId="180"/>
    <cellStyle name="Normal 10 6 3" xfId="181"/>
    <cellStyle name="Normal 10 6 3 2" xfId="182"/>
    <cellStyle name="Normal 10 6 4" xfId="183"/>
    <cellStyle name="Normal 10 6 4 2" xfId="184"/>
    <cellStyle name="Normal 10 6 5" xfId="185"/>
    <cellStyle name="Normal 10 7" xfId="186"/>
    <cellStyle name="Normal 10 7 2" xfId="187"/>
    <cellStyle name="Normal 10 7 2 2" xfId="188"/>
    <cellStyle name="Normal 10 7 2 2 2" xfId="189"/>
    <cellStyle name="Normal 10 7 2 3" xfId="190"/>
    <cellStyle name="Normal 10 7 3" xfId="191"/>
    <cellStyle name="Normal 10 7 3 2" xfId="192"/>
    <cellStyle name="Normal 10 7 4" xfId="193"/>
    <cellStyle name="Normal 10 7 4 2" xfId="194"/>
    <cellStyle name="Normal 10 7 5" xfId="195"/>
    <cellStyle name="Normal 10 8" xfId="196"/>
    <cellStyle name="Normal 10 8 2" xfId="197"/>
    <cellStyle name="Normal 10 8 2 2" xfId="198"/>
    <cellStyle name="Normal 10 8 3" xfId="199"/>
    <cellStyle name="Normal 10 8 3 2" xfId="200"/>
    <cellStyle name="Normal 10 8 4" xfId="201"/>
    <cellStyle name="Normal 10 9" xfId="202"/>
    <cellStyle name="Normal 10 9 2" xfId="203"/>
    <cellStyle name="Normal 10 9 2 2" xfId="204"/>
    <cellStyle name="Normal 10 9 3" xfId="205"/>
    <cellStyle name="Normal 11" xfId="206"/>
    <cellStyle name="Normal 11 10" xfId="207"/>
    <cellStyle name="Normal 11 10 2" xfId="208"/>
    <cellStyle name="Normal 11 2" xfId="209"/>
    <cellStyle name="Normal 11 2 2" xfId="210"/>
    <cellStyle name="Normal 11 2 2 2" xfId="211"/>
    <cellStyle name="Normal 11 2 2 2 2" xfId="212"/>
    <cellStyle name="Normal 11 2 2 3" xfId="213"/>
    <cellStyle name="Normal 11 2 3" xfId="214"/>
    <cellStyle name="Normal 11 2 3 2" xfId="215"/>
    <cellStyle name="Normal 11 2 4" xfId="216"/>
    <cellStyle name="Normal 11 2 4 2" xfId="217"/>
    <cellStyle name="Normal 11 2 5" xfId="218"/>
    <cellStyle name="Normal 11 3" xfId="219"/>
    <cellStyle name="Normal 11 3 2" xfId="220"/>
    <cellStyle name="Normal 11 3 2 2" xfId="221"/>
    <cellStyle name="Normal 11 3 2 2 2" xfId="222"/>
    <cellStyle name="Normal 11 3 2 3" xfId="223"/>
    <cellStyle name="Normal 11 3 3" xfId="224"/>
    <cellStyle name="Normal 11 3 3 2" xfId="225"/>
    <cellStyle name="Normal 11 3 4" xfId="226"/>
    <cellStyle name="Normal 11 3 5" xfId="227"/>
    <cellStyle name="Normal 11 4" xfId="228"/>
    <cellStyle name="Normal 11 4 2" xfId="229"/>
    <cellStyle name="Normal 11 4 2 2" xfId="230"/>
    <cellStyle name="Normal 11 4 2 2 2" xfId="231"/>
    <cellStyle name="Normal 11 4 2 3" xfId="232"/>
    <cellStyle name="Normal 11 4 3" xfId="233"/>
    <cellStyle name="Normal 11 4 3 2" xfId="234"/>
    <cellStyle name="Normal 11 4 4" xfId="235"/>
    <cellStyle name="Normal 11 4 4 2" xfId="236"/>
    <cellStyle name="Normal 11 4 5" xfId="237"/>
    <cellStyle name="Normal 11 5" xfId="238"/>
    <cellStyle name="Normal 11 5 2" xfId="239"/>
    <cellStyle name="Normal 11 5 2 2" xfId="240"/>
    <cellStyle name="Normal 11 5 2 2 2" xfId="241"/>
    <cellStyle name="Normal 11 5 2 3" xfId="242"/>
    <cellStyle name="Normal 11 5 3" xfId="243"/>
    <cellStyle name="Normal 11 5 3 2" xfId="244"/>
    <cellStyle name="Normal 11 5 4" xfId="245"/>
    <cellStyle name="Normal 11 5 4 2" xfId="246"/>
    <cellStyle name="Normal 11 5 5" xfId="247"/>
    <cellStyle name="Normal 11 6" xfId="248"/>
    <cellStyle name="Normal 11 6 2" xfId="249"/>
    <cellStyle name="Normal 11 6 2 2" xfId="250"/>
    <cellStyle name="Normal 11 6 2 2 2" xfId="251"/>
    <cellStyle name="Normal 11 6 2 3" xfId="252"/>
    <cellStyle name="Normal 11 6 3" xfId="253"/>
    <cellStyle name="Normal 11 6 3 2" xfId="254"/>
    <cellStyle name="Normal 11 6 4" xfId="255"/>
    <cellStyle name="Normal 11 6 4 2" xfId="256"/>
    <cellStyle name="Normal 11 6 5" xfId="257"/>
    <cellStyle name="Normal 11 7" xfId="258"/>
    <cellStyle name="Normal 11 8" xfId="259"/>
    <cellStyle name="Normal 11 8 2" xfId="260"/>
    <cellStyle name="Normal 11 8 2 2" xfId="261"/>
    <cellStyle name="Normal 11 8 3" xfId="262"/>
    <cellStyle name="Normal 11 9" xfId="263"/>
    <cellStyle name="Normal 11 9 2" xfId="264"/>
    <cellStyle name="Normal 12" xfId="3"/>
    <cellStyle name="Normal 12 2" xfId="266"/>
    <cellStyle name="Normal 12 2 2" xfId="267"/>
    <cellStyle name="Normal 12 2 2 2" xfId="268"/>
    <cellStyle name="Normal 12 2 2 2 2" xfId="269"/>
    <cellStyle name="Normal 12 2 2 2 3" xfId="270"/>
    <cellStyle name="Normal 12 2 2 3" xfId="271"/>
    <cellStyle name="Normal 12 2 2 3 2" xfId="272"/>
    <cellStyle name="Normal 12 2 2 3 3" xfId="273"/>
    <cellStyle name="Normal 12 2 2 4" xfId="274"/>
    <cellStyle name="Normal 12 2 2 5" xfId="275"/>
    <cellStyle name="Normal 12 2 3" xfId="276"/>
    <cellStyle name="Normal 12 2 3 2" xfId="277"/>
    <cellStyle name="Normal 12 2 3 3" xfId="278"/>
    <cellStyle name="Normal 12 2 4" xfId="279"/>
    <cellStyle name="Normal 12 2 4 2" xfId="280"/>
    <cellStyle name="Normal 12 2 4 3" xfId="281"/>
    <cellStyle name="Normal 12 2 5" xfId="282"/>
    <cellStyle name="Normal 12 2 6" xfId="283"/>
    <cellStyle name="Normal 12 3" xfId="284"/>
    <cellStyle name="Normal 12 3 2" xfId="285"/>
    <cellStyle name="Normal 12 4" xfId="286"/>
    <cellStyle name="Normal 12 4 2" xfId="287"/>
    <cellStyle name="Normal 12 5" xfId="288"/>
    <cellStyle name="Normal 12 6" xfId="265"/>
    <cellStyle name="Normal 13" xfId="289"/>
    <cellStyle name="Normal 13 2" xfId="290"/>
    <cellStyle name="Normal 14" xfId="291"/>
    <cellStyle name="Normal 15" xfId="292"/>
    <cellStyle name="Normal 16" xfId="293"/>
    <cellStyle name="Normal 17" xfId="294"/>
    <cellStyle name="Normal 18" xfId="5"/>
    <cellStyle name="Normal 19" xfId="1291"/>
    <cellStyle name="Normal 2" xfId="1"/>
    <cellStyle name="Normal 2 2" xfId="295"/>
    <cellStyle name="Normal 2 2 2" xfId="296"/>
    <cellStyle name="Normal 2 2 2 2" xfId="9"/>
    <cellStyle name="Normal 2 2 2 2 2" xfId="11"/>
    <cellStyle name="Normal 2 2 2 2 2 2" xfId="297"/>
    <cellStyle name="Normal 2 2 2 2 3" xfId="298"/>
    <cellStyle name="Normal 2 2 2 3" xfId="299"/>
    <cellStyle name="Normal 2 2 2 3 2" xfId="300"/>
    <cellStyle name="Normal 2 2 2 3 2 2" xfId="301"/>
    <cellStyle name="Normal 2 2 2 3 3" xfId="302"/>
    <cellStyle name="Normal 2 2 2 4" xfId="303"/>
    <cellStyle name="Normal 2 2 2 4 2" xfId="304"/>
    <cellStyle name="Normal 2 2 2 5" xfId="305"/>
    <cellStyle name="Normal 2 2 3" xfId="306"/>
    <cellStyle name="Normal 2 2 3 2" xfId="307"/>
    <cellStyle name="Normal 2 2 3 2 2" xfId="308"/>
    <cellStyle name="Normal 2 2 3 2 2 2" xfId="309"/>
    <cellStyle name="Normal 2 2 3 2 2 3" xfId="310"/>
    <cellStyle name="Normal 2 2 3 2 3" xfId="311"/>
    <cellStyle name="Normal 2 2 3 2 3 2" xfId="312"/>
    <cellStyle name="Normal 2 2 3 2 3 3" xfId="313"/>
    <cellStyle name="Normal 2 2 3 2 4" xfId="314"/>
    <cellStyle name="Normal 2 2 3 2 5" xfId="315"/>
    <cellStyle name="Normal 2 2 3 3" xfId="316"/>
    <cellStyle name="Normal 2 2 3 3 2" xfId="317"/>
    <cellStyle name="Normal 2 2 3 3 3" xfId="318"/>
    <cellStyle name="Normal 2 2 3 4" xfId="319"/>
    <cellStyle name="Normal 2 2 3 4 2" xfId="320"/>
    <cellStyle name="Normal 2 2 3 4 3" xfId="321"/>
    <cellStyle name="Normal 2 2 3 5" xfId="322"/>
    <cellStyle name="Normal 2 2 3 6" xfId="323"/>
    <cellStyle name="Normal 2 3" xfId="324"/>
    <cellStyle name="Normal 2 3 2" xfId="325"/>
    <cellStyle name="Normal 2 3 2 2" xfId="326"/>
    <cellStyle name="Normal 2 3 2 2 2" xfId="327"/>
    <cellStyle name="Normal 2 3 2 3" xfId="328"/>
    <cellStyle name="Normal 2 3 3" xfId="329"/>
    <cellStyle name="Normal 2 3 3 2" xfId="330"/>
    <cellStyle name="Normal 2 3 3 2 2" xfId="331"/>
    <cellStyle name="Normal 2 3 3 3" xfId="332"/>
    <cellStyle name="Normal 2 3 4" xfId="333"/>
    <cellStyle name="Normal 2 3 4 2" xfId="334"/>
    <cellStyle name="Normal 2 3 4 2 2" xfId="335"/>
    <cellStyle name="Normal 2 3 4 3" xfId="336"/>
    <cellStyle name="Normal 2 3 5" xfId="337"/>
    <cellStyle name="Normal 2 3 5 2" xfId="338"/>
    <cellStyle name="Normal 2 3 6" xfId="339"/>
    <cellStyle name="Normal 2 4" xfId="340"/>
    <cellStyle name="Normal 2 4 2" xfId="341"/>
    <cellStyle name="Normal 2 4 2 2" xfId="342"/>
    <cellStyle name="Normal 2 4 3" xfId="343"/>
    <cellStyle name="Normal 2 5" xfId="344"/>
    <cellStyle name="Normal 2 5 2" xfId="345"/>
    <cellStyle name="Normal 2 5 2 2" xfId="346"/>
    <cellStyle name="Normal 2 5 3" xfId="347"/>
    <cellStyle name="Normal 2 6" xfId="348"/>
    <cellStyle name="Normal 2 6 2" xfId="349"/>
    <cellStyle name="Normal 2 7" xfId="350"/>
    <cellStyle name="Normal 2 8" xfId="6"/>
    <cellStyle name="Normal 23" xfId="351"/>
    <cellStyle name="Normal 23 10" xfId="352"/>
    <cellStyle name="Normal 23 10 2" xfId="353"/>
    <cellStyle name="Normal 23 10 2 2" xfId="354"/>
    <cellStyle name="Normal 23 10 3" xfId="355"/>
    <cellStyle name="Normal 23 10 3 2" xfId="356"/>
    <cellStyle name="Normal 23 10 4" xfId="357"/>
    <cellStyle name="Normal 23 11" xfId="358"/>
    <cellStyle name="Normal 23 11 2" xfId="359"/>
    <cellStyle name="Normal 23 11 2 2" xfId="360"/>
    <cellStyle name="Normal 23 11 3" xfId="361"/>
    <cellStyle name="Normal 23 12" xfId="362"/>
    <cellStyle name="Normal 23 12 2" xfId="363"/>
    <cellStyle name="Normal 23 13" xfId="364"/>
    <cellStyle name="Normal 23 13 2" xfId="365"/>
    <cellStyle name="Normal 23 14" xfId="366"/>
    <cellStyle name="Normal 23 2" xfId="367"/>
    <cellStyle name="Normal 23 2 10" xfId="368"/>
    <cellStyle name="Normal 23 2 10 2" xfId="369"/>
    <cellStyle name="Normal 23 2 10 2 2" xfId="370"/>
    <cellStyle name="Normal 23 2 10 3" xfId="371"/>
    <cellStyle name="Normal 23 2 11" xfId="372"/>
    <cellStyle name="Normal 23 2 11 2" xfId="373"/>
    <cellStyle name="Normal 23 2 12" xfId="374"/>
    <cellStyle name="Normal 23 2 12 2" xfId="375"/>
    <cellStyle name="Normal 23 2 13" xfId="376"/>
    <cellStyle name="Normal 23 2 2" xfId="377"/>
    <cellStyle name="Normal 23 2 2 10" xfId="378"/>
    <cellStyle name="Normal 23 2 2 10 2" xfId="379"/>
    <cellStyle name="Normal 23 2 2 10 2 2" xfId="380"/>
    <cellStyle name="Normal 23 2 2 10 3" xfId="381"/>
    <cellStyle name="Normal 23 2 2 11" xfId="382"/>
    <cellStyle name="Normal 23 2 2 11 2" xfId="383"/>
    <cellStyle name="Normal 23 2 2 12" xfId="384"/>
    <cellStyle name="Normal 23 2 2 12 2" xfId="385"/>
    <cellStyle name="Normal 23 2 2 13" xfId="386"/>
    <cellStyle name="Normal 23 2 2 2" xfId="387"/>
    <cellStyle name="Normal 23 2 2 2 10" xfId="388"/>
    <cellStyle name="Normal 23 2 2 2 10 2" xfId="389"/>
    <cellStyle name="Normal 23 2 2 2 11" xfId="390"/>
    <cellStyle name="Normal 23 2 2 2 2" xfId="391"/>
    <cellStyle name="Normal 23 2 2 2 2 2" xfId="392"/>
    <cellStyle name="Normal 23 2 2 2 2 2 2" xfId="393"/>
    <cellStyle name="Normal 23 2 2 2 2 2 2 2" xfId="394"/>
    <cellStyle name="Normal 23 2 2 2 2 2 3" xfId="395"/>
    <cellStyle name="Normal 23 2 2 2 2 3" xfId="396"/>
    <cellStyle name="Normal 23 2 2 2 2 3 2" xfId="397"/>
    <cellStyle name="Normal 23 2 2 2 2 4" xfId="398"/>
    <cellStyle name="Normal 23 2 2 2 2 4 2" xfId="399"/>
    <cellStyle name="Normal 23 2 2 2 2 5" xfId="400"/>
    <cellStyle name="Normal 23 2 2 2 2 5 2" xfId="401"/>
    <cellStyle name="Normal 23 2 2 2 2 6" xfId="402"/>
    <cellStyle name="Normal 23 2 2 2 3" xfId="403"/>
    <cellStyle name="Normal 23 2 2 2 3 2" xfId="404"/>
    <cellStyle name="Normal 23 2 2 2 3 2 2" xfId="405"/>
    <cellStyle name="Normal 23 2 2 2 3 2 2 2" xfId="406"/>
    <cellStyle name="Normal 23 2 2 2 3 2 3" xfId="407"/>
    <cellStyle name="Normal 23 2 2 2 3 3" xfId="408"/>
    <cellStyle name="Normal 23 2 2 2 3 3 2" xfId="409"/>
    <cellStyle name="Normal 23 2 2 2 3 4" xfId="410"/>
    <cellStyle name="Normal 23 2 2 2 3 4 2" xfId="411"/>
    <cellStyle name="Normal 23 2 2 2 3 5" xfId="412"/>
    <cellStyle name="Normal 23 2 2 2 4" xfId="413"/>
    <cellStyle name="Normal 23 2 2 2 4 2" xfId="414"/>
    <cellStyle name="Normal 23 2 2 2 4 2 2" xfId="415"/>
    <cellStyle name="Normal 23 2 2 2 4 2 2 2" xfId="416"/>
    <cellStyle name="Normal 23 2 2 2 4 2 3" xfId="417"/>
    <cellStyle name="Normal 23 2 2 2 4 3" xfId="418"/>
    <cellStyle name="Normal 23 2 2 2 4 3 2" xfId="419"/>
    <cellStyle name="Normal 23 2 2 2 4 4" xfId="420"/>
    <cellStyle name="Normal 23 2 2 2 4 4 2" xfId="421"/>
    <cellStyle name="Normal 23 2 2 2 4 5" xfId="422"/>
    <cellStyle name="Normal 23 2 2 2 5" xfId="423"/>
    <cellStyle name="Normal 23 2 2 2 5 2" xfId="424"/>
    <cellStyle name="Normal 23 2 2 2 5 2 2" xfId="425"/>
    <cellStyle name="Normal 23 2 2 2 5 2 2 2" xfId="426"/>
    <cellStyle name="Normal 23 2 2 2 5 2 3" xfId="427"/>
    <cellStyle name="Normal 23 2 2 2 5 3" xfId="428"/>
    <cellStyle name="Normal 23 2 2 2 5 3 2" xfId="429"/>
    <cellStyle name="Normal 23 2 2 2 5 4" xfId="430"/>
    <cellStyle name="Normal 23 2 2 2 5 4 2" xfId="431"/>
    <cellStyle name="Normal 23 2 2 2 5 5" xfId="432"/>
    <cellStyle name="Normal 23 2 2 2 6" xfId="433"/>
    <cellStyle name="Normal 23 2 2 2 6 2" xfId="434"/>
    <cellStyle name="Normal 23 2 2 2 6 2 2" xfId="435"/>
    <cellStyle name="Normal 23 2 2 2 6 2 2 2" xfId="436"/>
    <cellStyle name="Normal 23 2 2 2 6 2 3" xfId="437"/>
    <cellStyle name="Normal 23 2 2 2 6 3" xfId="438"/>
    <cellStyle name="Normal 23 2 2 2 6 3 2" xfId="439"/>
    <cellStyle name="Normal 23 2 2 2 6 4" xfId="440"/>
    <cellStyle name="Normal 23 2 2 2 6 4 2" xfId="441"/>
    <cellStyle name="Normal 23 2 2 2 6 5" xfId="442"/>
    <cellStyle name="Normal 23 2 2 2 7" xfId="443"/>
    <cellStyle name="Normal 23 2 2 2 7 2" xfId="444"/>
    <cellStyle name="Normal 23 2 2 2 7 2 2" xfId="445"/>
    <cellStyle name="Normal 23 2 2 2 7 3" xfId="446"/>
    <cellStyle name="Normal 23 2 2 2 7 3 2" xfId="447"/>
    <cellStyle name="Normal 23 2 2 2 7 4" xfId="448"/>
    <cellStyle name="Normal 23 2 2 2 8" xfId="449"/>
    <cellStyle name="Normal 23 2 2 2 8 2" xfId="450"/>
    <cellStyle name="Normal 23 2 2 2 8 2 2" xfId="451"/>
    <cellStyle name="Normal 23 2 2 2 8 3" xfId="452"/>
    <cellStyle name="Normal 23 2 2 2 9" xfId="453"/>
    <cellStyle name="Normal 23 2 2 2 9 2" xfId="454"/>
    <cellStyle name="Normal 23 2 2 3" xfId="455"/>
    <cellStyle name="Normal 23 2 2 3 2" xfId="456"/>
    <cellStyle name="Normal 23 2 2 3 2 2" xfId="457"/>
    <cellStyle name="Normal 23 2 2 3 2 2 2" xfId="458"/>
    <cellStyle name="Normal 23 2 2 3 2 3" xfId="459"/>
    <cellStyle name="Normal 23 2 2 3 3" xfId="460"/>
    <cellStyle name="Normal 23 2 2 3 3 2" xfId="461"/>
    <cellStyle name="Normal 23 2 2 3 4" xfId="462"/>
    <cellStyle name="Normal 23 2 2 3 4 2" xfId="463"/>
    <cellStyle name="Normal 23 2 2 3 5" xfId="464"/>
    <cellStyle name="Normal 23 2 2 3 5 2" xfId="465"/>
    <cellStyle name="Normal 23 2 2 3 6" xfId="466"/>
    <cellStyle name="Normal 23 2 2 4" xfId="467"/>
    <cellStyle name="Normal 23 2 2 4 2" xfId="468"/>
    <cellStyle name="Normal 23 2 2 4 2 2" xfId="469"/>
    <cellStyle name="Normal 23 2 2 4 2 2 2" xfId="470"/>
    <cellStyle name="Normal 23 2 2 4 2 3" xfId="471"/>
    <cellStyle name="Normal 23 2 2 4 3" xfId="472"/>
    <cellStyle name="Normal 23 2 2 4 3 2" xfId="473"/>
    <cellStyle name="Normal 23 2 2 4 4" xfId="474"/>
    <cellStyle name="Normal 23 2 2 4 4 2" xfId="475"/>
    <cellStyle name="Normal 23 2 2 4 5" xfId="476"/>
    <cellStyle name="Normal 23 2 2 5" xfId="477"/>
    <cellStyle name="Normal 23 2 2 5 2" xfId="478"/>
    <cellStyle name="Normal 23 2 2 5 2 2" xfId="479"/>
    <cellStyle name="Normal 23 2 2 5 2 2 2" xfId="480"/>
    <cellStyle name="Normal 23 2 2 5 2 3" xfId="481"/>
    <cellStyle name="Normal 23 2 2 5 3" xfId="482"/>
    <cellStyle name="Normal 23 2 2 5 3 2" xfId="483"/>
    <cellStyle name="Normal 23 2 2 5 4" xfId="484"/>
    <cellStyle name="Normal 23 2 2 5 4 2" xfId="485"/>
    <cellStyle name="Normal 23 2 2 5 5" xfId="486"/>
    <cellStyle name="Normal 23 2 2 6" xfId="487"/>
    <cellStyle name="Normal 23 2 2 6 2" xfId="488"/>
    <cellStyle name="Normal 23 2 2 6 2 2" xfId="489"/>
    <cellStyle name="Normal 23 2 2 6 2 2 2" xfId="490"/>
    <cellStyle name="Normal 23 2 2 6 2 3" xfId="491"/>
    <cellStyle name="Normal 23 2 2 6 3" xfId="492"/>
    <cellStyle name="Normal 23 2 2 6 3 2" xfId="493"/>
    <cellStyle name="Normal 23 2 2 6 4" xfId="494"/>
    <cellStyle name="Normal 23 2 2 6 4 2" xfId="495"/>
    <cellStyle name="Normal 23 2 2 6 5" xfId="496"/>
    <cellStyle name="Normal 23 2 2 7" xfId="497"/>
    <cellStyle name="Normal 23 2 2 7 2" xfId="498"/>
    <cellStyle name="Normal 23 2 2 7 2 2" xfId="499"/>
    <cellStyle name="Normal 23 2 2 7 2 2 2" xfId="500"/>
    <cellStyle name="Normal 23 2 2 7 2 3" xfId="501"/>
    <cellStyle name="Normal 23 2 2 7 3" xfId="502"/>
    <cellStyle name="Normal 23 2 2 7 3 2" xfId="503"/>
    <cellStyle name="Normal 23 2 2 7 4" xfId="504"/>
    <cellStyle name="Normal 23 2 2 7 4 2" xfId="505"/>
    <cellStyle name="Normal 23 2 2 7 5" xfId="506"/>
    <cellStyle name="Normal 23 2 2 8" xfId="507"/>
    <cellStyle name="Normal 23 2 2 8 2" xfId="508"/>
    <cellStyle name="Normal 23 2 2 8 2 2" xfId="509"/>
    <cellStyle name="Normal 23 2 2 8 2 2 2" xfId="510"/>
    <cellStyle name="Normal 23 2 2 8 2 3" xfId="511"/>
    <cellStyle name="Normal 23 2 2 8 3" xfId="512"/>
    <cellStyle name="Normal 23 2 2 8 3 2" xfId="513"/>
    <cellStyle name="Normal 23 2 2 8 4" xfId="514"/>
    <cellStyle name="Normal 23 2 2 9" xfId="515"/>
    <cellStyle name="Normal 23 2 2 9 2" xfId="516"/>
    <cellStyle name="Normal 23 2 2 9 2 2" xfId="517"/>
    <cellStyle name="Normal 23 2 2 9 3" xfId="518"/>
    <cellStyle name="Normal 23 2 2 9 3 2" xfId="519"/>
    <cellStyle name="Normal 23 2 2 9 4" xfId="520"/>
    <cellStyle name="Normal 23 2 3" xfId="521"/>
    <cellStyle name="Normal 23 2 3 2" xfId="522"/>
    <cellStyle name="Normal 23 2 3 2 2" xfId="523"/>
    <cellStyle name="Normal 23 2 3 2 2 2" xfId="524"/>
    <cellStyle name="Normal 23 2 3 2 3" xfId="525"/>
    <cellStyle name="Normal 23 2 3 3" xfId="526"/>
    <cellStyle name="Normal 23 2 3 3 2" xfId="527"/>
    <cellStyle name="Normal 23 2 3 3 3" xfId="528"/>
    <cellStyle name="Normal 23 2 3 4" xfId="529"/>
    <cellStyle name="Normal 23 2 3 4 2" xfId="530"/>
    <cellStyle name="Normal 23 2 3 5" xfId="531"/>
    <cellStyle name="Normal 23 2 3 5 2" xfId="532"/>
    <cellStyle name="Normal 23 2 3 6" xfId="533"/>
    <cellStyle name="Normal 23 2 4" xfId="534"/>
    <cellStyle name="Normal 23 2 4 2" xfId="535"/>
    <cellStyle name="Normal 23 2 4 2 2" xfId="536"/>
    <cellStyle name="Normal 23 2 4 2 2 2" xfId="537"/>
    <cellStyle name="Normal 23 2 4 2 3" xfId="538"/>
    <cellStyle name="Normal 23 2 4 3" xfId="539"/>
    <cellStyle name="Normal 23 2 4 3 2" xfId="540"/>
    <cellStyle name="Normal 23 2 4 4" xfId="541"/>
    <cellStyle name="Normal 23 2 4 4 2" xfId="542"/>
    <cellStyle name="Normal 23 2 4 5" xfId="543"/>
    <cellStyle name="Normal 23 2 5" xfId="544"/>
    <cellStyle name="Normal 23 2 5 2" xfId="545"/>
    <cellStyle name="Normal 23 2 5 2 2" xfId="546"/>
    <cellStyle name="Normal 23 2 5 2 2 2" xfId="547"/>
    <cellStyle name="Normal 23 2 5 2 3" xfId="548"/>
    <cellStyle name="Normal 23 2 5 3" xfId="549"/>
    <cellStyle name="Normal 23 2 5 3 2" xfId="550"/>
    <cellStyle name="Normal 23 2 5 4" xfId="551"/>
    <cellStyle name="Normal 23 2 5 4 2" xfId="552"/>
    <cellStyle name="Normal 23 2 5 5" xfId="553"/>
    <cellStyle name="Normal 23 2 6" xfId="554"/>
    <cellStyle name="Normal 23 2 6 2" xfId="555"/>
    <cellStyle name="Normal 23 2 6 2 2" xfId="556"/>
    <cellStyle name="Normal 23 2 6 2 2 2" xfId="557"/>
    <cellStyle name="Normal 23 2 6 2 3" xfId="558"/>
    <cellStyle name="Normal 23 2 6 3" xfId="559"/>
    <cellStyle name="Normal 23 2 6 3 2" xfId="560"/>
    <cellStyle name="Normal 23 2 6 4" xfId="561"/>
    <cellStyle name="Normal 23 2 6 4 2" xfId="562"/>
    <cellStyle name="Normal 23 2 6 5" xfId="563"/>
    <cellStyle name="Normal 23 2 7" xfId="564"/>
    <cellStyle name="Normal 23 2 7 2" xfId="565"/>
    <cellStyle name="Normal 23 2 7 2 2" xfId="566"/>
    <cellStyle name="Normal 23 2 7 2 2 2" xfId="567"/>
    <cellStyle name="Normal 23 2 7 2 3" xfId="568"/>
    <cellStyle name="Normal 23 2 7 3" xfId="569"/>
    <cellStyle name="Normal 23 2 7 3 2" xfId="570"/>
    <cellStyle name="Normal 23 2 7 4" xfId="571"/>
    <cellStyle name="Normal 23 2 7 4 2" xfId="572"/>
    <cellStyle name="Normal 23 2 7 5" xfId="573"/>
    <cellStyle name="Normal 23 2 8" xfId="574"/>
    <cellStyle name="Normal 23 2 8 2" xfId="575"/>
    <cellStyle name="Normal 23 2 8 2 2" xfId="576"/>
    <cellStyle name="Normal 23 2 8 2 2 2" xfId="577"/>
    <cellStyle name="Normal 23 2 8 2 3" xfId="578"/>
    <cellStyle name="Normal 23 2 8 3" xfId="579"/>
    <cellStyle name="Normal 23 2 8 3 2" xfId="580"/>
    <cellStyle name="Normal 23 2 8 4" xfId="581"/>
    <cellStyle name="Normal 23 2 8 4 2" xfId="582"/>
    <cellStyle name="Normal 23 2 8 5" xfId="583"/>
    <cellStyle name="Normal 23 2 9" xfId="584"/>
    <cellStyle name="Normal 23 2 9 2" xfId="585"/>
    <cellStyle name="Normal 23 2 9 2 2" xfId="586"/>
    <cellStyle name="Normal 23 2 9 3" xfId="587"/>
    <cellStyle name="Normal 23 2 9 3 2" xfId="588"/>
    <cellStyle name="Normal 23 2 9 4" xfId="589"/>
    <cellStyle name="Normal 23 3" xfId="590"/>
    <cellStyle name="Normal 23 3 10" xfId="591"/>
    <cellStyle name="Normal 23 3 10 2" xfId="592"/>
    <cellStyle name="Normal 23 3 11" xfId="593"/>
    <cellStyle name="Normal 23 3 11 2" xfId="594"/>
    <cellStyle name="Normal 23 3 12" xfId="595"/>
    <cellStyle name="Normal 23 3 2" xfId="596"/>
    <cellStyle name="Normal 23 3 2 2" xfId="597"/>
    <cellStyle name="Normal 23 3 2 2 2" xfId="598"/>
    <cellStyle name="Normal 23 3 2 2 2 2" xfId="599"/>
    <cellStyle name="Normal 23 3 2 2 3" xfId="600"/>
    <cellStyle name="Normal 23 3 2 3" xfId="601"/>
    <cellStyle name="Normal 23 3 2 3 2" xfId="602"/>
    <cellStyle name="Normal 23 3 2 3 3" xfId="603"/>
    <cellStyle name="Normal 23 3 2 4" xfId="604"/>
    <cellStyle name="Normal 23 3 2 4 2" xfId="605"/>
    <cellStyle name="Normal 23 3 2 5" xfId="606"/>
    <cellStyle name="Normal 23 3 2 5 2" xfId="607"/>
    <cellStyle name="Normal 23 3 2 6" xfId="608"/>
    <cellStyle name="Normal 23 3 3" xfId="609"/>
    <cellStyle name="Normal 23 3 3 2" xfId="610"/>
    <cellStyle name="Normal 23 3 3 2 2" xfId="611"/>
    <cellStyle name="Normal 23 3 3 2 2 2" xfId="612"/>
    <cellStyle name="Normal 23 3 3 2 3" xfId="613"/>
    <cellStyle name="Normal 23 3 3 3" xfId="614"/>
    <cellStyle name="Normal 23 3 3 3 2" xfId="615"/>
    <cellStyle name="Normal 23 3 3 4" xfId="616"/>
    <cellStyle name="Normal 23 3 3 4 2" xfId="617"/>
    <cellStyle name="Normal 23 3 3 5" xfId="618"/>
    <cellStyle name="Normal 23 3 4" xfId="619"/>
    <cellStyle name="Normal 23 3 4 2" xfId="620"/>
    <cellStyle name="Normal 23 3 4 2 2" xfId="621"/>
    <cellStyle name="Normal 23 3 4 2 2 2" xfId="622"/>
    <cellStyle name="Normal 23 3 4 2 3" xfId="623"/>
    <cellStyle name="Normal 23 3 4 3" xfId="624"/>
    <cellStyle name="Normal 23 3 4 3 2" xfId="625"/>
    <cellStyle name="Normal 23 3 4 4" xfId="626"/>
    <cellStyle name="Normal 23 3 4 4 2" xfId="627"/>
    <cellStyle name="Normal 23 3 4 5" xfId="628"/>
    <cellStyle name="Normal 23 3 5" xfId="629"/>
    <cellStyle name="Normal 23 3 5 2" xfId="630"/>
    <cellStyle name="Normal 23 3 5 2 2" xfId="631"/>
    <cellStyle name="Normal 23 3 5 2 2 2" xfId="632"/>
    <cellStyle name="Normal 23 3 5 2 3" xfId="633"/>
    <cellStyle name="Normal 23 3 5 3" xfId="634"/>
    <cellStyle name="Normal 23 3 5 3 2" xfId="635"/>
    <cellStyle name="Normal 23 3 5 4" xfId="636"/>
    <cellStyle name="Normal 23 3 5 4 2" xfId="637"/>
    <cellStyle name="Normal 23 3 5 5" xfId="638"/>
    <cellStyle name="Normal 23 3 6" xfId="639"/>
    <cellStyle name="Normal 23 3 6 2" xfId="640"/>
    <cellStyle name="Normal 23 3 6 2 2" xfId="641"/>
    <cellStyle name="Normal 23 3 6 2 2 2" xfId="642"/>
    <cellStyle name="Normal 23 3 6 2 3" xfId="643"/>
    <cellStyle name="Normal 23 3 6 3" xfId="644"/>
    <cellStyle name="Normal 23 3 6 3 2" xfId="645"/>
    <cellStyle name="Normal 23 3 6 4" xfId="646"/>
    <cellStyle name="Normal 23 3 6 4 2" xfId="647"/>
    <cellStyle name="Normal 23 3 6 5" xfId="648"/>
    <cellStyle name="Normal 23 3 7" xfId="649"/>
    <cellStyle name="Normal 23 3 7 2" xfId="650"/>
    <cellStyle name="Normal 23 3 7 2 2" xfId="651"/>
    <cellStyle name="Normal 23 3 7 2 2 2" xfId="652"/>
    <cellStyle name="Normal 23 3 7 2 3" xfId="653"/>
    <cellStyle name="Normal 23 3 7 3" xfId="654"/>
    <cellStyle name="Normal 23 3 7 3 2" xfId="655"/>
    <cellStyle name="Normal 23 3 7 4" xfId="656"/>
    <cellStyle name="Normal 23 3 7 4 2" xfId="657"/>
    <cellStyle name="Normal 23 3 7 5" xfId="658"/>
    <cellStyle name="Normal 23 3 8" xfId="659"/>
    <cellStyle name="Normal 23 3 8 2" xfId="660"/>
    <cellStyle name="Normal 23 3 8 2 2" xfId="661"/>
    <cellStyle name="Normal 23 3 8 3" xfId="662"/>
    <cellStyle name="Normal 23 3 8 3 2" xfId="663"/>
    <cellStyle name="Normal 23 3 8 4" xfId="664"/>
    <cellStyle name="Normal 23 3 9" xfId="665"/>
    <cellStyle name="Normal 23 3 9 2" xfId="666"/>
    <cellStyle name="Normal 23 3 9 2 2" xfId="667"/>
    <cellStyle name="Normal 23 3 9 3" xfId="668"/>
    <cellStyle name="Normal 23 4" xfId="669"/>
    <cellStyle name="Normal 23 4 2" xfId="670"/>
    <cellStyle name="Normal 23 4 2 2" xfId="671"/>
    <cellStyle name="Normal 23 4 2 2 2" xfId="672"/>
    <cellStyle name="Normal 23 4 2 2 3" xfId="673"/>
    <cellStyle name="Normal 23 4 2 3" xfId="674"/>
    <cellStyle name="Normal 23 4 2 3 2" xfId="675"/>
    <cellStyle name="Normal 23 4 2 3 3" xfId="676"/>
    <cellStyle name="Normal 23 4 2 4" xfId="677"/>
    <cellStyle name="Normal 23 4 2 5" xfId="678"/>
    <cellStyle name="Normal 23 4 3" xfId="679"/>
    <cellStyle name="Normal 23 4 3 2" xfId="680"/>
    <cellStyle name="Normal 23 4 3 3" xfId="681"/>
    <cellStyle name="Normal 23 4 4" xfId="682"/>
    <cellStyle name="Normal 23 4 4 2" xfId="683"/>
    <cellStyle name="Normal 23 4 4 3" xfId="684"/>
    <cellStyle name="Normal 23 4 5" xfId="685"/>
    <cellStyle name="Normal 23 4 5 2" xfId="686"/>
    <cellStyle name="Normal 23 4 6" xfId="687"/>
    <cellStyle name="Normal 23 4 7" xfId="688"/>
    <cellStyle name="Normal 23 5" xfId="689"/>
    <cellStyle name="Normal 23 5 2" xfId="690"/>
    <cellStyle name="Normal 23 5 2 2" xfId="691"/>
    <cellStyle name="Normal 23 5 2 2 2" xfId="692"/>
    <cellStyle name="Normal 23 5 2 2 3" xfId="693"/>
    <cellStyle name="Normal 23 5 2 3" xfId="694"/>
    <cellStyle name="Normal 23 5 2 3 2" xfId="695"/>
    <cellStyle name="Normal 23 5 2 3 3" xfId="696"/>
    <cellStyle name="Normal 23 5 2 4" xfId="697"/>
    <cellStyle name="Normal 23 5 2 5" xfId="698"/>
    <cellStyle name="Normal 23 5 3" xfId="699"/>
    <cellStyle name="Normal 23 5 3 2" xfId="700"/>
    <cellStyle name="Normal 23 5 3 3" xfId="701"/>
    <cellStyle name="Normal 23 5 4" xfId="702"/>
    <cellStyle name="Normal 23 5 4 2" xfId="703"/>
    <cellStyle name="Normal 23 5 4 3" xfId="704"/>
    <cellStyle name="Normal 23 5 5" xfId="705"/>
    <cellStyle name="Normal 23 5 6" xfId="706"/>
    <cellStyle name="Normal 23 5 7" xfId="707"/>
    <cellStyle name="Normal 23 6" xfId="708"/>
    <cellStyle name="Normal 23 6 2" xfId="709"/>
    <cellStyle name="Normal 23 6 2 2" xfId="710"/>
    <cellStyle name="Normal 23 6 2 2 2" xfId="711"/>
    <cellStyle name="Normal 23 6 2 3" xfId="712"/>
    <cellStyle name="Normal 23 6 3" xfId="713"/>
    <cellStyle name="Normal 23 6 3 2" xfId="714"/>
    <cellStyle name="Normal 23 6 3 3" xfId="715"/>
    <cellStyle name="Normal 23 6 4" xfId="716"/>
    <cellStyle name="Normal 23 6 4 2" xfId="717"/>
    <cellStyle name="Normal 23 6 5" xfId="718"/>
    <cellStyle name="Normal 23 7" xfId="719"/>
    <cellStyle name="Normal 23 7 2" xfId="720"/>
    <cellStyle name="Normal 23 7 2 2" xfId="721"/>
    <cellStyle name="Normal 23 7 2 2 2" xfId="722"/>
    <cellStyle name="Normal 23 7 2 3" xfId="723"/>
    <cellStyle name="Normal 23 7 3" xfId="724"/>
    <cellStyle name="Normal 23 7 3 2" xfId="725"/>
    <cellStyle name="Normal 23 7 4" xfId="726"/>
    <cellStyle name="Normal 23 7 4 2" xfId="727"/>
    <cellStyle name="Normal 23 7 5" xfId="728"/>
    <cellStyle name="Normal 23 8" xfId="729"/>
    <cellStyle name="Normal 23 8 2" xfId="730"/>
    <cellStyle name="Normal 23 8 2 2" xfId="731"/>
    <cellStyle name="Normal 23 8 2 2 2" xfId="732"/>
    <cellStyle name="Normal 23 8 2 3" xfId="733"/>
    <cellStyle name="Normal 23 8 3" xfId="734"/>
    <cellStyle name="Normal 23 8 3 2" xfId="735"/>
    <cellStyle name="Normal 23 8 4" xfId="736"/>
    <cellStyle name="Normal 23 8 4 2" xfId="737"/>
    <cellStyle name="Normal 23 8 5" xfId="738"/>
    <cellStyle name="Normal 23 9" xfId="739"/>
    <cellStyle name="Normal 23 9 2" xfId="740"/>
    <cellStyle name="Normal 23 9 2 2" xfId="741"/>
    <cellStyle name="Normal 23 9 2 2 2" xfId="742"/>
    <cellStyle name="Normal 23 9 2 3" xfId="743"/>
    <cellStyle name="Normal 23 9 3" xfId="744"/>
    <cellStyle name="Normal 23 9 3 2" xfId="745"/>
    <cellStyle name="Normal 23 9 4" xfId="746"/>
    <cellStyle name="Normal 23 9 4 2" xfId="747"/>
    <cellStyle name="Normal 23 9 5" xfId="748"/>
    <cellStyle name="Normal 3" xfId="7"/>
    <cellStyle name="Normal 3 2" xfId="749"/>
    <cellStyle name="Normal 3 2 2" xfId="10"/>
    <cellStyle name="Normal 3 2 2 2" xfId="750"/>
    <cellStyle name="Normal 3 2 2 2 2" xfId="751"/>
    <cellStyle name="Normal 3 2 2 3" xfId="752"/>
    <cellStyle name="Normal 3 2 3" xfId="753"/>
    <cellStyle name="Normal 3 2 3 2" xfId="754"/>
    <cellStyle name="Normal 3 2 3 2 2" xfId="755"/>
    <cellStyle name="Normal 3 2 3 3" xfId="756"/>
    <cellStyle name="Normal 3 2 4" xfId="757"/>
    <cellStyle name="Normal 3 2 4 2" xfId="758"/>
    <cellStyle name="Normal 3 2 4 2 2" xfId="759"/>
    <cellStyle name="Normal 3 2 4 3" xfId="760"/>
    <cellStyle name="Normal 3 2 5" xfId="761"/>
    <cellStyle name="Normal 3 2 5 2" xfId="762"/>
    <cellStyle name="Normal 3 2 6" xfId="763"/>
    <cellStyle name="Normal 3 3" xfId="764"/>
    <cellStyle name="Normal 3 3 2" xfId="765"/>
    <cellStyle name="Normal 3 3 2 2" xfId="766"/>
    <cellStyle name="Normal 3 3 3" xfId="767"/>
    <cellStyle name="Normal 3 4" xfId="768"/>
    <cellStyle name="Normal 3 4 2" xfId="769"/>
    <cellStyle name="Normal 3 4 2 2" xfId="770"/>
    <cellStyle name="Normal 3 4 3" xfId="771"/>
    <cellStyle name="Normal 3 5" xfId="772"/>
    <cellStyle name="Normal 3 5 2" xfId="773"/>
    <cellStyle name="Normal 3 5 2 2" xfId="774"/>
    <cellStyle name="Normal 3 5 3" xfId="775"/>
    <cellStyle name="Normal 3 6" xfId="776"/>
    <cellStyle name="Normal 3 6 2" xfId="777"/>
    <cellStyle name="Normal 3 7" xfId="778"/>
    <cellStyle name="Normal 3 8" xfId="1290"/>
    <cellStyle name="Normal 4" xfId="8"/>
    <cellStyle name="Normal 4 10" xfId="779"/>
    <cellStyle name="Normal 4 10 2" xfId="780"/>
    <cellStyle name="Normal 4 11" xfId="781"/>
    <cellStyle name="Normal 4 11 2" xfId="782"/>
    <cellStyle name="Normal 4 12" xfId="783"/>
    <cellStyle name="Normal 4 2" xfId="784"/>
    <cellStyle name="Normal 4 2 2" xfId="785"/>
    <cellStyle name="Normal 4 2 2 2" xfId="786"/>
    <cellStyle name="Normal 4 2 2 2 2" xfId="787"/>
    <cellStyle name="Normal 4 2 2 3" xfId="788"/>
    <cellStyle name="Normal 4 2 3" xfId="789"/>
    <cellStyle name="Normal 4 2 3 2" xfId="790"/>
    <cellStyle name="Normal 4 2 3 2 2" xfId="791"/>
    <cellStyle name="Normal 4 2 3 3" xfId="792"/>
    <cellStyle name="Normal 4 2 4" xfId="793"/>
    <cellStyle name="Normal 4 2 4 2" xfId="794"/>
    <cellStyle name="Normal 4 2 4 2 2" xfId="795"/>
    <cellStyle name="Normal 4 2 4 3" xfId="796"/>
    <cellStyle name="Normal 4 2 5" xfId="797"/>
    <cellStyle name="Normal 4 2 5 2" xfId="798"/>
    <cellStyle name="Normal 4 2 6" xfId="799"/>
    <cellStyle name="Normal 4 3" xfId="800"/>
    <cellStyle name="Normal 4 3 2" xfId="801"/>
    <cellStyle name="Normal 4 3 2 2" xfId="802"/>
    <cellStyle name="Normal 4 3 2 2 2" xfId="803"/>
    <cellStyle name="Normal 4 3 2 3" xfId="804"/>
    <cellStyle name="Normal 4 3 3" xfId="805"/>
    <cellStyle name="Normal 4 3 3 2" xfId="806"/>
    <cellStyle name="Normal 4 3 4" xfId="807"/>
    <cellStyle name="Normal 4 3 4 2" xfId="808"/>
    <cellStyle name="Normal 4 3 5" xfId="809"/>
    <cellStyle name="Normal 4 4" xfId="810"/>
    <cellStyle name="Normal 4 4 2" xfId="811"/>
    <cellStyle name="Normal 4 4 2 2" xfId="812"/>
    <cellStyle name="Normal 4 4 2 2 2" xfId="813"/>
    <cellStyle name="Normal 4 4 2 3" xfId="814"/>
    <cellStyle name="Normal 4 4 3" xfId="815"/>
    <cellStyle name="Normal 4 4 3 2" xfId="816"/>
    <cellStyle name="Normal 4 4 4" xfId="817"/>
    <cellStyle name="Normal 4 4 4 2" xfId="818"/>
    <cellStyle name="Normal 4 4 5" xfId="819"/>
    <cellStyle name="Normal 4 5" xfId="820"/>
    <cellStyle name="Normal 4 5 2" xfId="821"/>
    <cellStyle name="Normal 4 5 2 2" xfId="822"/>
    <cellStyle name="Normal 4 5 2 2 2" xfId="823"/>
    <cellStyle name="Normal 4 5 2 3" xfId="824"/>
    <cellStyle name="Normal 4 5 3" xfId="825"/>
    <cellStyle name="Normal 4 5 3 2" xfId="826"/>
    <cellStyle name="Normal 4 5 4" xfId="827"/>
    <cellStyle name="Normal 4 5 4 2" xfId="828"/>
    <cellStyle name="Normal 4 5 5" xfId="829"/>
    <cellStyle name="Normal 4 6" xfId="830"/>
    <cellStyle name="Normal 4 6 2" xfId="831"/>
    <cellStyle name="Normal 4 6 2 2" xfId="832"/>
    <cellStyle name="Normal 4 6 2 2 2" xfId="833"/>
    <cellStyle name="Normal 4 6 2 3" xfId="834"/>
    <cellStyle name="Normal 4 6 3" xfId="835"/>
    <cellStyle name="Normal 4 6 3 2" xfId="836"/>
    <cellStyle name="Normal 4 6 4" xfId="837"/>
    <cellStyle name="Normal 4 6 4 2" xfId="838"/>
    <cellStyle name="Normal 4 6 5" xfId="839"/>
    <cellStyle name="Normal 4 7" xfId="840"/>
    <cellStyle name="Normal 4 7 2" xfId="841"/>
    <cellStyle name="Normal 4 7 2 2" xfId="842"/>
    <cellStyle name="Normal 4 7 2 2 2" xfId="843"/>
    <cellStyle name="Normal 4 7 2 3" xfId="844"/>
    <cellStyle name="Normal 4 7 3" xfId="845"/>
    <cellStyle name="Normal 4 7 3 2" xfId="846"/>
    <cellStyle name="Normal 4 7 4" xfId="847"/>
    <cellStyle name="Normal 4 7 4 2" xfId="848"/>
    <cellStyle name="Normal 4 7 5" xfId="849"/>
    <cellStyle name="Normal 4 8" xfId="850"/>
    <cellStyle name="Normal 4 8 2" xfId="851"/>
    <cellStyle name="Normal 4 8 2 2" xfId="852"/>
    <cellStyle name="Normal 4 8 3" xfId="853"/>
    <cellStyle name="Normal 4 8 3 2" xfId="854"/>
    <cellStyle name="Normal 4 8 4" xfId="855"/>
    <cellStyle name="Normal 4 9" xfId="856"/>
    <cellStyle name="Normal 4 9 2" xfId="857"/>
    <cellStyle name="Normal 4 9 2 2" xfId="858"/>
    <cellStyle name="Normal 4 9 3" xfId="859"/>
    <cellStyle name="Normal 5" xfId="860"/>
    <cellStyle name="Normal 5 10" xfId="861"/>
    <cellStyle name="Normal 5 10 2" xfId="862"/>
    <cellStyle name="Normal 5 11" xfId="863"/>
    <cellStyle name="Normal 5 11 2" xfId="864"/>
    <cellStyle name="Normal 5 12" xfId="865"/>
    <cellStyle name="Normal 5 2" xfId="866"/>
    <cellStyle name="Normal 5 2 2" xfId="867"/>
    <cellStyle name="Normal 5 2 2 2" xfId="868"/>
    <cellStyle name="Normal 5 2 2 2 2" xfId="869"/>
    <cellStyle name="Normal 5 2 2 3" xfId="870"/>
    <cellStyle name="Normal 5 2 3" xfId="871"/>
    <cellStyle name="Normal 5 2 3 2" xfId="872"/>
    <cellStyle name="Normal 5 2 4" xfId="873"/>
    <cellStyle name="Normal 5 2 4 2" xfId="874"/>
    <cellStyle name="Normal 5 2 5" xfId="875"/>
    <cellStyle name="Normal 5 2 5 2" xfId="876"/>
    <cellStyle name="Normal 5 2 6" xfId="877"/>
    <cellStyle name="Normal 5 3" xfId="878"/>
    <cellStyle name="Normal 5 3 2" xfId="879"/>
    <cellStyle name="Normal 5 3 2 2" xfId="880"/>
    <cellStyle name="Normal 5 3 2 2 2" xfId="881"/>
    <cellStyle name="Normal 5 3 2 3" xfId="882"/>
    <cellStyle name="Normal 5 3 3" xfId="883"/>
    <cellStyle name="Normal 5 3 3 2" xfId="884"/>
    <cellStyle name="Normal 5 3 4" xfId="885"/>
    <cellStyle name="Normal 5 3 4 2" xfId="886"/>
    <cellStyle name="Normal 5 3 5" xfId="887"/>
    <cellStyle name="Normal 5 4" xfId="888"/>
    <cellStyle name="Normal 5 4 2" xfId="889"/>
    <cellStyle name="Normal 5 4 2 2" xfId="890"/>
    <cellStyle name="Normal 5 4 2 2 2" xfId="891"/>
    <cellStyle name="Normal 5 4 2 3" xfId="892"/>
    <cellStyle name="Normal 5 4 3" xfId="893"/>
    <cellStyle name="Normal 5 4 3 2" xfId="894"/>
    <cellStyle name="Normal 5 4 4" xfId="895"/>
    <cellStyle name="Normal 5 4 4 2" xfId="896"/>
    <cellStyle name="Normal 5 4 5" xfId="897"/>
    <cellStyle name="Normal 5 5" xfId="898"/>
    <cellStyle name="Normal 5 5 2" xfId="899"/>
    <cellStyle name="Normal 5 5 2 2" xfId="900"/>
    <cellStyle name="Normal 5 5 2 2 2" xfId="901"/>
    <cellStyle name="Normal 5 5 2 3" xfId="902"/>
    <cellStyle name="Normal 5 5 3" xfId="903"/>
    <cellStyle name="Normal 5 5 3 2" xfId="904"/>
    <cellStyle name="Normal 5 5 4" xfId="905"/>
    <cellStyle name="Normal 5 5 4 2" xfId="906"/>
    <cellStyle name="Normal 5 5 5" xfId="907"/>
    <cellStyle name="Normal 5 6" xfId="908"/>
    <cellStyle name="Normal 5 6 2" xfId="909"/>
    <cellStyle name="Normal 5 6 2 2" xfId="910"/>
    <cellStyle name="Normal 5 6 2 2 2" xfId="911"/>
    <cellStyle name="Normal 5 6 2 3" xfId="912"/>
    <cellStyle name="Normal 5 6 3" xfId="913"/>
    <cellStyle name="Normal 5 6 3 2" xfId="914"/>
    <cellStyle name="Normal 5 6 4" xfId="915"/>
    <cellStyle name="Normal 5 6 4 2" xfId="916"/>
    <cellStyle name="Normal 5 6 5" xfId="917"/>
    <cellStyle name="Normal 5 7" xfId="918"/>
    <cellStyle name="Normal 5 7 2" xfId="919"/>
    <cellStyle name="Normal 5 7 2 2" xfId="920"/>
    <cellStyle name="Normal 5 7 2 2 2" xfId="921"/>
    <cellStyle name="Normal 5 7 2 3" xfId="922"/>
    <cellStyle name="Normal 5 7 3" xfId="923"/>
    <cellStyle name="Normal 5 7 3 2" xfId="924"/>
    <cellStyle name="Normal 5 7 4" xfId="925"/>
    <cellStyle name="Normal 5 7 4 2" xfId="926"/>
    <cellStyle name="Normal 5 7 5" xfId="927"/>
    <cellStyle name="Normal 5 8" xfId="928"/>
    <cellStyle name="Normal 5 8 2" xfId="929"/>
    <cellStyle name="Normal 5 8 2 2" xfId="930"/>
    <cellStyle name="Normal 5 8 3" xfId="931"/>
    <cellStyle name="Normal 5 8 3 2" xfId="932"/>
    <cellStyle name="Normal 5 8 4" xfId="933"/>
    <cellStyle name="Normal 5 9" xfId="934"/>
    <cellStyle name="Normal 5 9 2" xfId="935"/>
    <cellStyle name="Normal 5 9 2 2" xfId="936"/>
    <cellStyle name="Normal 5 9 3" xfId="937"/>
    <cellStyle name="Normal 6" xfId="938"/>
    <cellStyle name="Normal 6 10" xfId="939"/>
    <cellStyle name="Normal 6 10 2" xfId="940"/>
    <cellStyle name="Normal 6 11" xfId="941"/>
    <cellStyle name="Normal 6 11 2" xfId="942"/>
    <cellStyle name="Normal 6 12" xfId="943"/>
    <cellStyle name="Normal 6 2" xfId="944"/>
    <cellStyle name="Normal 6 2 2" xfId="945"/>
    <cellStyle name="Normal 6 2 2 2" xfId="946"/>
    <cellStyle name="Normal 6 2 2 2 2" xfId="947"/>
    <cellStyle name="Normal 6 2 2 3" xfId="948"/>
    <cellStyle name="Normal 6 2 3" xfId="949"/>
    <cellStyle name="Normal 6 2 3 2" xfId="950"/>
    <cellStyle name="Normal 6 2 4" xfId="951"/>
    <cellStyle name="Normal 6 2 4 2" xfId="952"/>
    <cellStyle name="Normal 6 2 5" xfId="953"/>
    <cellStyle name="Normal 6 2 5 2" xfId="954"/>
    <cellStyle name="Normal 6 2 6" xfId="955"/>
    <cellStyle name="Normal 6 3" xfId="956"/>
    <cellStyle name="Normal 6 3 2" xfId="957"/>
    <cellStyle name="Normal 6 3 2 2" xfId="958"/>
    <cellStyle name="Normal 6 3 2 2 2" xfId="959"/>
    <cellStyle name="Normal 6 3 2 3" xfId="960"/>
    <cellStyle name="Normal 6 3 3" xfId="961"/>
    <cellStyle name="Normal 6 3 3 2" xfId="962"/>
    <cellStyle name="Normal 6 3 4" xfId="963"/>
    <cellStyle name="Normal 6 3 4 2" xfId="964"/>
    <cellStyle name="Normal 6 3 5" xfId="965"/>
    <cellStyle name="Normal 6 4" xfId="966"/>
    <cellStyle name="Normal 6 4 2" xfId="967"/>
    <cellStyle name="Normal 6 4 2 2" xfId="968"/>
    <cellStyle name="Normal 6 4 2 2 2" xfId="969"/>
    <cellStyle name="Normal 6 4 2 3" xfId="970"/>
    <cellStyle name="Normal 6 4 3" xfId="971"/>
    <cellStyle name="Normal 6 4 3 2" xfId="972"/>
    <cellStyle name="Normal 6 4 4" xfId="973"/>
    <cellStyle name="Normal 6 4 4 2" xfId="974"/>
    <cellStyle name="Normal 6 4 5" xfId="975"/>
    <cellStyle name="Normal 6 5" xfId="976"/>
    <cellStyle name="Normal 6 5 2" xfId="977"/>
    <cellStyle name="Normal 6 5 2 2" xfId="978"/>
    <cellStyle name="Normal 6 5 2 2 2" xfId="979"/>
    <cellStyle name="Normal 6 5 2 3" xfId="980"/>
    <cellStyle name="Normal 6 5 3" xfId="981"/>
    <cellStyle name="Normal 6 5 3 2" xfId="982"/>
    <cellStyle name="Normal 6 5 4" xfId="983"/>
    <cellStyle name="Normal 6 5 4 2" xfId="984"/>
    <cellStyle name="Normal 6 5 5" xfId="985"/>
    <cellStyle name="Normal 6 6" xfId="986"/>
    <cellStyle name="Normal 6 6 2" xfId="987"/>
    <cellStyle name="Normal 6 6 2 2" xfId="988"/>
    <cellStyle name="Normal 6 6 2 2 2" xfId="989"/>
    <cellStyle name="Normal 6 6 2 3" xfId="990"/>
    <cellStyle name="Normal 6 6 3" xfId="991"/>
    <cellStyle name="Normal 6 6 3 2" xfId="992"/>
    <cellStyle name="Normal 6 6 4" xfId="993"/>
    <cellStyle name="Normal 6 6 4 2" xfId="994"/>
    <cellStyle name="Normal 6 6 5" xfId="995"/>
    <cellStyle name="Normal 6 7" xfId="996"/>
    <cellStyle name="Normal 6 7 2" xfId="997"/>
    <cellStyle name="Normal 6 7 2 2" xfId="998"/>
    <cellStyle name="Normal 6 7 2 2 2" xfId="999"/>
    <cellStyle name="Normal 6 7 2 3" xfId="1000"/>
    <cellStyle name="Normal 6 7 3" xfId="1001"/>
    <cellStyle name="Normal 6 7 3 2" xfId="1002"/>
    <cellStyle name="Normal 6 7 4" xfId="1003"/>
    <cellStyle name="Normal 6 7 4 2" xfId="1004"/>
    <cellStyle name="Normal 6 7 5" xfId="1005"/>
    <cellStyle name="Normal 6 8" xfId="1006"/>
    <cellStyle name="Normal 6 8 2" xfId="1007"/>
    <cellStyle name="Normal 6 8 2 2" xfId="1008"/>
    <cellStyle name="Normal 6 8 3" xfId="1009"/>
    <cellStyle name="Normal 6 8 3 2" xfId="1010"/>
    <cellStyle name="Normal 6 8 4" xfId="1011"/>
    <cellStyle name="Normal 6 9" xfId="1012"/>
    <cellStyle name="Normal 6 9 2" xfId="1013"/>
    <cellStyle name="Normal 6 9 2 2" xfId="1014"/>
    <cellStyle name="Normal 6 9 3" xfId="1015"/>
    <cellStyle name="Normal 7" xfId="1016"/>
    <cellStyle name="Normal 7 10" xfId="1017"/>
    <cellStyle name="Normal 7 10 2" xfId="1018"/>
    <cellStyle name="Normal 7 11" xfId="1019"/>
    <cellStyle name="Normal 7 11 2" xfId="1020"/>
    <cellStyle name="Normal 7 12" xfId="1021"/>
    <cellStyle name="Normal 7 2" xfId="1022"/>
    <cellStyle name="Normal 7 2 2" xfId="1023"/>
    <cellStyle name="Normal 7 2 2 2" xfId="1024"/>
    <cellStyle name="Normal 7 2 2 2 2" xfId="1025"/>
    <cellStyle name="Normal 7 2 2 3" xfId="1026"/>
    <cellStyle name="Normal 7 2 3" xfId="1027"/>
    <cellStyle name="Normal 7 2 3 2" xfId="1028"/>
    <cellStyle name="Normal 7 2 4" xfId="1029"/>
    <cellStyle name="Normal 7 2 4 2" xfId="1030"/>
    <cellStyle name="Normal 7 2 5" xfId="1031"/>
    <cellStyle name="Normal 7 2 5 2" xfId="1032"/>
    <cellStyle name="Normal 7 2 6" xfId="1033"/>
    <cellStyle name="Normal 7 3" xfId="1034"/>
    <cellStyle name="Normal 7 3 2" xfId="1035"/>
    <cellStyle name="Normal 7 3 2 2" xfId="1036"/>
    <cellStyle name="Normal 7 3 2 2 2" xfId="1037"/>
    <cellStyle name="Normal 7 3 2 3" xfId="1038"/>
    <cellStyle name="Normal 7 3 3" xfId="1039"/>
    <cellStyle name="Normal 7 3 3 2" xfId="1040"/>
    <cellStyle name="Normal 7 3 4" xfId="1041"/>
    <cellStyle name="Normal 7 3 4 2" xfId="1042"/>
    <cellStyle name="Normal 7 3 5" xfId="1043"/>
    <cellStyle name="Normal 7 4" xfId="1044"/>
    <cellStyle name="Normal 7 4 2" xfId="1045"/>
    <cellStyle name="Normal 7 4 2 2" xfId="1046"/>
    <cellStyle name="Normal 7 4 2 2 2" xfId="1047"/>
    <cellStyle name="Normal 7 4 2 3" xfId="1048"/>
    <cellStyle name="Normal 7 4 3" xfId="1049"/>
    <cellStyle name="Normal 7 4 3 2" xfId="1050"/>
    <cellStyle name="Normal 7 4 4" xfId="1051"/>
    <cellStyle name="Normal 7 4 4 2" xfId="1052"/>
    <cellStyle name="Normal 7 4 5" xfId="1053"/>
    <cellStyle name="Normal 7 5" xfId="1054"/>
    <cellStyle name="Normal 7 5 2" xfId="1055"/>
    <cellStyle name="Normal 7 5 2 2" xfId="1056"/>
    <cellStyle name="Normal 7 5 2 2 2" xfId="1057"/>
    <cellStyle name="Normal 7 5 2 3" xfId="1058"/>
    <cellStyle name="Normal 7 5 3" xfId="1059"/>
    <cellStyle name="Normal 7 5 3 2" xfId="1060"/>
    <cellStyle name="Normal 7 5 4" xfId="1061"/>
    <cellStyle name="Normal 7 5 4 2" xfId="1062"/>
    <cellStyle name="Normal 7 5 5" xfId="1063"/>
    <cellStyle name="Normal 7 6" xfId="1064"/>
    <cellStyle name="Normal 7 6 2" xfId="1065"/>
    <cellStyle name="Normal 7 6 2 2" xfId="1066"/>
    <cellStyle name="Normal 7 6 2 2 2" xfId="1067"/>
    <cellStyle name="Normal 7 6 2 3" xfId="1068"/>
    <cellStyle name="Normal 7 6 3" xfId="1069"/>
    <cellStyle name="Normal 7 6 3 2" xfId="1070"/>
    <cellStyle name="Normal 7 6 4" xfId="1071"/>
    <cellStyle name="Normal 7 6 4 2" xfId="1072"/>
    <cellStyle name="Normal 7 6 5" xfId="1073"/>
    <cellStyle name="Normal 7 7" xfId="1074"/>
    <cellStyle name="Normal 7 7 2" xfId="1075"/>
    <cellStyle name="Normal 7 7 2 2" xfId="1076"/>
    <cellStyle name="Normal 7 7 2 2 2" xfId="1077"/>
    <cellStyle name="Normal 7 7 2 3" xfId="1078"/>
    <cellStyle name="Normal 7 7 3" xfId="1079"/>
    <cellStyle name="Normal 7 7 3 2" xfId="1080"/>
    <cellStyle name="Normal 7 7 4" xfId="1081"/>
    <cellStyle name="Normal 7 7 4 2" xfId="1082"/>
    <cellStyle name="Normal 7 7 5" xfId="1083"/>
    <cellStyle name="Normal 7 8" xfId="1084"/>
    <cellStyle name="Normal 7 8 2" xfId="1085"/>
    <cellStyle name="Normal 7 8 2 2" xfId="1086"/>
    <cellStyle name="Normal 7 8 3" xfId="1087"/>
    <cellStyle name="Normal 7 8 3 2" xfId="1088"/>
    <cellStyle name="Normal 7 8 4" xfId="1089"/>
    <cellStyle name="Normal 7 9" xfId="1090"/>
    <cellStyle name="Normal 7 9 2" xfId="1091"/>
    <cellStyle name="Normal 7 9 2 2" xfId="1092"/>
    <cellStyle name="Normal 7 9 3" xfId="1093"/>
    <cellStyle name="Normal 8" xfId="1094"/>
    <cellStyle name="Normal 8 10" xfId="1095"/>
    <cellStyle name="Normal 8 10 2" xfId="1096"/>
    <cellStyle name="Normal 8 11" xfId="1097"/>
    <cellStyle name="Normal 8 11 2" xfId="1098"/>
    <cellStyle name="Normal 8 12" xfId="1099"/>
    <cellStyle name="Normal 8 2" xfId="1100"/>
    <cellStyle name="Normal 8 2 2" xfId="1101"/>
    <cellStyle name="Normal 8 2 2 2" xfId="1102"/>
    <cellStyle name="Normal 8 2 2 2 2" xfId="1103"/>
    <cellStyle name="Normal 8 2 2 3" xfId="1104"/>
    <cellStyle name="Normal 8 2 3" xfId="1105"/>
    <cellStyle name="Normal 8 2 3 2" xfId="1106"/>
    <cellStyle name="Normal 8 2 4" xfId="1107"/>
    <cellStyle name="Normal 8 2 4 2" xfId="1108"/>
    <cellStyle name="Normal 8 2 5" xfId="1109"/>
    <cellStyle name="Normal 8 2 5 2" xfId="1110"/>
    <cellStyle name="Normal 8 2 6" xfId="1111"/>
    <cellStyle name="Normal 8 3" xfId="1112"/>
    <cellStyle name="Normal 8 3 2" xfId="1113"/>
    <cellStyle name="Normal 8 3 2 2" xfId="1114"/>
    <cellStyle name="Normal 8 3 2 2 2" xfId="1115"/>
    <cellStyle name="Normal 8 3 2 3" xfId="1116"/>
    <cellStyle name="Normal 8 3 3" xfId="1117"/>
    <cellStyle name="Normal 8 3 3 2" xfId="1118"/>
    <cellStyle name="Normal 8 3 4" xfId="1119"/>
    <cellStyle name="Normal 8 3 4 2" xfId="1120"/>
    <cellStyle name="Normal 8 3 5" xfId="1121"/>
    <cellStyle name="Normal 8 4" xfId="1122"/>
    <cellStyle name="Normal 8 4 2" xfId="1123"/>
    <cellStyle name="Normal 8 4 2 2" xfId="1124"/>
    <cellStyle name="Normal 8 4 2 2 2" xfId="1125"/>
    <cellStyle name="Normal 8 4 2 3" xfId="1126"/>
    <cellStyle name="Normal 8 4 3" xfId="1127"/>
    <cellStyle name="Normal 8 4 3 2" xfId="1128"/>
    <cellStyle name="Normal 8 4 4" xfId="1129"/>
    <cellStyle name="Normal 8 4 4 2" xfId="1130"/>
    <cellStyle name="Normal 8 4 5" xfId="1131"/>
    <cellStyle name="Normal 8 5" xfId="1132"/>
    <cellStyle name="Normal 8 5 2" xfId="1133"/>
    <cellStyle name="Normal 8 5 2 2" xfId="1134"/>
    <cellStyle name="Normal 8 5 2 2 2" xfId="1135"/>
    <cellStyle name="Normal 8 5 2 3" xfId="1136"/>
    <cellStyle name="Normal 8 5 3" xfId="1137"/>
    <cellStyle name="Normal 8 5 3 2" xfId="1138"/>
    <cellStyle name="Normal 8 5 4" xfId="1139"/>
    <cellStyle name="Normal 8 5 4 2" xfId="1140"/>
    <cellStyle name="Normal 8 5 5" xfId="1141"/>
    <cellStyle name="Normal 8 6" xfId="1142"/>
    <cellStyle name="Normal 8 6 2" xfId="1143"/>
    <cellStyle name="Normal 8 6 2 2" xfId="1144"/>
    <cellStyle name="Normal 8 6 2 2 2" xfId="1145"/>
    <cellStyle name="Normal 8 6 2 3" xfId="1146"/>
    <cellStyle name="Normal 8 6 3" xfId="1147"/>
    <cellStyle name="Normal 8 6 3 2" xfId="1148"/>
    <cellStyle name="Normal 8 6 4" xfId="1149"/>
    <cellStyle name="Normal 8 6 4 2" xfId="1150"/>
    <cellStyle name="Normal 8 6 5" xfId="1151"/>
    <cellStyle name="Normal 8 7" xfId="1152"/>
    <cellStyle name="Normal 8 7 2" xfId="1153"/>
    <cellStyle name="Normal 8 7 2 2" xfId="1154"/>
    <cellStyle name="Normal 8 7 2 2 2" xfId="1155"/>
    <cellStyle name="Normal 8 7 2 3" xfId="1156"/>
    <cellStyle name="Normal 8 7 3" xfId="1157"/>
    <cellStyle name="Normal 8 7 3 2" xfId="1158"/>
    <cellStyle name="Normal 8 7 4" xfId="1159"/>
    <cellStyle name="Normal 8 7 4 2" xfId="1160"/>
    <cellStyle name="Normal 8 7 5" xfId="1161"/>
    <cellStyle name="Normal 8 8" xfId="1162"/>
    <cellStyle name="Normal 8 8 2" xfId="1163"/>
    <cellStyle name="Normal 8 8 2 2" xfId="1164"/>
    <cellStyle name="Normal 8 8 3" xfId="1165"/>
    <cellStyle name="Normal 8 8 3 2" xfId="1166"/>
    <cellStyle name="Normal 8 8 4" xfId="1167"/>
    <cellStyle name="Normal 8 9" xfId="1168"/>
    <cellStyle name="Normal 8 9 2" xfId="1169"/>
    <cellStyle name="Normal 8 9 2 2" xfId="1170"/>
    <cellStyle name="Normal 8 9 3" xfId="1171"/>
    <cellStyle name="Normal 81" xfId="1289"/>
    <cellStyle name="Normal 9" xfId="1172"/>
    <cellStyle name="Normal 9 10" xfId="1173"/>
    <cellStyle name="Normal 9 10 2" xfId="1174"/>
    <cellStyle name="Normal 9 11" xfId="1175"/>
    <cellStyle name="Normal 9 11 2" xfId="1176"/>
    <cellStyle name="Normal 9 12" xfId="1177"/>
    <cellStyle name="Normal 9 2" xfId="1178"/>
    <cellStyle name="Normal 9 2 2" xfId="1179"/>
    <cellStyle name="Normal 9 2 2 2" xfId="1180"/>
    <cellStyle name="Normal 9 2 2 2 2" xfId="1181"/>
    <cellStyle name="Normal 9 2 2 3" xfId="1182"/>
    <cellStyle name="Normal 9 2 3" xfId="1183"/>
    <cellStyle name="Normal 9 2 3 2" xfId="1184"/>
    <cellStyle name="Normal 9 2 4" xfId="1185"/>
    <cellStyle name="Normal 9 2 4 2" xfId="1186"/>
    <cellStyle name="Normal 9 2 5" xfId="1187"/>
    <cellStyle name="Normal 9 2 5 2" xfId="1188"/>
    <cellStyle name="Normal 9 2 6" xfId="1189"/>
    <cellStyle name="Normal 9 3" xfId="1190"/>
    <cellStyle name="Normal 9 3 2" xfId="1191"/>
    <cellStyle name="Normal 9 3 2 2" xfId="1192"/>
    <cellStyle name="Normal 9 3 2 2 2" xfId="1193"/>
    <cellStyle name="Normal 9 3 2 3" xfId="1194"/>
    <cellStyle name="Normal 9 3 3" xfId="1195"/>
    <cellStyle name="Normal 9 3 3 2" xfId="1196"/>
    <cellStyle name="Normal 9 3 4" xfId="1197"/>
    <cellStyle name="Normal 9 3 4 2" xfId="1198"/>
    <cellStyle name="Normal 9 3 5" xfId="1199"/>
    <cellStyle name="Normal 9 4" xfId="1200"/>
    <cellStyle name="Normal 9 4 2" xfId="1201"/>
    <cellStyle name="Normal 9 4 2 2" xfId="1202"/>
    <cellStyle name="Normal 9 4 2 2 2" xfId="1203"/>
    <cellStyle name="Normal 9 4 2 3" xfId="1204"/>
    <cellStyle name="Normal 9 4 3" xfId="1205"/>
    <cellStyle name="Normal 9 4 3 2" xfId="1206"/>
    <cellStyle name="Normal 9 4 4" xfId="1207"/>
    <cellStyle name="Normal 9 4 4 2" xfId="1208"/>
    <cellStyle name="Normal 9 4 5" xfId="1209"/>
    <cellStyle name="Normal 9 5" xfId="1210"/>
    <cellStyle name="Normal 9 5 2" xfId="1211"/>
    <cellStyle name="Normal 9 5 2 2" xfId="1212"/>
    <cellStyle name="Normal 9 5 2 2 2" xfId="1213"/>
    <cellStyle name="Normal 9 5 2 3" xfId="1214"/>
    <cellStyle name="Normal 9 5 3" xfId="1215"/>
    <cellStyle name="Normal 9 5 3 2" xfId="1216"/>
    <cellStyle name="Normal 9 5 4" xfId="1217"/>
    <cellStyle name="Normal 9 5 4 2" xfId="1218"/>
    <cellStyle name="Normal 9 5 5" xfId="1219"/>
    <cellStyle name="Normal 9 6" xfId="1220"/>
    <cellStyle name="Normal 9 6 2" xfId="1221"/>
    <cellStyle name="Normal 9 6 2 2" xfId="1222"/>
    <cellStyle name="Normal 9 6 2 2 2" xfId="1223"/>
    <cellStyle name="Normal 9 6 2 3" xfId="1224"/>
    <cellStyle name="Normal 9 6 3" xfId="1225"/>
    <cellStyle name="Normal 9 6 3 2" xfId="1226"/>
    <cellStyle name="Normal 9 6 4" xfId="1227"/>
    <cellStyle name="Normal 9 6 4 2" xfId="1228"/>
    <cellStyle name="Normal 9 6 5" xfId="1229"/>
    <cellStyle name="Normal 9 7" xfId="1230"/>
    <cellStyle name="Normal 9 7 2" xfId="1231"/>
    <cellStyle name="Normal 9 7 2 2" xfId="1232"/>
    <cellStyle name="Normal 9 7 2 2 2" xfId="1233"/>
    <cellStyle name="Normal 9 7 2 3" xfId="1234"/>
    <cellStyle name="Normal 9 7 3" xfId="1235"/>
    <cellStyle name="Normal 9 7 3 2" xfId="1236"/>
    <cellStyle name="Normal 9 7 4" xfId="1237"/>
    <cellStyle name="Normal 9 7 4 2" xfId="1238"/>
    <cellStyle name="Normal 9 7 5" xfId="1239"/>
    <cellStyle name="Normal 9 8" xfId="1240"/>
    <cellStyle name="Normal 9 8 2" xfId="1241"/>
    <cellStyle name="Normal 9 8 2 2" xfId="1242"/>
    <cellStyle name="Normal 9 8 3" xfId="1243"/>
    <cellStyle name="Normal 9 8 3 2" xfId="1244"/>
    <cellStyle name="Normal 9 8 4" xfId="1245"/>
    <cellStyle name="Normal 9 9" xfId="1246"/>
    <cellStyle name="Normal 9 9 2" xfId="1247"/>
    <cellStyle name="Normal 9 9 2 2" xfId="1248"/>
    <cellStyle name="Normal 9 9 3" xfId="1249"/>
    <cellStyle name="Normal_Sheet2 (2)" xfId="2"/>
    <cellStyle name="Note 2" xfId="1250"/>
    <cellStyle name="Note 2 2" xfId="1251"/>
    <cellStyle name="Percent 2" xfId="1252"/>
    <cellStyle name="Percent 2 2" xfId="1253"/>
    <cellStyle name="Percent 2 2 2" xfId="1254"/>
    <cellStyle name="Percent 2 2 2 2" xfId="1255"/>
    <cellStyle name="Percent 2 2 3" xfId="1256"/>
    <cellStyle name="Percent 2 3" xfId="1257"/>
    <cellStyle name="Percent 2 3 2" xfId="1258"/>
    <cellStyle name="Percent 2 3 2 2" xfId="1259"/>
    <cellStyle name="Percent 2 3 3" xfId="1260"/>
    <cellStyle name="Percent 2 4" xfId="1261"/>
    <cellStyle name="Percent 2 4 2" xfId="1262"/>
    <cellStyle name="Percent 2 4 2 2" xfId="1263"/>
    <cellStyle name="Percent 2 4 3" xfId="1264"/>
    <cellStyle name="Percent 2 5" xfId="1265"/>
    <cellStyle name="Percent 2 5 2" xfId="1266"/>
    <cellStyle name="Percent 2 6" xfId="1267"/>
    <cellStyle name="Percent 3" xfId="1268"/>
    <cellStyle name="Percent 3 2" xfId="1269"/>
    <cellStyle name="Percent 3 2 2" xfId="1270"/>
    <cellStyle name="Percent 3 2 3" xfId="1271"/>
    <cellStyle name="Percent 3 3" xfId="1272"/>
    <cellStyle name="Percent 3 3 2" xfId="1273"/>
    <cellStyle name="Percent 3 3 3" xfId="1274"/>
    <cellStyle name="Percent 3 4" xfId="1275"/>
    <cellStyle name="Percent 3 5" xfId="1276"/>
    <cellStyle name="Percent 4" xfId="1277"/>
    <cellStyle name="Percent 4 2" xfId="1278"/>
    <cellStyle name="Percent 4 2 2" xfId="1279"/>
    <cellStyle name="Percent 4 2 3" xfId="1280"/>
    <cellStyle name="Percent 4 3" xfId="1281"/>
    <cellStyle name="Percent 4 3 2" xfId="1282"/>
    <cellStyle name="Percent 4 3 3" xfId="1283"/>
    <cellStyle name="Percent 4 4" xfId="1284"/>
    <cellStyle name="Percent 4 5" xfId="1285"/>
    <cellStyle name="Percent 5" xfId="1286"/>
    <cellStyle name="Percent 6" xfId="1292"/>
    <cellStyle name="Style 1" xfId="1287"/>
    <cellStyle name="Style 1 2" xfId="1288"/>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Medium9">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airbanks/Projects%20and%20Proposals/GVEA/Multiple%20Sites%20-%20Air%20Quality/PM%202.5%20Nonattainment/NAA%20BACT/Zehnder/Final/SCI%20Cost%20Tables/ULSD%20(No%20Tank)%20-%20GVEA%20Zhender%20EUID%201_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airbanks/Projects%20and%20Proposals/GVEA/Multiple%20Sites%20-%20Air%20Quality/PM%202.5%20Nonattainment/NAA%20BACT/Zehnder/Final/SCI%20Cost%20Tables/ULSD%20(No%20Tank)%20-%20GVEA%20Zhender%20EUID%203_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airbanks/Projects%20and%20Proposals/GVEA/Multiple%20Sites%20-%20Air%20Quality/PM%202.5%20Nonattainment/NAA%20BACT/Zehnder/Final/SCI%20Cost%20Tables/ULSD%20(No%20Tank)%20-%20GVEA%20Zhender%20EUID%2010_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Capital Investment"/>
      <sheetName val="Cost Effectiveness"/>
      <sheetName val="Sheet3"/>
    </sheetNames>
    <sheetDataSet>
      <sheetData sheetId="0">
        <row r="44">
          <cell r="K44">
            <v>0</v>
          </cell>
        </row>
        <row r="47">
          <cell r="K47">
            <v>0</v>
          </cell>
        </row>
        <row r="62">
          <cell r="K62">
            <v>0</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Capital Investment"/>
      <sheetName val="Cost Effectiveness"/>
      <sheetName val="Sheet3"/>
    </sheetNames>
    <sheetDataSet>
      <sheetData sheetId="0">
        <row r="44">
          <cell r="K44">
            <v>0</v>
          </cell>
        </row>
        <row r="47">
          <cell r="K47">
            <v>0</v>
          </cell>
        </row>
        <row r="62">
          <cell r="K62">
            <v>0</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Capital Investment"/>
      <sheetName val="Cost Effectiveness"/>
      <sheetName val="Sheet3"/>
    </sheetNames>
    <sheetDataSet>
      <sheetData sheetId="0">
        <row r="44">
          <cell r="K44">
            <v>0</v>
          </cell>
        </row>
        <row r="47">
          <cell r="K47">
            <v>0</v>
          </cell>
        </row>
        <row r="62">
          <cell r="K62">
            <v>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5"/>
  <sheetViews>
    <sheetView tabSelected="1" view="pageLayout" topLeftCell="A37" zoomScaleNormal="100" workbookViewId="0">
      <selection activeCell="G15" sqref="G15"/>
    </sheetView>
  </sheetViews>
  <sheetFormatPr defaultColWidth="8.85546875" defaultRowHeight="14.25" x14ac:dyDescent="0.2"/>
  <cols>
    <col min="1" max="1" width="8.85546875" style="1" customWidth="1"/>
    <col min="2" max="2" width="27.7109375" style="1" customWidth="1"/>
    <col min="3" max="3" width="48.5703125" style="1" bestFit="1" customWidth="1"/>
    <col min="4" max="16384" width="8.85546875" style="1"/>
  </cols>
  <sheetData>
    <row r="1" spans="1:3" ht="31.5" x14ac:dyDescent="0.25">
      <c r="A1" s="136" t="s">
        <v>128</v>
      </c>
      <c r="B1" s="136"/>
      <c r="C1" s="136"/>
    </row>
    <row r="2" spans="1:3" ht="15" thickBot="1" x14ac:dyDescent="0.25">
      <c r="A2" s="3"/>
      <c r="B2" s="3"/>
      <c r="C2" s="3"/>
    </row>
    <row r="3" spans="1:3" ht="15" x14ac:dyDescent="0.25">
      <c r="A3" s="315" t="s">
        <v>15</v>
      </c>
      <c r="B3" s="316"/>
      <c r="C3" s="313" t="s">
        <v>109</v>
      </c>
    </row>
    <row r="4" spans="1:3" ht="15.75" thickBot="1" x14ac:dyDescent="0.3">
      <c r="A4" s="240" t="s">
        <v>13</v>
      </c>
      <c r="B4" s="241" t="s">
        <v>20</v>
      </c>
      <c r="C4" s="314"/>
    </row>
    <row r="5" spans="1:3" ht="16.5" thickTop="1" thickBot="1" x14ac:dyDescent="0.3">
      <c r="A5" s="242"/>
      <c r="B5" s="243"/>
      <c r="C5" s="244"/>
    </row>
    <row r="6" spans="1:3" x14ac:dyDescent="0.2">
      <c r="A6" s="317" t="s">
        <v>41</v>
      </c>
      <c r="B6" s="325" t="s">
        <v>21</v>
      </c>
      <c r="C6" s="245" t="s">
        <v>22</v>
      </c>
    </row>
    <row r="7" spans="1:3" x14ac:dyDescent="0.2">
      <c r="A7" s="318"/>
      <c r="B7" s="326"/>
      <c r="C7" s="246" t="s">
        <v>4</v>
      </c>
    </row>
    <row r="8" spans="1:3" ht="15" thickBot="1" x14ac:dyDescent="0.25">
      <c r="A8" s="319"/>
      <c r="B8" s="327"/>
      <c r="C8" s="247" t="s">
        <v>3</v>
      </c>
    </row>
    <row r="9" spans="1:3" x14ac:dyDescent="0.2">
      <c r="A9" s="320" t="s">
        <v>42</v>
      </c>
      <c r="B9" s="328" t="s">
        <v>107</v>
      </c>
      <c r="C9" s="8" t="s">
        <v>22</v>
      </c>
    </row>
    <row r="10" spans="1:3" x14ac:dyDescent="0.2">
      <c r="A10" s="321"/>
      <c r="B10" s="328"/>
      <c r="C10" s="14" t="s">
        <v>4</v>
      </c>
    </row>
    <row r="11" spans="1:3" x14ac:dyDescent="0.2">
      <c r="A11" s="321"/>
      <c r="B11" s="328"/>
      <c r="C11" s="14" t="s">
        <v>173</v>
      </c>
    </row>
    <row r="12" spans="1:3" ht="15" thickBot="1" x14ac:dyDescent="0.25">
      <c r="A12" s="322"/>
      <c r="B12" s="328"/>
      <c r="C12" s="248" t="s">
        <v>3</v>
      </c>
    </row>
    <row r="13" spans="1:3" x14ac:dyDescent="0.2">
      <c r="A13" s="323" t="s">
        <v>36</v>
      </c>
      <c r="B13" s="325" t="s">
        <v>105</v>
      </c>
      <c r="C13" s="245" t="s">
        <v>22</v>
      </c>
    </row>
    <row r="14" spans="1:3" x14ac:dyDescent="0.2">
      <c r="A14" s="324"/>
      <c r="B14" s="329"/>
      <c r="C14" s="249" t="s">
        <v>4</v>
      </c>
    </row>
    <row r="15" spans="1:3" ht="15" thickBot="1" x14ac:dyDescent="0.25">
      <c r="A15" s="319"/>
      <c r="B15" s="327"/>
      <c r="C15" s="247" t="s">
        <v>3</v>
      </c>
    </row>
  </sheetData>
  <mergeCells count="8">
    <mergeCell ref="C3:C4"/>
    <mergeCell ref="A3:B3"/>
    <mergeCell ref="A6:A8"/>
    <mergeCell ref="A9:A12"/>
    <mergeCell ref="A13:A15"/>
    <mergeCell ref="B6:B8"/>
    <mergeCell ref="B9:B12"/>
    <mergeCell ref="B13:B15"/>
  </mergeCells>
  <printOptions horizontalCentered="1"/>
  <pageMargins left="0.7" right="0.7" top="0.75" bottom="0.75" header="0.3" footer="0.3"/>
  <pageSetup firstPageNumber="79" orientation="portrait" useFirstPageNumber="1" r:id="rId1"/>
  <headerFooter>
    <oddFooter>&amp;L&amp;"Arial,Regular"&amp;8GVEA - Zehnder Facility
PM&amp;Y2.5&amp;Y Serious NAA BACT Analysis&amp;R&amp;"Arial,Regular"&amp;8November 2018</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8"/>
  <sheetViews>
    <sheetView tabSelected="1" view="pageLayout" zoomScaleNormal="100" workbookViewId="0">
      <selection activeCell="G15" sqref="G15"/>
    </sheetView>
  </sheetViews>
  <sheetFormatPr defaultRowHeight="14.25" x14ac:dyDescent="0.25"/>
  <cols>
    <col min="1" max="1" width="25.7109375" style="217" customWidth="1"/>
    <col min="2" max="2" width="16.85546875" style="217" bestFit="1" customWidth="1"/>
    <col min="3" max="3" width="15.7109375" style="217" bestFit="1" customWidth="1"/>
    <col min="4" max="5" width="15.7109375" style="217" customWidth="1"/>
    <col min="6" max="16384" width="9.140625" style="217"/>
  </cols>
  <sheetData>
    <row r="1" spans="1:5" s="210" customFormat="1" ht="15" x14ac:dyDescent="0.25">
      <c r="A1" s="393" t="s">
        <v>193</v>
      </c>
      <c r="B1" s="393"/>
      <c r="C1" s="393"/>
      <c r="D1" s="393"/>
      <c r="E1" s="393"/>
    </row>
    <row r="2" spans="1:5" s="210" customFormat="1" ht="15" x14ac:dyDescent="0.25">
      <c r="A2" s="393" t="s">
        <v>201</v>
      </c>
      <c r="B2" s="393"/>
      <c r="C2" s="393"/>
      <c r="D2" s="393"/>
      <c r="E2" s="393"/>
    </row>
    <row r="4" spans="1:5" ht="15" thickBot="1" x14ac:dyDescent="0.3"/>
    <row r="5" spans="1:5" ht="60.75" thickBot="1" x14ac:dyDescent="0.3">
      <c r="A5" s="218"/>
      <c r="B5" s="211" t="s">
        <v>196</v>
      </c>
      <c r="C5" s="212" t="s">
        <v>197</v>
      </c>
      <c r="D5" s="211" t="s">
        <v>198</v>
      </c>
      <c r="E5" s="212" t="s">
        <v>199</v>
      </c>
    </row>
    <row r="6" spans="1:5" ht="15.75" customHeight="1" thickTop="1" x14ac:dyDescent="0.2">
      <c r="A6" s="274" t="s">
        <v>200</v>
      </c>
      <c r="B6" s="389">
        <v>30425000</v>
      </c>
      <c r="C6" s="390"/>
      <c r="D6" s="391">
        <v>21050000</v>
      </c>
      <c r="E6" s="392"/>
    </row>
    <row r="7" spans="1:5" ht="42.75" x14ac:dyDescent="0.25">
      <c r="A7" s="219" t="s">
        <v>177</v>
      </c>
      <c r="B7" s="220">
        <v>32256</v>
      </c>
      <c r="C7" s="221">
        <v>12864</v>
      </c>
      <c r="D7" s="220">
        <v>32256</v>
      </c>
      <c r="E7" s="221">
        <v>12864</v>
      </c>
    </row>
    <row r="8" spans="1:5" x14ac:dyDescent="0.25">
      <c r="A8" s="219" t="s">
        <v>178</v>
      </c>
      <c r="B8" s="222">
        <f>B7/(B7+C7)</f>
        <v>0.71489361702127663</v>
      </c>
      <c r="C8" s="223">
        <f>C7/(B7+C7)</f>
        <v>0.28510638297872343</v>
      </c>
      <c r="D8" s="222">
        <f>D7/(D7+E7)</f>
        <v>0.71489361702127663</v>
      </c>
      <c r="E8" s="223">
        <f>E7/(D7+E7)</f>
        <v>0.28510638297872343</v>
      </c>
    </row>
    <row r="9" spans="1:5" ht="28.5" x14ac:dyDescent="0.25">
      <c r="A9" s="224" t="s">
        <v>179</v>
      </c>
      <c r="B9" s="225">
        <f>B8*$B$6</f>
        <v>21750638.297872342</v>
      </c>
      <c r="C9" s="226">
        <f>C8*$B$6</f>
        <v>8674361.7021276597</v>
      </c>
      <c r="D9" s="225">
        <f>D8*$D$6</f>
        <v>15048510.638297873</v>
      </c>
      <c r="E9" s="226">
        <f>E8*$D$6</f>
        <v>6001489.3617021283</v>
      </c>
    </row>
    <row r="10" spans="1:5" ht="28.5" x14ac:dyDescent="0.25">
      <c r="A10" s="219" t="s">
        <v>180</v>
      </c>
      <c r="B10" s="225">
        <f>B9/2</f>
        <v>10875319.148936171</v>
      </c>
      <c r="C10" s="226">
        <f>C9/2</f>
        <v>4337180.8510638298</v>
      </c>
      <c r="D10" s="225">
        <f>D9/2</f>
        <v>7524255.3191489363</v>
      </c>
      <c r="E10" s="226">
        <f>E9/2</f>
        <v>3000744.6808510642</v>
      </c>
    </row>
    <row r="11" spans="1:5" ht="28.5" x14ac:dyDescent="0.25">
      <c r="A11" s="219" t="s">
        <v>181</v>
      </c>
      <c r="B11" s="227">
        <f>B10*B15</f>
        <v>1026553.1928597387</v>
      </c>
      <c r="C11" s="228">
        <f>C10*B15</f>
        <v>409399.19000953861</v>
      </c>
      <c r="D11" s="227">
        <f>D10*B15</f>
        <v>710236.47361372225</v>
      </c>
      <c r="E11" s="228">
        <f>E10*B15</f>
        <v>283249.06983404403</v>
      </c>
    </row>
    <row r="12" spans="1:5" ht="57" x14ac:dyDescent="0.25">
      <c r="A12" s="219" t="s">
        <v>182</v>
      </c>
      <c r="B12" s="225">
        <f>C23*B10</f>
        <v>435012.76595744683</v>
      </c>
      <c r="C12" s="226">
        <f>C23*C10</f>
        <v>173487.2340425532</v>
      </c>
      <c r="D12" s="225">
        <f>C23*D10</f>
        <v>300970.21276595746</v>
      </c>
      <c r="E12" s="226">
        <f>C23*E10</f>
        <v>120029.78723404257</v>
      </c>
    </row>
    <row r="13" spans="1:5" ht="45.75" thickBot="1" x14ac:dyDescent="0.3">
      <c r="A13" s="213" t="s">
        <v>183</v>
      </c>
      <c r="B13" s="214">
        <f>SUM(B11:B12)</f>
        <v>1461565.9588171856</v>
      </c>
      <c r="C13" s="215">
        <f>SUM(C11:C12)</f>
        <v>582886.42405209178</v>
      </c>
      <c r="D13" s="214">
        <f>SUM(D11:D12)</f>
        <v>1011206.6863796797</v>
      </c>
      <c r="E13" s="215">
        <f>SUM(E11:E12)</f>
        <v>403278.85706808663</v>
      </c>
    </row>
    <row r="15" spans="1:5" x14ac:dyDescent="0.25">
      <c r="A15" s="217" t="s">
        <v>184</v>
      </c>
      <c r="B15" s="229">
        <f>($C$18/100*POWER((1+($C$18/100)),$C$20))/((POWER(((1+$C$18/100)),$C$20))-1)</f>
        <v>9.4392925743255696E-2</v>
      </c>
    </row>
    <row r="17" spans="1:4" ht="15" x14ac:dyDescent="0.25">
      <c r="A17" s="230" t="s">
        <v>94</v>
      </c>
      <c r="B17" s="231"/>
      <c r="C17" s="232"/>
      <c r="D17" s="231"/>
    </row>
    <row r="18" spans="1:4" x14ac:dyDescent="0.25">
      <c r="A18" s="231" t="s">
        <v>185</v>
      </c>
      <c r="B18" s="231"/>
      <c r="C18" s="233">
        <v>7</v>
      </c>
      <c r="D18" s="217" t="s">
        <v>186</v>
      </c>
    </row>
    <row r="19" spans="1:4" x14ac:dyDescent="0.25">
      <c r="A19" s="231" t="s">
        <v>187</v>
      </c>
      <c r="B19" s="231"/>
      <c r="C19" s="231"/>
    </row>
    <row r="20" spans="1:4" x14ac:dyDescent="0.25">
      <c r="A20" s="231" t="s">
        <v>188</v>
      </c>
      <c r="B20" s="231"/>
      <c r="C20" s="234">
        <v>20</v>
      </c>
      <c r="D20" s="217" t="s">
        <v>97</v>
      </c>
    </row>
    <row r="21" spans="1:4" x14ac:dyDescent="0.25">
      <c r="A21" s="231" t="s">
        <v>189</v>
      </c>
      <c r="B21" s="231"/>
      <c r="C21" s="231"/>
    </row>
    <row r="23" spans="1:4" ht="14.25" customHeight="1" x14ac:dyDescent="0.25">
      <c r="A23" s="388" t="s">
        <v>190</v>
      </c>
      <c r="B23" s="388"/>
      <c r="C23" s="235">
        <v>0.04</v>
      </c>
    </row>
    <row r="24" spans="1:4" x14ac:dyDescent="0.25">
      <c r="A24" s="388" t="s">
        <v>191</v>
      </c>
      <c r="B24" s="388"/>
    </row>
    <row r="25" spans="1:4" x14ac:dyDescent="0.25">
      <c r="A25" s="217" t="s">
        <v>192</v>
      </c>
    </row>
    <row r="27" spans="1:4" x14ac:dyDescent="0.25">
      <c r="A27" s="216"/>
      <c r="B27" s="216"/>
      <c r="C27" s="216"/>
      <c r="D27" s="216"/>
    </row>
    <row r="28" spans="1:4" x14ac:dyDescent="0.25">
      <c r="A28" s="216"/>
      <c r="B28" s="216"/>
      <c r="C28" s="216"/>
      <c r="D28" s="216"/>
    </row>
  </sheetData>
  <mergeCells count="6">
    <mergeCell ref="A23:B23"/>
    <mergeCell ref="A24:B24"/>
    <mergeCell ref="B6:C6"/>
    <mergeCell ref="D6:E6"/>
    <mergeCell ref="A1:E1"/>
    <mergeCell ref="A2:E2"/>
  </mergeCells>
  <printOptions horizontalCentered="1"/>
  <pageMargins left="0.7" right="0.7" top="0.75" bottom="0.75" header="0.3" footer="0.3"/>
  <pageSetup firstPageNumber="79" orientation="portrait" useFirstPageNumber="1" r:id="rId1"/>
  <headerFooter>
    <oddFooter>&amp;L&amp;"Arial,Regular"&amp;8GVEA - Zehnder Facility
PM&amp;Y2.5&amp;Y Serious NAA BACT Analysis&amp;R&amp;"Arial,Regular"&amp;8November 2018</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C25"/>
  <sheetViews>
    <sheetView tabSelected="1" workbookViewId="0">
      <selection activeCell="G15" sqref="G15"/>
    </sheetView>
  </sheetViews>
  <sheetFormatPr defaultColWidth="8.85546875" defaultRowHeight="14.25" x14ac:dyDescent="0.2"/>
  <cols>
    <col min="1" max="1" width="45.7109375" style="1" customWidth="1"/>
    <col min="2" max="2" width="48.5703125" style="1" bestFit="1" customWidth="1"/>
    <col min="3" max="3" width="45.7109375" style="1" customWidth="1"/>
    <col min="4" max="16384" width="8.85546875" style="1"/>
  </cols>
  <sheetData>
    <row r="1" spans="1:3" ht="16.5" x14ac:dyDescent="0.3">
      <c r="A1" s="2" t="s">
        <v>24</v>
      </c>
      <c r="B1" s="2"/>
      <c r="C1" s="2"/>
    </row>
    <row r="2" spans="1:3" ht="15" thickBot="1" x14ac:dyDescent="0.25">
      <c r="A2" s="3"/>
      <c r="B2" s="3"/>
      <c r="C2" s="3"/>
    </row>
    <row r="3" spans="1:3" ht="15.75" thickBot="1" x14ac:dyDescent="0.3">
      <c r="A3" s="4" t="s">
        <v>0</v>
      </c>
      <c r="B3" s="5" t="s">
        <v>1</v>
      </c>
      <c r="C3" s="6" t="s">
        <v>5</v>
      </c>
    </row>
    <row r="4" spans="1:3" ht="15" thickTop="1" x14ac:dyDescent="0.2">
      <c r="A4" s="394" t="s">
        <v>25</v>
      </c>
      <c r="B4" s="7" t="s">
        <v>4</v>
      </c>
      <c r="C4" s="8">
        <v>7</v>
      </c>
    </row>
    <row r="5" spans="1:3" ht="15" thickBot="1" x14ac:dyDescent="0.25">
      <c r="A5" s="395"/>
      <c r="B5" s="9" t="s">
        <v>2</v>
      </c>
      <c r="C5" s="10">
        <v>4</v>
      </c>
    </row>
    <row r="6" spans="1:3" x14ac:dyDescent="0.2">
      <c r="A6" s="1" t="s">
        <v>17</v>
      </c>
      <c r="B6" s="11"/>
      <c r="C6" s="11"/>
    </row>
    <row r="8" spans="1:3" ht="16.5" x14ac:dyDescent="0.3">
      <c r="A8" s="2" t="s">
        <v>26</v>
      </c>
      <c r="B8" s="2"/>
      <c r="C8" s="2"/>
    </row>
    <row r="9" spans="1:3" ht="15" thickBot="1" x14ac:dyDescent="0.25">
      <c r="A9" s="3"/>
      <c r="B9" s="3"/>
      <c r="C9" s="3"/>
    </row>
    <row r="10" spans="1:3" ht="15.75" thickBot="1" x14ac:dyDescent="0.3">
      <c r="A10" s="12" t="s">
        <v>0</v>
      </c>
      <c r="B10" s="5" t="s">
        <v>1</v>
      </c>
      <c r="C10" s="6" t="s">
        <v>9</v>
      </c>
    </row>
    <row r="11" spans="1:3" ht="15" thickTop="1" x14ac:dyDescent="0.2">
      <c r="A11" s="394" t="s">
        <v>25</v>
      </c>
      <c r="B11" s="7" t="s">
        <v>8</v>
      </c>
      <c r="C11" s="8">
        <v>13</v>
      </c>
    </row>
    <row r="12" spans="1:3" x14ac:dyDescent="0.2">
      <c r="A12" s="396"/>
      <c r="B12" s="7" t="s">
        <v>7</v>
      </c>
      <c r="C12" s="8">
        <v>7</v>
      </c>
    </row>
    <row r="13" spans="1:3" x14ac:dyDescent="0.2">
      <c r="A13" s="396"/>
      <c r="B13" s="7" t="s">
        <v>2</v>
      </c>
      <c r="C13" s="8">
        <v>3</v>
      </c>
    </row>
    <row r="14" spans="1:3" x14ac:dyDescent="0.2">
      <c r="A14" s="396"/>
      <c r="B14" s="7" t="s">
        <v>3</v>
      </c>
      <c r="C14" s="8">
        <v>5</v>
      </c>
    </row>
    <row r="15" spans="1:3" ht="15" thickBot="1" x14ac:dyDescent="0.25">
      <c r="A15" s="395"/>
      <c r="B15" s="9" t="s">
        <v>6</v>
      </c>
      <c r="C15" s="10">
        <v>2</v>
      </c>
    </row>
    <row r="16" spans="1:3" x14ac:dyDescent="0.2">
      <c r="A16" s="1" t="s">
        <v>17</v>
      </c>
      <c r="B16" s="11"/>
      <c r="C16" s="11"/>
    </row>
    <row r="18" spans="1:3" ht="16.5" x14ac:dyDescent="0.3">
      <c r="A18" s="2" t="s">
        <v>27</v>
      </c>
      <c r="B18" s="2"/>
      <c r="C18" s="2"/>
    </row>
    <row r="19" spans="1:3" ht="15" thickBot="1" x14ac:dyDescent="0.25">
      <c r="A19" s="3"/>
      <c r="B19" s="3"/>
      <c r="C19" s="3"/>
    </row>
    <row r="20" spans="1:3" ht="15.75" thickBot="1" x14ac:dyDescent="0.3">
      <c r="A20" s="4" t="s">
        <v>0</v>
      </c>
      <c r="B20" s="5" t="s">
        <v>1</v>
      </c>
      <c r="C20" s="6" t="s">
        <v>12</v>
      </c>
    </row>
    <row r="21" spans="1:3" ht="15" thickTop="1" x14ac:dyDescent="0.2">
      <c r="A21" s="394" t="s">
        <v>25</v>
      </c>
      <c r="B21" s="7" t="s">
        <v>4</v>
      </c>
      <c r="C21" s="8">
        <v>2</v>
      </c>
    </row>
    <row r="22" spans="1:3" x14ac:dyDescent="0.2">
      <c r="A22" s="396"/>
      <c r="B22" s="13" t="s">
        <v>11</v>
      </c>
      <c r="C22" s="14">
        <v>2</v>
      </c>
    </row>
    <row r="23" spans="1:3" x14ac:dyDescent="0.2">
      <c r="A23" s="396"/>
      <c r="B23" s="13" t="s">
        <v>10</v>
      </c>
      <c r="C23" s="14">
        <v>1</v>
      </c>
    </row>
    <row r="24" spans="1:3" ht="15" thickBot="1" x14ac:dyDescent="0.25">
      <c r="A24" s="395"/>
      <c r="B24" s="9" t="s">
        <v>2</v>
      </c>
      <c r="C24" s="10">
        <v>1</v>
      </c>
    </row>
    <row r="25" spans="1:3" x14ac:dyDescent="0.2">
      <c r="A25" s="1" t="s">
        <v>17</v>
      </c>
    </row>
  </sheetData>
  <mergeCells count="3">
    <mergeCell ref="A4:A5"/>
    <mergeCell ref="A11:A15"/>
    <mergeCell ref="A21:A24"/>
  </mergeCells>
  <printOptions horizontalCentered="1"/>
  <pageMargins left="0.7" right="0.7" top="0.75" bottom="0.75" header="0.3" footer="0.3"/>
  <pageSetup scale="65" firstPageNumber="79" orientation="portrait" useFirstPageNumber="1" r:id="rId1"/>
  <headerFooter>
    <oddFooter>&amp;L&amp;"Arial,Regular"&amp;8GVEA - Zehnder Facility
PM&amp;Y2.5&amp;Y Serious NAA BACT Analysis&amp;R&amp;"Arial,Regular"&amp;8November 2018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5"/>
  <sheetViews>
    <sheetView tabSelected="1" view="pageLayout" zoomScaleNormal="100" workbookViewId="0">
      <selection activeCell="G15" sqref="G15"/>
    </sheetView>
  </sheetViews>
  <sheetFormatPr defaultColWidth="8.85546875" defaultRowHeight="14.25" x14ac:dyDescent="0.2"/>
  <cols>
    <col min="1" max="1" width="9.42578125" style="1" customWidth="1"/>
    <col min="2" max="2" width="36.85546875" style="1" bestFit="1" customWidth="1"/>
    <col min="3" max="3" width="50.7109375" style="1" customWidth="1"/>
    <col min="4" max="16384" width="8.85546875" style="1"/>
  </cols>
  <sheetData>
    <row r="1" spans="1:3" ht="30" customHeight="1" x14ac:dyDescent="0.25">
      <c r="A1" s="330" t="s">
        <v>129</v>
      </c>
      <c r="B1" s="330"/>
      <c r="C1" s="330"/>
    </row>
    <row r="2" spans="1:3" ht="15.75" thickBot="1" x14ac:dyDescent="0.3">
      <c r="A2" s="15"/>
      <c r="B2" s="2"/>
      <c r="C2" s="2"/>
    </row>
    <row r="3" spans="1:3" ht="15" x14ac:dyDescent="0.2">
      <c r="A3" s="335" t="s">
        <v>15</v>
      </c>
      <c r="B3" s="336"/>
      <c r="C3" s="313" t="s">
        <v>108</v>
      </c>
    </row>
    <row r="4" spans="1:3" ht="15.75" thickBot="1" x14ac:dyDescent="0.25">
      <c r="A4" s="250" t="s">
        <v>13</v>
      </c>
      <c r="B4" s="251" t="s">
        <v>14</v>
      </c>
      <c r="C4" s="314"/>
    </row>
    <row r="5" spans="1:3" ht="16.5" thickTop="1" thickBot="1" x14ac:dyDescent="0.25">
      <c r="A5" s="252"/>
      <c r="B5" s="253"/>
      <c r="C5" s="244"/>
    </row>
    <row r="6" spans="1:3" x14ac:dyDescent="0.2">
      <c r="A6" s="323" t="s">
        <v>106</v>
      </c>
      <c r="B6" s="331" t="s">
        <v>16</v>
      </c>
      <c r="C6" s="245" t="s">
        <v>22</v>
      </c>
    </row>
    <row r="7" spans="1:3" x14ac:dyDescent="0.2">
      <c r="A7" s="324"/>
      <c r="B7" s="332"/>
      <c r="C7" s="249" t="s">
        <v>4</v>
      </c>
    </row>
    <row r="8" spans="1:3" ht="15" thickBot="1" x14ac:dyDescent="0.25">
      <c r="A8" s="319"/>
      <c r="B8" s="333"/>
      <c r="C8" s="247" t="s">
        <v>3</v>
      </c>
    </row>
    <row r="9" spans="1:3" x14ac:dyDescent="0.2">
      <c r="A9" s="320" t="s">
        <v>42</v>
      </c>
      <c r="B9" s="337" t="s">
        <v>107</v>
      </c>
      <c r="C9" s="8" t="s">
        <v>22</v>
      </c>
    </row>
    <row r="10" spans="1:3" x14ac:dyDescent="0.2">
      <c r="A10" s="321"/>
      <c r="B10" s="338"/>
      <c r="C10" s="14" t="s">
        <v>4</v>
      </c>
    </row>
    <row r="11" spans="1:3" x14ac:dyDescent="0.2">
      <c r="A11" s="321"/>
      <c r="B11" s="338"/>
      <c r="C11" s="14" t="s">
        <v>23</v>
      </c>
    </row>
    <row r="12" spans="1:3" ht="15" thickBot="1" x14ac:dyDescent="0.25">
      <c r="A12" s="322"/>
      <c r="B12" s="339"/>
      <c r="C12" s="248" t="s">
        <v>3</v>
      </c>
    </row>
    <row r="13" spans="1:3" x14ac:dyDescent="0.2">
      <c r="A13" s="323" t="s">
        <v>36</v>
      </c>
      <c r="B13" s="331" t="s">
        <v>105</v>
      </c>
      <c r="C13" s="245" t="s">
        <v>22</v>
      </c>
    </row>
    <row r="14" spans="1:3" x14ac:dyDescent="0.2">
      <c r="A14" s="334"/>
      <c r="B14" s="332"/>
      <c r="C14" s="249" t="s">
        <v>4</v>
      </c>
    </row>
    <row r="15" spans="1:3" ht="15" thickBot="1" x14ac:dyDescent="0.25">
      <c r="A15" s="319"/>
      <c r="B15" s="333"/>
      <c r="C15" s="247" t="s">
        <v>3</v>
      </c>
    </row>
  </sheetData>
  <mergeCells count="9">
    <mergeCell ref="A1:C1"/>
    <mergeCell ref="B13:B15"/>
    <mergeCell ref="A6:A8"/>
    <mergeCell ref="A9:A12"/>
    <mergeCell ref="A13:A15"/>
    <mergeCell ref="A3:B3"/>
    <mergeCell ref="C3:C4"/>
    <mergeCell ref="B6:B8"/>
    <mergeCell ref="B9:B12"/>
  </mergeCells>
  <printOptions horizontalCentered="1"/>
  <pageMargins left="0.7" right="0.7" top="0.75" bottom="0.75" header="0.3" footer="0.3"/>
  <pageSetup scale="93" firstPageNumber="79" orientation="portrait" useFirstPageNumber="1" r:id="rId1"/>
  <headerFooter>
    <oddFooter>&amp;L&amp;"Arial,Regular"&amp;8GVEA - Zehnder Facility
PM&amp;Y2.5&amp;Y Serious NAA BACT Analysis&amp;R&amp;"Arial,Regular"&amp;8November 2018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
  <sheetViews>
    <sheetView tabSelected="1" zoomScaleNormal="100" workbookViewId="0">
      <selection activeCell="G15" sqref="G15"/>
    </sheetView>
  </sheetViews>
  <sheetFormatPr defaultColWidth="8.85546875" defaultRowHeight="14.25" x14ac:dyDescent="0.2"/>
  <cols>
    <col min="1" max="1" width="7.7109375" style="1" bestFit="1" customWidth="1"/>
    <col min="2" max="2" width="36.85546875" style="1" bestFit="1" customWidth="1"/>
    <col min="3" max="3" width="41.7109375" style="1" customWidth="1"/>
    <col min="4" max="4" width="18.42578125" style="1" customWidth="1"/>
    <col min="5" max="5" width="18.28515625" style="1" bestFit="1" customWidth="1"/>
    <col min="6" max="6" width="16.42578125" style="1" bestFit="1" customWidth="1"/>
    <col min="7" max="16384" width="8.85546875" style="1"/>
  </cols>
  <sheetData>
    <row r="1" spans="1:6" ht="16.5" x14ac:dyDescent="0.3">
      <c r="A1" s="345" t="s">
        <v>110</v>
      </c>
      <c r="B1" s="345"/>
      <c r="C1" s="345"/>
      <c r="D1" s="345"/>
      <c r="E1" s="345"/>
      <c r="F1" s="345"/>
    </row>
    <row r="2" spans="1:6" ht="15.75" thickBot="1" x14ac:dyDescent="0.3">
      <c r="A2" s="15"/>
      <c r="B2" s="2"/>
      <c r="C2" s="2"/>
      <c r="D2" s="2"/>
      <c r="E2" s="2"/>
      <c r="F2" s="2"/>
    </row>
    <row r="3" spans="1:6" ht="15" x14ac:dyDescent="0.2">
      <c r="A3" s="335" t="s">
        <v>15</v>
      </c>
      <c r="B3" s="336"/>
      <c r="C3" s="348" t="s">
        <v>1</v>
      </c>
      <c r="D3" s="348" t="s">
        <v>131</v>
      </c>
      <c r="E3" s="348" t="s">
        <v>28</v>
      </c>
      <c r="F3" s="346" t="s">
        <v>29</v>
      </c>
    </row>
    <row r="4" spans="1:6" ht="21.6" customHeight="1" thickBot="1" x14ac:dyDescent="0.25">
      <c r="A4" s="250" t="s">
        <v>13</v>
      </c>
      <c r="B4" s="251" t="s">
        <v>14</v>
      </c>
      <c r="C4" s="349"/>
      <c r="D4" s="349"/>
      <c r="E4" s="349"/>
      <c r="F4" s="347"/>
    </row>
    <row r="5" spans="1:6" ht="21.6" customHeight="1" thickTop="1" thickBot="1" x14ac:dyDescent="0.25">
      <c r="A5" s="252"/>
      <c r="B5" s="253"/>
      <c r="C5" s="254"/>
      <c r="D5" s="254"/>
      <c r="E5" s="254"/>
      <c r="F5" s="255"/>
    </row>
    <row r="6" spans="1:6" ht="16.5" customHeight="1" x14ac:dyDescent="0.2">
      <c r="A6" s="323" t="s">
        <v>111</v>
      </c>
      <c r="B6" s="331" t="s">
        <v>40</v>
      </c>
      <c r="C6" s="258" t="s">
        <v>18</v>
      </c>
      <c r="D6" s="259">
        <f>100*(E8-E6)/E8</f>
        <v>99.69338489655172</v>
      </c>
      <c r="E6" s="260">
        <v>1.7783675999999999</v>
      </c>
      <c r="F6" s="261">
        <f>$E$8-E6</f>
        <v>578.22163239999998</v>
      </c>
    </row>
    <row r="7" spans="1:6" x14ac:dyDescent="0.2">
      <c r="A7" s="324"/>
      <c r="B7" s="332"/>
      <c r="C7" s="262" t="s">
        <v>19</v>
      </c>
      <c r="D7" s="263">
        <f>100*(E8-E7)/E8</f>
        <v>89.779496551724137</v>
      </c>
      <c r="E7" s="264">
        <v>59.278920000000006</v>
      </c>
      <c r="F7" s="265">
        <f>$E$8-E7</f>
        <v>520.72108000000003</v>
      </c>
    </row>
    <row r="8" spans="1:6" ht="43.5" thickBot="1" x14ac:dyDescent="0.25">
      <c r="A8" s="319"/>
      <c r="B8" s="333"/>
      <c r="C8" s="266" t="s">
        <v>136</v>
      </c>
      <c r="D8" s="266">
        <v>0</v>
      </c>
      <c r="E8" s="266">
        <v>580</v>
      </c>
      <c r="F8" s="267">
        <v>0</v>
      </c>
    </row>
    <row r="9" spans="1:6" ht="15.75" customHeight="1" x14ac:dyDescent="0.2">
      <c r="A9" s="344" t="s">
        <v>112</v>
      </c>
      <c r="B9" s="337" t="s">
        <v>133</v>
      </c>
      <c r="C9" s="237" t="s">
        <v>18</v>
      </c>
      <c r="D9" s="256">
        <f>100*(E11-E9)/E11</f>
        <v>99.699999999999989</v>
      </c>
      <c r="E9" s="257">
        <v>1.112925E-2</v>
      </c>
      <c r="F9" s="137">
        <f>$E$11-E9</f>
        <v>3.6986207499999995</v>
      </c>
    </row>
    <row r="10" spans="1:6" x14ac:dyDescent="0.2">
      <c r="A10" s="321"/>
      <c r="B10" s="338"/>
      <c r="C10" s="33" t="s">
        <v>19</v>
      </c>
      <c r="D10" s="144">
        <f>100*(E11-E10)/E11</f>
        <v>89.999999999999986</v>
      </c>
      <c r="E10" s="143">
        <v>0.370975</v>
      </c>
      <c r="F10" s="16">
        <f>$E$11-E10</f>
        <v>3.3387749999999996</v>
      </c>
    </row>
    <row r="11" spans="1:6" ht="43.5" thickBot="1" x14ac:dyDescent="0.25">
      <c r="A11" s="322"/>
      <c r="B11" s="339"/>
      <c r="C11" s="236" t="s">
        <v>174</v>
      </c>
      <c r="D11" s="268">
        <v>0</v>
      </c>
      <c r="E11" s="269">
        <v>3.7097499999999997</v>
      </c>
      <c r="F11" s="270">
        <v>0</v>
      </c>
    </row>
    <row r="12" spans="1:6" x14ac:dyDescent="0.2">
      <c r="A12" s="323" t="s">
        <v>113</v>
      </c>
      <c r="B12" s="331" t="s">
        <v>134</v>
      </c>
      <c r="C12" s="258" t="s">
        <v>18</v>
      </c>
      <c r="D12" s="259">
        <f>100*(E14-E12)/E14</f>
        <v>99.7</v>
      </c>
      <c r="E12" s="271">
        <v>1.1574093264248703E-2</v>
      </c>
      <c r="F12" s="261">
        <f>$E$14-E12</f>
        <v>3.8464569948186522</v>
      </c>
    </row>
    <row r="13" spans="1:6" x14ac:dyDescent="0.2">
      <c r="A13" s="334"/>
      <c r="B13" s="332"/>
      <c r="C13" s="262" t="s">
        <v>19</v>
      </c>
      <c r="D13" s="263">
        <f>100*(E14-E13)/E14</f>
        <v>90</v>
      </c>
      <c r="E13" s="272">
        <v>0.38580310880829011</v>
      </c>
      <c r="F13" s="265">
        <f>$E$14-E13</f>
        <v>3.4722279792746109</v>
      </c>
    </row>
    <row r="14" spans="1:6" ht="29.25" thickBot="1" x14ac:dyDescent="0.25">
      <c r="A14" s="319"/>
      <c r="B14" s="333"/>
      <c r="C14" s="266" t="s">
        <v>135</v>
      </c>
      <c r="D14" s="266">
        <v>0</v>
      </c>
      <c r="E14" s="273">
        <v>3.858031088082901</v>
      </c>
      <c r="F14" s="267">
        <v>0</v>
      </c>
    </row>
    <row r="15" spans="1:6" x14ac:dyDescent="0.2">
      <c r="A15" s="138"/>
      <c r="B15" s="139"/>
      <c r="C15" s="139"/>
      <c r="D15" s="139"/>
      <c r="E15" s="139"/>
      <c r="F15" s="140"/>
    </row>
    <row r="16" spans="1:6" ht="20.45" customHeight="1" x14ac:dyDescent="0.2">
      <c r="A16" s="31" t="s">
        <v>114</v>
      </c>
    </row>
    <row r="17" spans="1:7" ht="82.9" customHeight="1" x14ac:dyDescent="0.2">
      <c r="A17" s="342" t="s">
        <v>172</v>
      </c>
      <c r="B17" s="343"/>
      <c r="C17" s="343"/>
      <c r="D17" s="343"/>
      <c r="E17" s="343"/>
      <c r="F17" s="343"/>
    </row>
    <row r="18" spans="1:7" ht="41.25" customHeight="1" x14ac:dyDescent="0.2">
      <c r="A18" s="340" t="s">
        <v>132</v>
      </c>
      <c r="B18" s="341"/>
      <c r="C18" s="341"/>
      <c r="D18" s="341"/>
      <c r="E18" s="341"/>
      <c r="F18" s="341"/>
      <c r="G18" s="142"/>
    </row>
  </sheetData>
  <mergeCells count="14">
    <mergeCell ref="A18:F18"/>
    <mergeCell ref="A17:F17"/>
    <mergeCell ref="A9:A11"/>
    <mergeCell ref="B9:B11"/>
    <mergeCell ref="A1:F1"/>
    <mergeCell ref="A12:A14"/>
    <mergeCell ref="B12:B14"/>
    <mergeCell ref="A3:B3"/>
    <mergeCell ref="F3:F4"/>
    <mergeCell ref="A6:A8"/>
    <mergeCell ref="B6:B8"/>
    <mergeCell ref="C3:C4"/>
    <mergeCell ref="D3:D4"/>
    <mergeCell ref="E3:E4"/>
  </mergeCells>
  <printOptions horizontalCentered="1"/>
  <pageMargins left="0.7" right="0.7" top="0.75" bottom="0.75" header="0.3" footer="0.3"/>
  <pageSetup scale="65" firstPageNumber="79" orientation="portrait" useFirstPageNumber="1" r:id="rId1"/>
  <headerFooter>
    <oddFooter>&amp;L&amp;"Arial,Regular"&amp;8GVEA - Zehnder Facility
PM&amp;Y2.5&amp;Y Serious NAA BACT Analysis&amp;R&amp;"Arial,Regular"&amp;8November 2018</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79998168889431442"/>
    <pageSetUpPr fitToPage="1"/>
  </sheetPr>
  <dimension ref="B1:L43"/>
  <sheetViews>
    <sheetView tabSelected="1" topLeftCell="A4" zoomScale="90" zoomScaleNormal="90" workbookViewId="0">
      <selection activeCell="G15" sqref="G15"/>
    </sheetView>
  </sheetViews>
  <sheetFormatPr defaultRowHeight="15" x14ac:dyDescent="0.25"/>
  <cols>
    <col min="1" max="1" width="3" customWidth="1"/>
    <col min="2" max="3" width="6" customWidth="1"/>
    <col min="4" max="4" width="52.28515625" customWidth="1"/>
    <col min="5" max="5" width="16" customWidth="1"/>
    <col min="6" max="6" width="13.140625" customWidth="1"/>
    <col min="7" max="7" width="15.42578125" customWidth="1"/>
    <col min="8" max="8" width="24" customWidth="1"/>
    <col min="9" max="9" width="18.7109375" customWidth="1"/>
    <col min="11" max="11" width="13.28515625" customWidth="1"/>
  </cols>
  <sheetData>
    <row r="1" spans="2:11" x14ac:dyDescent="0.25">
      <c r="B1" s="350" t="s">
        <v>115</v>
      </c>
      <c r="C1" s="350"/>
      <c r="D1" s="350"/>
      <c r="E1" s="350"/>
      <c r="F1" s="350"/>
      <c r="G1" s="350"/>
      <c r="H1" s="350"/>
      <c r="I1" s="350"/>
      <c r="J1" s="350"/>
      <c r="K1" s="350"/>
    </row>
    <row r="2" spans="2:11" x14ac:dyDescent="0.25">
      <c r="B2" s="351" t="s">
        <v>116</v>
      </c>
      <c r="C2" s="351"/>
      <c r="D2" s="351"/>
      <c r="E2" s="351"/>
      <c r="F2" s="351"/>
      <c r="G2" s="351"/>
      <c r="H2" s="351"/>
      <c r="I2" s="351"/>
      <c r="J2" s="351"/>
      <c r="K2" s="351"/>
    </row>
    <row r="3" spans="2:11" x14ac:dyDescent="0.25">
      <c r="B3" s="238"/>
      <c r="C3" s="238"/>
      <c r="D3" s="238"/>
      <c r="E3" s="238"/>
      <c r="F3" s="238"/>
      <c r="G3" s="238"/>
      <c r="H3" s="238"/>
      <c r="I3" s="238"/>
      <c r="J3" s="238"/>
      <c r="K3" s="238"/>
    </row>
    <row r="4" spans="2:11" ht="15.75" thickBot="1" x14ac:dyDescent="0.3">
      <c r="I4" s="353" t="s">
        <v>46</v>
      </c>
      <c r="J4" s="354"/>
      <c r="K4" s="355"/>
    </row>
    <row r="5" spans="2:11" ht="19.5" thickTop="1" x14ac:dyDescent="0.3">
      <c r="B5" s="34" t="s">
        <v>47</v>
      </c>
      <c r="C5" s="35"/>
      <c r="D5" s="36"/>
      <c r="E5" s="36"/>
      <c r="F5" s="36"/>
      <c r="G5" s="36"/>
      <c r="H5" s="36"/>
      <c r="I5" s="36"/>
      <c r="J5" s="37" t="s">
        <v>48</v>
      </c>
      <c r="K5" s="38"/>
    </row>
    <row r="6" spans="2:11" ht="18" x14ac:dyDescent="0.35">
      <c r="B6" s="39" t="s">
        <v>49</v>
      </c>
      <c r="C6" s="40"/>
      <c r="D6" s="41" t="s">
        <v>117</v>
      </c>
      <c r="E6" s="40"/>
      <c r="F6" s="40"/>
      <c r="G6" s="40"/>
      <c r="H6" s="40"/>
      <c r="I6" s="40"/>
      <c r="J6" s="42" t="s">
        <v>50</v>
      </c>
      <c r="K6" s="43"/>
    </row>
    <row r="7" spans="2:11" x14ac:dyDescent="0.25">
      <c r="B7" s="39"/>
      <c r="C7" s="40"/>
      <c r="D7" s="40"/>
      <c r="E7" s="40"/>
      <c r="F7" s="40"/>
      <c r="G7" s="40"/>
      <c r="H7" s="40"/>
      <c r="I7" s="40"/>
      <c r="J7" s="42" t="s">
        <v>51</v>
      </c>
      <c r="K7" s="43"/>
    </row>
    <row r="8" spans="2:11" ht="15.75" thickBot="1" x14ac:dyDescent="0.3">
      <c r="B8" s="44"/>
      <c r="C8" s="45"/>
      <c r="D8" s="45"/>
      <c r="E8" s="45"/>
      <c r="F8" s="45"/>
      <c r="G8" s="45"/>
      <c r="H8" s="45"/>
      <c r="I8" s="45"/>
      <c r="J8" s="46" t="s">
        <v>52</v>
      </c>
      <c r="K8" s="47"/>
    </row>
    <row r="9" spans="2:11" ht="16.5" thickBot="1" x14ac:dyDescent="0.3">
      <c r="B9" s="356" t="s">
        <v>53</v>
      </c>
      <c r="C9" s="357"/>
      <c r="D9" s="357"/>
      <c r="E9" s="357"/>
      <c r="F9" s="357"/>
      <c r="G9" s="357"/>
      <c r="H9" s="357"/>
      <c r="I9" s="357"/>
      <c r="J9" s="357"/>
      <c r="K9" s="358"/>
    </row>
    <row r="10" spans="2:11" ht="15.75" x14ac:dyDescent="0.25">
      <c r="B10" s="48" t="s">
        <v>54</v>
      </c>
      <c r="C10" s="49"/>
      <c r="D10" s="50"/>
      <c r="E10" s="51" t="s">
        <v>55</v>
      </c>
      <c r="F10" s="51" t="s">
        <v>56</v>
      </c>
      <c r="G10" s="52"/>
      <c r="H10" s="53" t="s">
        <v>57</v>
      </c>
      <c r="I10" s="53" t="s">
        <v>58</v>
      </c>
      <c r="J10" s="50"/>
      <c r="K10" s="54" t="s">
        <v>59</v>
      </c>
    </row>
    <row r="11" spans="2:11" x14ac:dyDescent="0.25">
      <c r="B11" s="55" t="s">
        <v>60</v>
      </c>
      <c r="C11" s="40" t="s">
        <v>61</v>
      </c>
      <c r="D11" s="40"/>
      <c r="E11" s="56"/>
      <c r="F11" s="57" t="s">
        <v>62</v>
      </c>
      <c r="G11" s="57"/>
      <c r="H11" s="58"/>
      <c r="I11" s="58">
        <f>'[1]Total Capital Investment'!K44*E11/E40</f>
        <v>0</v>
      </c>
      <c r="J11" s="59"/>
      <c r="K11" s="60">
        <f>I11</f>
        <v>0</v>
      </c>
    </row>
    <row r="12" spans="2:11" x14ac:dyDescent="0.25">
      <c r="B12" s="55" t="s">
        <v>63</v>
      </c>
      <c r="C12" s="40" t="s">
        <v>64</v>
      </c>
      <c r="D12" s="40"/>
      <c r="E12" s="56"/>
      <c r="F12" s="57" t="s">
        <v>62</v>
      </c>
      <c r="G12" s="57"/>
      <c r="H12" s="58"/>
      <c r="I12" s="58">
        <f>E12*'[1]Total Capital Investment'!K47/10</f>
        <v>0</v>
      </c>
      <c r="J12" s="59"/>
      <c r="K12" s="60">
        <f t="shared" ref="K12" si="0">I12</f>
        <v>0</v>
      </c>
    </row>
    <row r="13" spans="2:11" x14ac:dyDescent="0.25">
      <c r="B13" s="55" t="s">
        <v>65</v>
      </c>
      <c r="C13" s="40" t="s">
        <v>66</v>
      </c>
      <c r="D13" s="40"/>
      <c r="E13" s="61"/>
      <c r="F13" s="57" t="s">
        <v>67</v>
      </c>
      <c r="G13" s="61"/>
      <c r="H13" s="62"/>
      <c r="I13" s="58"/>
      <c r="J13" s="59"/>
      <c r="K13" s="60"/>
    </row>
    <row r="14" spans="2:11" x14ac:dyDescent="0.25">
      <c r="B14" s="55" t="s">
        <v>68</v>
      </c>
      <c r="C14" s="40" t="s">
        <v>69</v>
      </c>
      <c r="D14" s="40"/>
      <c r="E14" s="63"/>
      <c r="F14" s="63"/>
      <c r="G14" s="58"/>
      <c r="H14" s="58"/>
      <c r="I14" s="58"/>
      <c r="J14" s="59"/>
      <c r="K14" s="60"/>
    </row>
    <row r="15" spans="2:11" x14ac:dyDescent="0.25">
      <c r="B15" s="39"/>
      <c r="C15" s="64" t="s">
        <v>70</v>
      </c>
      <c r="D15" s="40" t="s">
        <v>71</v>
      </c>
      <c r="E15" s="65">
        <v>18059076.920000002</v>
      </c>
      <c r="F15" s="63" t="s">
        <v>98</v>
      </c>
      <c r="G15" s="61">
        <v>0.42399999999999999</v>
      </c>
      <c r="H15" s="58">
        <f>E15*G15</f>
        <v>7657048.6140800007</v>
      </c>
      <c r="I15" s="58"/>
      <c r="J15" s="59"/>
      <c r="K15" s="60">
        <f>H15</f>
        <v>7657048.6140800007</v>
      </c>
    </row>
    <row r="16" spans="2:11" x14ac:dyDescent="0.25">
      <c r="B16" s="66"/>
      <c r="C16" s="67"/>
      <c r="D16" s="40"/>
      <c r="E16" s="68"/>
      <c r="F16" s="42"/>
      <c r="G16" s="59"/>
      <c r="H16" s="58"/>
      <c r="I16" s="69"/>
      <c r="J16" s="58"/>
      <c r="K16" s="60"/>
    </row>
    <row r="17" spans="2:12" x14ac:dyDescent="0.25">
      <c r="B17" s="70" t="s">
        <v>72</v>
      </c>
      <c r="C17" s="71"/>
      <c r="D17" s="72"/>
      <c r="E17" s="73"/>
      <c r="F17" s="74"/>
      <c r="G17" s="75"/>
      <c r="H17" s="76"/>
      <c r="I17" s="77"/>
      <c r="J17" s="78" t="s">
        <v>73</v>
      </c>
      <c r="K17" s="79">
        <f>SUM(K11:K15)</f>
        <v>7657048.6140800007</v>
      </c>
    </row>
    <row r="18" spans="2:12" x14ac:dyDescent="0.25">
      <c r="B18" s="39"/>
      <c r="C18" s="67"/>
      <c r="D18" s="40"/>
      <c r="E18" s="63"/>
      <c r="F18" s="40"/>
      <c r="G18" s="58"/>
      <c r="H18" s="58"/>
      <c r="I18" s="69"/>
      <c r="J18" s="80"/>
      <c r="K18" s="60"/>
    </row>
    <row r="19" spans="2:12" ht="15.75" x14ac:dyDescent="0.25">
      <c r="B19" s="81" t="s">
        <v>74</v>
      </c>
      <c r="C19" s="82"/>
      <c r="D19" s="83"/>
      <c r="E19" s="63"/>
      <c r="F19" s="63"/>
      <c r="G19" s="58"/>
      <c r="H19" s="58"/>
      <c r="I19" s="58"/>
      <c r="J19" s="58"/>
      <c r="K19" s="60"/>
    </row>
    <row r="20" spans="2:12" x14ac:dyDescent="0.25">
      <c r="B20" s="55" t="s">
        <v>75</v>
      </c>
      <c r="C20" s="40" t="s">
        <v>76</v>
      </c>
      <c r="D20" s="40"/>
      <c r="E20" s="61"/>
      <c r="F20" s="63" t="s">
        <v>62</v>
      </c>
      <c r="G20" s="57"/>
      <c r="H20" s="62"/>
      <c r="I20" s="58">
        <f>E20*G20</f>
        <v>0</v>
      </c>
      <c r="J20" s="59"/>
      <c r="K20" s="60">
        <f>I20</f>
        <v>0</v>
      </c>
    </row>
    <row r="21" spans="2:12" x14ac:dyDescent="0.25">
      <c r="B21" s="55" t="s">
        <v>77</v>
      </c>
      <c r="C21" s="40" t="s">
        <v>78</v>
      </c>
      <c r="D21" s="40"/>
      <c r="E21" s="84"/>
      <c r="F21" s="63" t="s">
        <v>79</v>
      </c>
      <c r="G21" s="57"/>
      <c r="H21" s="62"/>
      <c r="I21" s="58">
        <f>E21*'[1]Total Capital Investment'!K62</f>
        <v>0</v>
      </c>
      <c r="J21" s="59"/>
      <c r="K21" s="60">
        <f>I21</f>
        <v>0</v>
      </c>
    </row>
    <row r="22" spans="2:12" x14ac:dyDescent="0.25">
      <c r="B22" s="55"/>
      <c r="C22" s="64" t="s">
        <v>80</v>
      </c>
      <c r="D22" s="40"/>
      <c r="E22" s="68">
        <f>($E$39/100*POWER((1+($E$39/100)),$E$40))/((POWER(((1+$E$39/100)),$E$40))-1)</f>
        <v>9.4392925743255696E-2</v>
      </c>
      <c r="F22" s="57"/>
      <c r="G22" s="58"/>
      <c r="H22" s="58"/>
      <c r="I22" s="58"/>
      <c r="J22" s="59"/>
      <c r="K22" s="85"/>
      <c r="L22" s="86"/>
    </row>
    <row r="23" spans="2:12" x14ac:dyDescent="0.25">
      <c r="B23" s="55" t="s">
        <v>81</v>
      </c>
      <c r="C23" s="40" t="s">
        <v>82</v>
      </c>
      <c r="D23" s="40"/>
      <c r="E23" s="40"/>
      <c r="F23" s="40"/>
      <c r="G23" s="58"/>
      <c r="H23" s="87"/>
      <c r="I23" s="58"/>
      <c r="J23" s="88" t="s">
        <v>83</v>
      </c>
      <c r="K23" s="60">
        <f>E22*'[1]Total Capital Investment'!K62</f>
        <v>0</v>
      </c>
      <c r="L23" s="86"/>
    </row>
    <row r="24" spans="2:12" x14ac:dyDescent="0.25">
      <c r="B24" s="39"/>
      <c r="C24" s="40"/>
      <c r="D24" s="40"/>
      <c r="E24" s="63"/>
      <c r="F24" s="40"/>
      <c r="G24" s="58"/>
      <c r="H24" s="58"/>
      <c r="I24" s="58"/>
      <c r="J24" s="58"/>
      <c r="K24" s="60"/>
    </row>
    <row r="25" spans="2:12" x14ac:dyDescent="0.25">
      <c r="B25" s="70" t="s">
        <v>176</v>
      </c>
      <c r="C25" s="71"/>
      <c r="D25" s="89"/>
      <c r="E25" s="90"/>
      <c r="F25" s="91"/>
      <c r="G25" s="77"/>
      <c r="H25" s="92"/>
      <c r="I25" s="77"/>
      <c r="J25" s="78" t="s">
        <v>86</v>
      </c>
      <c r="K25" s="79">
        <f>'5-10 NP &amp; Zehnder'!C13</f>
        <v>582886.42405209178</v>
      </c>
    </row>
    <row r="26" spans="2:12" x14ac:dyDescent="0.25">
      <c r="B26" s="93"/>
      <c r="C26" s="94"/>
      <c r="D26" s="40"/>
      <c r="E26" s="63"/>
      <c r="F26" s="40"/>
      <c r="G26" s="58"/>
      <c r="H26" s="58"/>
      <c r="I26" s="58"/>
      <c r="J26" s="58"/>
      <c r="K26" s="60"/>
    </row>
    <row r="27" spans="2:12" ht="15.75" x14ac:dyDescent="0.25">
      <c r="B27" s="95" t="s">
        <v>87</v>
      </c>
      <c r="C27" s="96"/>
      <c r="D27" s="97"/>
      <c r="E27" s="98"/>
      <c r="F27" s="97"/>
      <c r="G27" s="76"/>
      <c r="H27" s="99"/>
      <c r="I27" s="76"/>
      <c r="J27" s="78" t="s">
        <v>88</v>
      </c>
      <c r="K27" s="79">
        <f>K17+K25</f>
        <v>8239935.038132092</v>
      </c>
    </row>
    <row r="28" spans="2:12" ht="15.75" thickBot="1" x14ac:dyDescent="0.3">
      <c r="B28" s="39"/>
      <c r="C28" s="40"/>
      <c r="D28" s="40"/>
      <c r="E28" s="63"/>
      <c r="F28" s="40"/>
      <c r="G28" s="40"/>
      <c r="H28" s="40"/>
      <c r="I28" s="40"/>
      <c r="J28" s="40"/>
      <c r="K28" s="100"/>
    </row>
    <row r="29" spans="2:12" ht="16.5" thickBot="1" x14ac:dyDescent="0.3">
      <c r="B29" s="359" t="s">
        <v>89</v>
      </c>
      <c r="C29" s="360"/>
      <c r="D29" s="360"/>
      <c r="E29" s="360"/>
      <c r="F29" s="360"/>
      <c r="G29" s="360"/>
      <c r="H29" s="360"/>
      <c r="I29" s="360"/>
      <c r="J29" s="360"/>
      <c r="K29" s="361"/>
    </row>
    <row r="30" spans="2:12" x14ac:dyDescent="0.25">
      <c r="B30" s="39"/>
      <c r="C30" s="40"/>
      <c r="D30" s="40"/>
      <c r="E30" s="40"/>
      <c r="F30" s="40"/>
      <c r="G30" s="40"/>
      <c r="H30" s="40"/>
      <c r="I30" s="40"/>
      <c r="J30" s="40"/>
      <c r="K30" s="100"/>
    </row>
    <row r="31" spans="2:12" ht="15.75" x14ac:dyDescent="0.25">
      <c r="B31" s="101" t="s">
        <v>90</v>
      </c>
      <c r="C31" s="82"/>
      <c r="D31" s="40"/>
      <c r="E31" s="40"/>
      <c r="F31" s="40"/>
      <c r="G31" s="40"/>
      <c r="H31" s="40"/>
      <c r="I31" s="40"/>
      <c r="J31" s="102" t="s">
        <v>91</v>
      </c>
      <c r="K31" s="193">
        <f>'5-3 SO2 Ranking'!F6</f>
        <v>578.22163239999998</v>
      </c>
    </row>
    <row r="32" spans="2:12" x14ac:dyDescent="0.25">
      <c r="B32" s="39"/>
      <c r="C32" s="40"/>
      <c r="D32" s="40"/>
      <c r="E32" s="40"/>
      <c r="F32" s="40"/>
      <c r="G32" s="40"/>
      <c r="H32" s="40"/>
      <c r="I32" s="40"/>
      <c r="J32" s="40"/>
      <c r="K32" s="100"/>
    </row>
    <row r="33" spans="2:11" ht="15.75" x14ac:dyDescent="0.25">
      <c r="B33" s="101" t="s">
        <v>202</v>
      </c>
      <c r="C33" s="82"/>
      <c r="D33" s="40"/>
      <c r="E33" s="40"/>
      <c r="F33" s="40"/>
      <c r="G33" s="40"/>
      <c r="H33" s="300"/>
      <c r="I33" s="40"/>
      <c r="J33" s="301" t="s">
        <v>93</v>
      </c>
      <c r="K33" s="60">
        <f>K27/K31</f>
        <v>14250.478668414642</v>
      </c>
    </row>
    <row r="34" spans="2:11" ht="18" x14ac:dyDescent="0.25">
      <c r="B34" s="101" t="s">
        <v>206</v>
      </c>
      <c r="C34" s="82"/>
      <c r="D34" s="40"/>
      <c r="E34" s="40"/>
      <c r="F34" s="40"/>
      <c r="G34" s="40"/>
      <c r="H34" s="300"/>
      <c r="I34" s="40"/>
      <c r="J34" s="301" t="s">
        <v>93</v>
      </c>
      <c r="K34" s="60">
        <f>+'5-9 Actuals'!D20</f>
        <v>20733.579014670737</v>
      </c>
    </row>
    <row r="35" spans="2:11" ht="20.25" thickBot="1" x14ac:dyDescent="0.4">
      <c r="B35" s="103" t="s">
        <v>203</v>
      </c>
      <c r="C35" s="104"/>
      <c r="D35" s="105"/>
      <c r="E35" s="105"/>
      <c r="F35" s="105"/>
      <c r="G35" s="105"/>
      <c r="H35" s="106"/>
      <c r="I35" s="105"/>
      <c r="J35" s="107" t="s">
        <v>93</v>
      </c>
      <c r="K35" s="108">
        <f>+K34*6</f>
        <v>124401.47408802442</v>
      </c>
    </row>
    <row r="36" spans="2:11" ht="15.75" thickTop="1" x14ac:dyDescent="0.25"/>
    <row r="37" spans="2:11" ht="15.75" thickBot="1" x14ac:dyDescent="0.3"/>
    <row r="38" spans="2:11" x14ac:dyDescent="0.25">
      <c r="D38" s="109" t="s">
        <v>94</v>
      </c>
      <c r="E38" s="50"/>
      <c r="F38" s="110"/>
      <c r="G38" s="111"/>
    </row>
    <row r="39" spans="2:11" x14ac:dyDescent="0.25">
      <c r="D39" s="112" t="s">
        <v>95</v>
      </c>
      <c r="E39" s="113">
        <v>7</v>
      </c>
      <c r="F39" s="114" t="s">
        <v>62</v>
      </c>
    </row>
    <row r="40" spans="2:11" ht="15.75" thickBot="1" x14ac:dyDescent="0.3">
      <c r="D40" s="115" t="s">
        <v>96</v>
      </c>
      <c r="E40" s="116">
        <v>20</v>
      </c>
      <c r="F40" s="117" t="s">
        <v>97</v>
      </c>
    </row>
    <row r="42" spans="2:11" ht="18" x14ac:dyDescent="0.25">
      <c r="B42" s="302">
        <v>1</v>
      </c>
      <c r="C42" s="352" t="s">
        <v>205</v>
      </c>
      <c r="D42" s="352"/>
      <c r="E42" s="352"/>
      <c r="F42" s="352"/>
      <c r="G42" s="352"/>
      <c r="H42" s="352"/>
      <c r="I42" s="352"/>
      <c r="J42" s="352"/>
      <c r="K42" s="352"/>
    </row>
    <row r="43" spans="2:11" ht="18" x14ac:dyDescent="0.25">
      <c r="B43" s="302">
        <v>2</v>
      </c>
      <c r="C43" s="352" t="s">
        <v>204</v>
      </c>
      <c r="D43" s="352"/>
      <c r="E43" s="352"/>
      <c r="F43" s="352"/>
      <c r="G43" s="352"/>
      <c r="H43" s="352"/>
      <c r="I43" s="352"/>
      <c r="J43" s="352"/>
      <c r="K43" s="352"/>
    </row>
  </sheetData>
  <mergeCells count="7">
    <mergeCell ref="B1:K1"/>
    <mergeCell ref="B2:K2"/>
    <mergeCell ref="C42:K42"/>
    <mergeCell ref="C43:K43"/>
    <mergeCell ref="I4:K4"/>
    <mergeCell ref="B9:K9"/>
    <mergeCell ref="B29:K29"/>
  </mergeCells>
  <printOptions horizontalCentered="1"/>
  <pageMargins left="0.7" right="0.7" top="0.75" bottom="0.75" header="0.3" footer="0.3"/>
  <pageSetup scale="51" firstPageNumber="79" orientation="portrait" useFirstPageNumber="1" r:id="rId1"/>
  <headerFooter>
    <oddFooter>&amp;L&amp;"Arial,Regular"&amp;8GVEA - Zehnder Facility
PM&amp;Y2.5&amp;Y Serious NAA BACT Analysis&amp;R&amp;"Arial,Regular"&amp;8November 2018</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79998168889431442"/>
    <pageSetUpPr fitToPage="1"/>
  </sheetPr>
  <dimension ref="B1:L37"/>
  <sheetViews>
    <sheetView tabSelected="1" topLeftCell="A4" zoomScaleNormal="100" workbookViewId="0">
      <selection activeCell="G15" sqref="G15"/>
    </sheetView>
  </sheetViews>
  <sheetFormatPr defaultRowHeight="15" x14ac:dyDescent="0.25"/>
  <cols>
    <col min="1" max="1" width="3" customWidth="1"/>
    <col min="2" max="3" width="6" customWidth="1"/>
    <col min="4" max="4" width="52.28515625" customWidth="1"/>
    <col min="5" max="5" width="11.5703125" bestFit="1" customWidth="1"/>
    <col min="6" max="6" width="13.140625" customWidth="1"/>
    <col min="7" max="7" width="15.42578125" customWidth="1"/>
    <col min="8" max="8" width="24" customWidth="1"/>
    <col min="9" max="9" width="18.7109375" customWidth="1"/>
    <col min="11" max="11" width="13.28515625" customWidth="1"/>
  </cols>
  <sheetData>
    <row r="1" spans="2:11" x14ac:dyDescent="0.25">
      <c r="B1" s="350" t="s">
        <v>118</v>
      </c>
      <c r="C1" s="350"/>
      <c r="D1" s="350"/>
      <c r="E1" s="350"/>
      <c r="F1" s="350"/>
      <c r="G1" s="350"/>
      <c r="H1" s="350"/>
      <c r="I1" s="350"/>
      <c r="J1" s="350"/>
      <c r="K1" s="350"/>
    </row>
    <row r="2" spans="2:11" x14ac:dyDescent="0.25">
      <c r="B2" s="351" t="s">
        <v>119</v>
      </c>
      <c r="C2" s="351"/>
      <c r="D2" s="351"/>
      <c r="E2" s="351"/>
      <c r="F2" s="351"/>
      <c r="G2" s="351"/>
      <c r="H2" s="351"/>
      <c r="I2" s="351"/>
      <c r="J2" s="351"/>
      <c r="K2" s="351"/>
    </row>
    <row r="3" spans="2:11" ht="15.75" thickBot="1" x14ac:dyDescent="0.3">
      <c r="I3" s="353" t="s">
        <v>46</v>
      </c>
      <c r="J3" s="354"/>
      <c r="K3" s="355"/>
    </row>
    <row r="4" spans="2:11" ht="19.5" thickTop="1" x14ac:dyDescent="0.3">
      <c r="B4" s="34" t="s">
        <v>47</v>
      </c>
      <c r="C4" s="35"/>
      <c r="D4" s="36"/>
      <c r="E4" s="36"/>
      <c r="F4" s="36"/>
      <c r="G4" s="36"/>
      <c r="H4" s="36"/>
      <c r="I4" s="36"/>
      <c r="J4" s="37" t="s">
        <v>48</v>
      </c>
      <c r="K4" s="38"/>
    </row>
    <row r="5" spans="2:11" ht="18" x14ac:dyDescent="0.35">
      <c r="B5" s="39" t="s">
        <v>49</v>
      </c>
      <c r="C5" s="40"/>
      <c r="D5" s="41" t="s">
        <v>120</v>
      </c>
      <c r="E5" s="40"/>
      <c r="F5" s="40"/>
      <c r="G5" s="40"/>
      <c r="H5" s="40"/>
      <c r="I5" s="40"/>
      <c r="J5" s="42" t="s">
        <v>50</v>
      </c>
      <c r="K5" s="43"/>
    </row>
    <row r="6" spans="2:11" x14ac:dyDescent="0.25">
      <c r="B6" s="39"/>
      <c r="C6" s="40"/>
      <c r="D6" s="40"/>
      <c r="E6" s="40"/>
      <c r="F6" s="40"/>
      <c r="G6" s="40"/>
      <c r="H6" s="40"/>
      <c r="I6" s="40"/>
      <c r="J6" s="42" t="s">
        <v>51</v>
      </c>
      <c r="K6" s="43"/>
    </row>
    <row r="7" spans="2:11" ht="15.75" thickBot="1" x14ac:dyDescent="0.3">
      <c r="B7" s="44"/>
      <c r="C7" s="45"/>
      <c r="D7" s="45"/>
      <c r="E7" s="45"/>
      <c r="F7" s="45"/>
      <c r="G7" s="45"/>
      <c r="H7" s="45"/>
      <c r="I7" s="45"/>
      <c r="J7" s="46" t="s">
        <v>52</v>
      </c>
      <c r="K7" s="47"/>
    </row>
    <row r="8" spans="2:11" ht="16.5" thickBot="1" x14ac:dyDescent="0.3">
      <c r="B8" s="356" t="s">
        <v>53</v>
      </c>
      <c r="C8" s="357"/>
      <c r="D8" s="357"/>
      <c r="E8" s="357"/>
      <c r="F8" s="357"/>
      <c r="G8" s="357"/>
      <c r="H8" s="357"/>
      <c r="I8" s="357"/>
      <c r="J8" s="357"/>
      <c r="K8" s="358"/>
    </row>
    <row r="9" spans="2:11" ht="15.75" x14ac:dyDescent="0.25">
      <c r="B9" s="48" t="s">
        <v>54</v>
      </c>
      <c r="C9" s="49"/>
      <c r="D9" s="50"/>
      <c r="E9" s="51" t="s">
        <v>55</v>
      </c>
      <c r="F9" s="51" t="s">
        <v>56</v>
      </c>
      <c r="G9" s="52"/>
      <c r="H9" s="53" t="s">
        <v>57</v>
      </c>
      <c r="I9" s="53" t="s">
        <v>58</v>
      </c>
      <c r="J9" s="50"/>
      <c r="K9" s="54" t="s">
        <v>59</v>
      </c>
    </row>
    <row r="10" spans="2:11" x14ac:dyDescent="0.25">
      <c r="B10" s="55" t="s">
        <v>60</v>
      </c>
      <c r="C10" s="40" t="s">
        <v>61</v>
      </c>
      <c r="D10" s="40"/>
      <c r="E10" s="56"/>
      <c r="F10" s="57" t="s">
        <v>62</v>
      </c>
      <c r="G10" s="57"/>
      <c r="H10" s="58"/>
      <c r="I10" s="58">
        <f>'[2]Total Capital Investment'!K44*E10/E37</f>
        <v>0</v>
      </c>
      <c r="J10" s="59"/>
      <c r="K10" s="60">
        <f>I10</f>
        <v>0</v>
      </c>
    </row>
    <row r="11" spans="2:11" x14ac:dyDescent="0.25">
      <c r="B11" s="55" t="s">
        <v>63</v>
      </c>
      <c r="C11" s="40" t="s">
        <v>64</v>
      </c>
      <c r="D11" s="40"/>
      <c r="E11" s="56"/>
      <c r="F11" s="57" t="s">
        <v>62</v>
      </c>
      <c r="G11" s="57"/>
      <c r="H11" s="58"/>
      <c r="I11" s="58">
        <f>E11*'[2]Total Capital Investment'!K47/10</f>
        <v>0</v>
      </c>
      <c r="J11" s="59"/>
      <c r="K11" s="60">
        <f t="shared" ref="K11" si="0">I11</f>
        <v>0</v>
      </c>
    </row>
    <row r="12" spans="2:11" x14ac:dyDescent="0.25">
      <c r="B12" s="55" t="s">
        <v>65</v>
      </c>
      <c r="C12" s="40" t="s">
        <v>66</v>
      </c>
      <c r="D12" s="40"/>
      <c r="E12" s="61"/>
      <c r="F12" s="57" t="s">
        <v>67</v>
      </c>
      <c r="G12" s="61"/>
      <c r="H12" s="62"/>
      <c r="I12" s="58"/>
      <c r="J12" s="59"/>
      <c r="K12" s="60"/>
    </row>
    <row r="13" spans="2:11" x14ac:dyDescent="0.25">
      <c r="B13" s="55" t="s">
        <v>68</v>
      </c>
      <c r="C13" s="40" t="s">
        <v>69</v>
      </c>
      <c r="D13" s="40"/>
      <c r="E13" s="63"/>
      <c r="F13" s="63"/>
      <c r="G13" s="58"/>
      <c r="H13" s="58"/>
      <c r="I13" s="58"/>
      <c r="J13" s="59"/>
      <c r="K13" s="60"/>
    </row>
    <row r="14" spans="2:11" x14ac:dyDescent="0.25">
      <c r="B14" s="39"/>
      <c r="C14" s="64" t="s">
        <v>70</v>
      </c>
      <c r="D14" s="40" t="s">
        <v>71</v>
      </c>
      <c r="E14" s="65">
        <v>107692.31</v>
      </c>
      <c r="F14" s="63" t="s">
        <v>98</v>
      </c>
      <c r="G14" s="61">
        <v>0.26679999999999998</v>
      </c>
      <c r="H14" s="58">
        <f>E14*G14</f>
        <v>28732.308307999996</v>
      </c>
      <c r="I14" s="58"/>
      <c r="J14" s="59"/>
      <c r="K14" s="60">
        <f>H14</f>
        <v>28732.308307999996</v>
      </c>
    </row>
    <row r="15" spans="2:11" x14ac:dyDescent="0.25">
      <c r="B15" s="66"/>
      <c r="C15" s="67"/>
      <c r="D15" s="40"/>
      <c r="E15" s="68"/>
      <c r="F15" s="42"/>
      <c r="G15" s="59"/>
      <c r="H15" s="58"/>
      <c r="I15" s="69"/>
      <c r="J15" s="58"/>
      <c r="K15" s="60"/>
    </row>
    <row r="16" spans="2:11" x14ac:dyDescent="0.25">
      <c r="B16" s="70" t="s">
        <v>72</v>
      </c>
      <c r="C16" s="71"/>
      <c r="D16" s="72"/>
      <c r="E16" s="73"/>
      <c r="F16" s="74"/>
      <c r="G16" s="75"/>
      <c r="H16" s="76"/>
      <c r="I16" s="77"/>
      <c r="J16" s="78" t="s">
        <v>73</v>
      </c>
      <c r="K16" s="79">
        <f>SUM(K10:K14)</f>
        <v>28732.308307999996</v>
      </c>
    </row>
    <row r="17" spans="2:12" x14ac:dyDescent="0.25">
      <c r="B17" s="39"/>
      <c r="C17" s="67"/>
      <c r="D17" s="40"/>
      <c r="E17" s="63"/>
      <c r="F17" s="40"/>
      <c r="G17" s="58"/>
      <c r="H17" s="58"/>
      <c r="I17" s="69"/>
      <c r="J17" s="80"/>
      <c r="K17" s="60"/>
    </row>
    <row r="18" spans="2:12" ht="15.75" x14ac:dyDescent="0.25">
      <c r="B18" s="81" t="s">
        <v>74</v>
      </c>
      <c r="C18" s="82"/>
      <c r="D18" s="83"/>
      <c r="E18" s="63"/>
      <c r="F18" s="63"/>
      <c r="G18" s="58"/>
      <c r="H18" s="58"/>
      <c r="I18" s="58"/>
      <c r="J18" s="58"/>
      <c r="K18" s="60"/>
    </row>
    <row r="19" spans="2:12" x14ac:dyDescent="0.25">
      <c r="B19" s="55" t="s">
        <v>75</v>
      </c>
      <c r="C19" s="40" t="s">
        <v>76</v>
      </c>
      <c r="D19" s="40"/>
      <c r="E19" s="61"/>
      <c r="F19" s="63" t="s">
        <v>62</v>
      </c>
      <c r="G19" s="57"/>
      <c r="H19" s="62"/>
      <c r="I19" s="58">
        <f>E19*G19</f>
        <v>0</v>
      </c>
      <c r="J19" s="59"/>
      <c r="K19" s="60">
        <f>I19</f>
        <v>0</v>
      </c>
    </row>
    <row r="20" spans="2:12" x14ac:dyDescent="0.25">
      <c r="B20" s="55" t="s">
        <v>77</v>
      </c>
      <c r="C20" s="40" t="s">
        <v>78</v>
      </c>
      <c r="D20" s="40"/>
      <c r="E20" s="84"/>
      <c r="F20" s="63" t="s">
        <v>79</v>
      </c>
      <c r="G20" s="57"/>
      <c r="H20" s="62"/>
      <c r="I20" s="58">
        <f>E20*'[2]Total Capital Investment'!K62</f>
        <v>0</v>
      </c>
      <c r="J20" s="59"/>
      <c r="K20" s="60">
        <f>I20</f>
        <v>0</v>
      </c>
    </row>
    <row r="21" spans="2:12" x14ac:dyDescent="0.25">
      <c r="B21" s="55"/>
      <c r="C21" s="64" t="s">
        <v>80</v>
      </c>
      <c r="D21" s="40"/>
      <c r="E21" s="68">
        <f>($E$36/100*POWER((1+($E$36/100)),$E$37))/((POWER(((1+$E$36/100)),$E$37))-1)</f>
        <v>0.14237750272736471</v>
      </c>
      <c r="F21" s="57"/>
      <c r="G21" s="58"/>
      <c r="H21" s="58"/>
      <c r="I21" s="58"/>
      <c r="J21" s="59"/>
      <c r="K21" s="85"/>
      <c r="L21" s="86"/>
    </row>
    <row r="22" spans="2:12" x14ac:dyDescent="0.25">
      <c r="B22" s="55" t="s">
        <v>81</v>
      </c>
      <c r="C22" s="40" t="s">
        <v>82</v>
      </c>
      <c r="D22" s="40"/>
      <c r="E22" s="40"/>
      <c r="F22" s="40"/>
      <c r="G22" s="58"/>
      <c r="H22" s="87"/>
      <c r="I22" s="58"/>
      <c r="J22" s="88" t="s">
        <v>83</v>
      </c>
      <c r="K22" s="60">
        <f>E21*'[2]Total Capital Investment'!K62</f>
        <v>0</v>
      </c>
      <c r="L22" s="86"/>
    </row>
    <row r="23" spans="2:12" x14ac:dyDescent="0.25">
      <c r="B23" s="39"/>
      <c r="C23" s="40"/>
      <c r="D23" s="40"/>
      <c r="E23" s="63"/>
      <c r="F23" s="40"/>
      <c r="G23" s="58"/>
      <c r="H23" s="58"/>
      <c r="I23" s="58"/>
      <c r="J23" s="58"/>
      <c r="K23" s="60"/>
    </row>
    <row r="24" spans="2:12" x14ac:dyDescent="0.25">
      <c r="B24" s="70" t="s">
        <v>84</v>
      </c>
      <c r="C24" s="71"/>
      <c r="D24" s="89"/>
      <c r="E24" s="90"/>
      <c r="F24" s="118" t="s">
        <v>85</v>
      </c>
      <c r="G24" s="77"/>
      <c r="H24" s="92"/>
      <c r="I24" s="77"/>
      <c r="J24" s="78" t="s">
        <v>86</v>
      </c>
      <c r="K24" s="79">
        <v>0</v>
      </c>
    </row>
    <row r="25" spans="2:12" x14ac:dyDescent="0.25">
      <c r="B25" s="93"/>
      <c r="C25" s="94"/>
      <c r="D25" s="40"/>
      <c r="E25" s="63"/>
      <c r="F25" s="40"/>
      <c r="G25" s="58"/>
      <c r="H25" s="58"/>
      <c r="I25" s="58"/>
      <c r="J25" s="58"/>
      <c r="K25" s="60"/>
    </row>
    <row r="26" spans="2:12" ht="15.75" x14ac:dyDescent="0.25">
      <c r="B26" s="95" t="s">
        <v>87</v>
      </c>
      <c r="C26" s="96"/>
      <c r="D26" s="97"/>
      <c r="E26" s="98"/>
      <c r="F26" s="97"/>
      <c r="G26" s="76"/>
      <c r="H26" s="99"/>
      <c r="I26" s="76"/>
      <c r="J26" s="78" t="s">
        <v>88</v>
      </c>
      <c r="K26" s="79">
        <f>K16+K24</f>
        <v>28732.308307999996</v>
      </c>
    </row>
    <row r="27" spans="2:12" ht="15.75" thickBot="1" x14ac:dyDescent="0.3">
      <c r="B27" s="39"/>
      <c r="C27" s="40"/>
      <c r="D27" s="40"/>
      <c r="E27" s="63"/>
      <c r="F27" s="40"/>
      <c r="G27" s="40"/>
      <c r="H27" s="40"/>
      <c r="I27" s="40"/>
      <c r="J27" s="40"/>
      <c r="K27" s="100"/>
    </row>
    <row r="28" spans="2:12" ht="16.5" thickBot="1" x14ac:dyDescent="0.3">
      <c r="B28" s="359" t="s">
        <v>89</v>
      </c>
      <c r="C28" s="360"/>
      <c r="D28" s="360"/>
      <c r="E28" s="360"/>
      <c r="F28" s="360"/>
      <c r="G28" s="360"/>
      <c r="H28" s="360"/>
      <c r="I28" s="360"/>
      <c r="J28" s="360"/>
      <c r="K28" s="361"/>
    </row>
    <row r="29" spans="2:12" x14ac:dyDescent="0.25">
      <c r="B29" s="39"/>
      <c r="C29" s="40"/>
      <c r="D29" s="40"/>
      <c r="E29" s="40"/>
      <c r="F29" s="40"/>
      <c r="G29" s="40"/>
      <c r="H29" s="40"/>
      <c r="I29" s="40"/>
      <c r="J29" s="40"/>
      <c r="K29" s="100"/>
    </row>
    <row r="30" spans="2:12" ht="15.75" x14ac:dyDescent="0.25">
      <c r="B30" s="101" t="s">
        <v>90</v>
      </c>
      <c r="C30" s="82"/>
      <c r="D30" s="40"/>
      <c r="E30" s="40"/>
      <c r="F30" s="40"/>
      <c r="G30" s="40"/>
      <c r="H30" s="40"/>
      <c r="I30" s="40"/>
      <c r="J30" s="102" t="s">
        <v>91</v>
      </c>
      <c r="K30" s="141">
        <f>'5-3 SO2 Ranking'!F9</f>
        <v>3.6986207499999995</v>
      </c>
    </row>
    <row r="31" spans="2:12" x14ac:dyDescent="0.25">
      <c r="B31" s="39"/>
      <c r="C31" s="40"/>
      <c r="D31" s="40"/>
      <c r="E31" s="40"/>
      <c r="F31" s="40"/>
      <c r="G31" s="40"/>
      <c r="H31" s="40"/>
      <c r="I31" s="40"/>
      <c r="J31" s="40"/>
      <c r="K31" s="100"/>
    </row>
    <row r="32" spans="2:12" ht="16.5" thickBot="1" x14ac:dyDescent="0.3">
      <c r="B32" s="103" t="s">
        <v>92</v>
      </c>
      <c r="C32" s="104"/>
      <c r="D32" s="105"/>
      <c r="E32" s="105"/>
      <c r="F32" s="105"/>
      <c r="G32" s="105"/>
      <c r="H32" s="106"/>
      <c r="I32" s="105"/>
      <c r="J32" s="107" t="s">
        <v>93</v>
      </c>
      <c r="K32" s="108">
        <f>K26/K30</f>
        <v>7768.3845547019118</v>
      </c>
    </row>
    <row r="33" spans="4:7" ht="15.75" thickTop="1" x14ac:dyDescent="0.25"/>
    <row r="34" spans="4:7" ht="15.75" thickBot="1" x14ac:dyDescent="0.3"/>
    <row r="35" spans="4:7" x14ac:dyDescent="0.25">
      <c r="D35" s="109" t="s">
        <v>94</v>
      </c>
      <c r="E35" s="50"/>
      <c r="F35" s="110"/>
      <c r="G35" s="111"/>
    </row>
    <row r="36" spans="4:7" x14ac:dyDescent="0.25">
      <c r="D36" s="112" t="s">
        <v>95</v>
      </c>
      <c r="E36" s="113">
        <v>7</v>
      </c>
      <c r="F36" s="114" t="s">
        <v>62</v>
      </c>
    </row>
    <row r="37" spans="4:7" ht="15.75" thickBot="1" x14ac:dyDescent="0.3">
      <c r="D37" s="115" t="s">
        <v>96</v>
      </c>
      <c r="E37" s="116">
        <v>10</v>
      </c>
      <c r="F37" s="117" t="s">
        <v>97</v>
      </c>
    </row>
  </sheetData>
  <mergeCells count="5">
    <mergeCell ref="I3:K3"/>
    <mergeCell ref="B8:K8"/>
    <mergeCell ref="B28:K28"/>
    <mergeCell ref="B1:K1"/>
    <mergeCell ref="B2:K2"/>
  </mergeCells>
  <printOptions horizontalCentered="1"/>
  <pageMargins left="0.7" right="0.7" top="0.75" bottom="0.75" header="0.3" footer="0.3"/>
  <pageSetup scale="52" firstPageNumber="79" orientation="portrait" useFirstPageNumber="1" r:id="rId1"/>
  <headerFooter>
    <oddFooter>&amp;L&amp;"Arial,Regular"&amp;8GVEA - Zehnder Facility
PM&amp;Y2.5&amp;Y Serious NAA BACT Analysis&amp;R&amp;"Arial,Regular"&amp;8November 2018</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79998168889431442"/>
    <pageSetUpPr fitToPage="1"/>
  </sheetPr>
  <dimension ref="B1:L37"/>
  <sheetViews>
    <sheetView tabSelected="1" zoomScale="80" zoomScaleNormal="80" workbookViewId="0">
      <selection activeCell="G15" sqref="G15"/>
    </sheetView>
  </sheetViews>
  <sheetFormatPr defaultRowHeight="15" x14ac:dyDescent="0.25"/>
  <cols>
    <col min="1" max="1" width="3" customWidth="1"/>
    <col min="2" max="3" width="6" customWidth="1"/>
    <col min="4" max="4" width="52.28515625" customWidth="1"/>
    <col min="5" max="5" width="11.5703125" bestFit="1" customWidth="1"/>
    <col min="6" max="6" width="13.140625" customWidth="1"/>
    <col min="7" max="7" width="15.42578125" customWidth="1"/>
    <col min="8" max="8" width="24" customWidth="1"/>
    <col min="9" max="9" width="18.7109375" customWidth="1"/>
    <col min="11" max="11" width="13.28515625" customWidth="1"/>
  </cols>
  <sheetData>
    <row r="1" spans="2:11" x14ac:dyDescent="0.25">
      <c r="B1" s="350" t="s">
        <v>121</v>
      </c>
      <c r="C1" s="350"/>
      <c r="D1" s="350"/>
      <c r="E1" s="350"/>
      <c r="F1" s="350"/>
      <c r="G1" s="350"/>
      <c r="H1" s="350"/>
      <c r="I1" s="350"/>
      <c r="J1" s="350"/>
      <c r="K1" s="350"/>
    </row>
    <row r="2" spans="2:11" x14ac:dyDescent="0.25">
      <c r="B2" s="351" t="s">
        <v>122</v>
      </c>
      <c r="C2" s="351"/>
      <c r="D2" s="351"/>
      <c r="E2" s="351"/>
      <c r="F2" s="351"/>
      <c r="G2" s="351"/>
      <c r="H2" s="351"/>
      <c r="I2" s="351"/>
      <c r="J2" s="351"/>
      <c r="K2" s="351"/>
    </row>
    <row r="3" spans="2:11" ht="15.75" thickBot="1" x14ac:dyDescent="0.3">
      <c r="I3" s="353" t="s">
        <v>46</v>
      </c>
      <c r="J3" s="354"/>
      <c r="K3" s="355"/>
    </row>
    <row r="4" spans="2:11" ht="19.5" thickTop="1" x14ac:dyDescent="0.3">
      <c r="B4" s="34" t="s">
        <v>47</v>
      </c>
      <c r="C4" s="35"/>
      <c r="D4" s="36"/>
      <c r="E4" s="36"/>
      <c r="F4" s="36"/>
      <c r="G4" s="36"/>
      <c r="H4" s="36"/>
      <c r="I4" s="36"/>
      <c r="J4" s="37" t="s">
        <v>48</v>
      </c>
      <c r="K4" s="38"/>
    </row>
    <row r="5" spans="2:11" ht="18" x14ac:dyDescent="0.35">
      <c r="B5" s="39" t="s">
        <v>49</v>
      </c>
      <c r="C5" s="40"/>
      <c r="D5" s="41" t="s">
        <v>123</v>
      </c>
      <c r="E5" s="40"/>
      <c r="F5" s="40"/>
      <c r="G5" s="40"/>
      <c r="H5" s="40"/>
      <c r="I5" s="40"/>
      <c r="J5" s="42" t="s">
        <v>50</v>
      </c>
      <c r="K5" s="43"/>
    </row>
    <row r="6" spans="2:11" x14ac:dyDescent="0.25">
      <c r="B6" s="39"/>
      <c r="C6" s="40"/>
      <c r="D6" s="40"/>
      <c r="E6" s="40"/>
      <c r="F6" s="40"/>
      <c r="G6" s="40"/>
      <c r="H6" s="40"/>
      <c r="I6" s="40"/>
      <c r="J6" s="42" t="s">
        <v>51</v>
      </c>
      <c r="K6" s="43"/>
    </row>
    <row r="7" spans="2:11" ht="15.75" thickBot="1" x14ac:dyDescent="0.3">
      <c r="B7" s="44"/>
      <c r="C7" s="45"/>
      <c r="D7" s="45"/>
      <c r="E7" s="45"/>
      <c r="F7" s="45"/>
      <c r="G7" s="45"/>
      <c r="H7" s="45"/>
      <c r="I7" s="45"/>
      <c r="J7" s="46" t="s">
        <v>52</v>
      </c>
      <c r="K7" s="47"/>
    </row>
    <row r="8" spans="2:11" ht="16.5" thickBot="1" x14ac:dyDescent="0.3">
      <c r="B8" s="356" t="s">
        <v>53</v>
      </c>
      <c r="C8" s="357"/>
      <c r="D8" s="357"/>
      <c r="E8" s="357"/>
      <c r="F8" s="357"/>
      <c r="G8" s="357"/>
      <c r="H8" s="357"/>
      <c r="I8" s="357"/>
      <c r="J8" s="357"/>
      <c r="K8" s="358"/>
    </row>
    <row r="9" spans="2:11" ht="15.75" x14ac:dyDescent="0.25">
      <c r="B9" s="48" t="s">
        <v>54</v>
      </c>
      <c r="C9" s="49"/>
      <c r="D9" s="50"/>
      <c r="E9" s="51" t="s">
        <v>55</v>
      </c>
      <c r="F9" s="51" t="s">
        <v>56</v>
      </c>
      <c r="G9" s="52"/>
      <c r="H9" s="53" t="s">
        <v>57</v>
      </c>
      <c r="I9" s="53" t="s">
        <v>58</v>
      </c>
      <c r="J9" s="50"/>
      <c r="K9" s="54" t="s">
        <v>59</v>
      </c>
    </row>
    <row r="10" spans="2:11" x14ac:dyDescent="0.25">
      <c r="B10" s="55" t="s">
        <v>60</v>
      </c>
      <c r="C10" s="40" t="s">
        <v>61</v>
      </c>
      <c r="D10" s="40"/>
      <c r="E10" s="56"/>
      <c r="F10" s="57" t="s">
        <v>62</v>
      </c>
      <c r="G10" s="57"/>
      <c r="H10" s="58"/>
      <c r="I10" s="58">
        <f>'[3]Total Capital Investment'!K44*E10/E37</f>
        <v>0</v>
      </c>
      <c r="J10" s="59"/>
      <c r="K10" s="60">
        <f>I10</f>
        <v>0</v>
      </c>
    </row>
    <row r="11" spans="2:11" x14ac:dyDescent="0.25">
      <c r="B11" s="55" t="s">
        <v>63</v>
      </c>
      <c r="C11" s="40" t="s">
        <v>64</v>
      </c>
      <c r="D11" s="40"/>
      <c r="E11" s="56"/>
      <c r="F11" s="57" t="s">
        <v>62</v>
      </c>
      <c r="G11" s="57"/>
      <c r="H11" s="58"/>
      <c r="I11" s="58">
        <f>E11*'[3]Total Capital Investment'!K47/10</f>
        <v>0</v>
      </c>
      <c r="J11" s="59"/>
      <c r="K11" s="60">
        <f t="shared" ref="K11" si="0">I11</f>
        <v>0</v>
      </c>
    </row>
    <row r="12" spans="2:11" x14ac:dyDescent="0.25">
      <c r="B12" s="55" t="s">
        <v>65</v>
      </c>
      <c r="C12" s="40" t="s">
        <v>66</v>
      </c>
      <c r="D12" s="40"/>
      <c r="E12" s="61"/>
      <c r="F12" s="57" t="s">
        <v>67</v>
      </c>
      <c r="G12" s="61"/>
      <c r="H12" s="62"/>
      <c r="I12" s="58"/>
      <c r="J12" s="59"/>
      <c r="K12" s="60"/>
    </row>
    <row r="13" spans="2:11" x14ac:dyDescent="0.25">
      <c r="B13" s="55" t="s">
        <v>68</v>
      </c>
      <c r="C13" s="40" t="s">
        <v>69</v>
      </c>
      <c r="D13" s="40"/>
      <c r="E13" s="63"/>
      <c r="F13" s="63"/>
      <c r="G13" s="58"/>
      <c r="H13" s="58"/>
      <c r="I13" s="58"/>
      <c r="J13" s="59"/>
      <c r="K13" s="60"/>
    </row>
    <row r="14" spans="2:11" x14ac:dyDescent="0.25">
      <c r="B14" s="39"/>
      <c r="C14" s="64" t="s">
        <v>70</v>
      </c>
      <c r="D14" s="40" t="s">
        <v>71</v>
      </c>
      <c r="E14" s="65">
        <v>114553.85</v>
      </c>
      <c r="F14" s="63" t="s">
        <v>98</v>
      </c>
      <c r="G14" s="61">
        <v>0.26679999999999998</v>
      </c>
      <c r="H14" s="58">
        <f>E14*G14</f>
        <v>30562.96718</v>
      </c>
      <c r="I14" s="58"/>
      <c r="J14" s="59"/>
      <c r="K14" s="60">
        <f>H14</f>
        <v>30562.96718</v>
      </c>
    </row>
    <row r="15" spans="2:11" x14ac:dyDescent="0.25">
      <c r="B15" s="66"/>
      <c r="C15" s="67"/>
      <c r="D15" s="40"/>
      <c r="E15" s="68"/>
      <c r="F15" s="42"/>
      <c r="G15" s="59"/>
      <c r="H15" s="58"/>
      <c r="I15" s="69"/>
      <c r="J15" s="58"/>
      <c r="K15" s="60"/>
    </row>
    <row r="16" spans="2:11" x14ac:dyDescent="0.25">
      <c r="B16" s="70" t="s">
        <v>72</v>
      </c>
      <c r="C16" s="71"/>
      <c r="D16" s="72"/>
      <c r="E16" s="73"/>
      <c r="F16" s="74"/>
      <c r="G16" s="75"/>
      <c r="H16" s="76"/>
      <c r="I16" s="77"/>
      <c r="J16" s="78" t="s">
        <v>73</v>
      </c>
      <c r="K16" s="79">
        <f>SUM(K10:K14)</f>
        <v>30562.96718</v>
      </c>
    </row>
    <row r="17" spans="2:12" x14ac:dyDescent="0.25">
      <c r="B17" s="39"/>
      <c r="C17" s="67"/>
      <c r="D17" s="40"/>
      <c r="E17" s="63"/>
      <c r="F17" s="40"/>
      <c r="G17" s="58"/>
      <c r="H17" s="58"/>
      <c r="I17" s="69"/>
      <c r="J17" s="80"/>
      <c r="K17" s="60"/>
    </row>
    <row r="18" spans="2:12" ht="15.75" x14ac:dyDescent="0.25">
      <c r="B18" s="81" t="s">
        <v>74</v>
      </c>
      <c r="C18" s="82"/>
      <c r="D18" s="83"/>
      <c r="E18" s="63"/>
      <c r="F18" s="63"/>
      <c r="G18" s="58"/>
      <c r="H18" s="58"/>
      <c r="I18" s="58"/>
      <c r="J18" s="58"/>
      <c r="K18" s="60"/>
    </row>
    <row r="19" spans="2:12" x14ac:dyDescent="0.25">
      <c r="B19" s="55" t="s">
        <v>75</v>
      </c>
      <c r="C19" s="40" t="s">
        <v>76</v>
      </c>
      <c r="D19" s="40"/>
      <c r="E19" s="61"/>
      <c r="F19" s="63" t="s">
        <v>62</v>
      </c>
      <c r="G19" s="57"/>
      <c r="H19" s="62"/>
      <c r="I19" s="58">
        <f>E19*G19</f>
        <v>0</v>
      </c>
      <c r="J19" s="59"/>
      <c r="K19" s="60">
        <f>I19</f>
        <v>0</v>
      </c>
    </row>
    <row r="20" spans="2:12" x14ac:dyDescent="0.25">
      <c r="B20" s="55" t="s">
        <v>77</v>
      </c>
      <c r="C20" s="40" t="s">
        <v>78</v>
      </c>
      <c r="D20" s="40"/>
      <c r="E20" s="84"/>
      <c r="F20" s="63" t="s">
        <v>79</v>
      </c>
      <c r="G20" s="57"/>
      <c r="H20" s="62"/>
      <c r="I20" s="58">
        <f>E20*'[3]Total Capital Investment'!K62</f>
        <v>0</v>
      </c>
      <c r="J20" s="59"/>
      <c r="K20" s="60">
        <f>I20</f>
        <v>0</v>
      </c>
    </row>
    <row r="21" spans="2:12" x14ac:dyDescent="0.25">
      <c r="B21" s="55"/>
      <c r="C21" s="64" t="s">
        <v>80</v>
      </c>
      <c r="D21" s="40"/>
      <c r="E21" s="68">
        <f>($E$36/100*POWER((1+($E$36/100)),$E$37))/((POWER(((1+$E$36/100)),$E$37))-1)</f>
        <v>0.14237750272736471</v>
      </c>
      <c r="F21" s="57"/>
      <c r="G21" s="58"/>
      <c r="H21" s="58"/>
      <c r="I21" s="58"/>
      <c r="J21" s="59"/>
      <c r="K21" s="85"/>
      <c r="L21" s="86"/>
    </row>
    <row r="22" spans="2:12" x14ac:dyDescent="0.25">
      <c r="B22" s="55" t="s">
        <v>81</v>
      </c>
      <c r="C22" s="40" t="s">
        <v>82</v>
      </c>
      <c r="D22" s="40"/>
      <c r="E22" s="40"/>
      <c r="F22" s="40"/>
      <c r="G22" s="58"/>
      <c r="H22" s="87"/>
      <c r="I22" s="58"/>
      <c r="J22" s="88" t="s">
        <v>83</v>
      </c>
      <c r="K22" s="60">
        <f>E21*'[3]Total Capital Investment'!K62</f>
        <v>0</v>
      </c>
      <c r="L22" s="86"/>
    </row>
    <row r="23" spans="2:12" x14ac:dyDescent="0.25">
      <c r="B23" s="39"/>
      <c r="C23" s="40"/>
      <c r="D23" s="40"/>
      <c r="E23" s="63"/>
      <c r="F23" s="40"/>
      <c r="G23" s="58"/>
      <c r="H23" s="58"/>
      <c r="I23" s="58"/>
      <c r="J23" s="58"/>
      <c r="K23" s="60"/>
    </row>
    <row r="24" spans="2:12" x14ac:dyDescent="0.25">
      <c r="B24" s="70" t="s">
        <v>84</v>
      </c>
      <c r="C24" s="71"/>
      <c r="D24" s="89"/>
      <c r="E24" s="90"/>
      <c r="F24" s="118" t="s">
        <v>85</v>
      </c>
      <c r="G24" s="77"/>
      <c r="H24" s="92"/>
      <c r="I24" s="77"/>
      <c r="J24" s="78" t="s">
        <v>86</v>
      </c>
      <c r="K24" s="79">
        <f>SUM(K19:K22)</f>
        <v>0</v>
      </c>
    </row>
    <row r="25" spans="2:12" x14ac:dyDescent="0.25">
      <c r="B25" s="93"/>
      <c r="C25" s="94"/>
      <c r="D25" s="40"/>
      <c r="E25" s="63"/>
      <c r="F25" s="40"/>
      <c r="G25" s="58"/>
      <c r="H25" s="58"/>
      <c r="I25" s="58"/>
      <c r="J25" s="58"/>
      <c r="K25" s="60"/>
    </row>
    <row r="26" spans="2:12" ht="15.75" x14ac:dyDescent="0.25">
      <c r="B26" s="95" t="s">
        <v>87</v>
      </c>
      <c r="C26" s="96"/>
      <c r="D26" s="97"/>
      <c r="E26" s="98"/>
      <c r="F26" s="97"/>
      <c r="G26" s="76"/>
      <c r="H26" s="99"/>
      <c r="I26" s="76"/>
      <c r="J26" s="78" t="s">
        <v>88</v>
      </c>
      <c r="K26" s="79">
        <f>K16+K24</f>
        <v>30562.96718</v>
      </c>
    </row>
    <row r="27" spans="2:12" ht="15.75" thickBot="1" x14ac:dyDescent="0.3">
      <c r="B27" s="39"/>
      <c r="C27" s="40"/>
      <c r="D27" s="40"/>
      <c r="E27" s="63"/>
      <c r="F27" s="40"/>
      <c r="G27" s="40"/>
      <c r="H27" s="40"/>
      <c r="I27" s="40"/>
      <c r="J27" s="40"/>
      <c r="K27" s="100"/>
    </row>
    <row r="28" spans="2:12" ht="16.5" thickBot="1" x14ac:dyDescent="0.3">
      <c r="B28" s="359" t="s">
        <v>89</v>
      </c>
      <c r="C28" s="360"/>
      <c r="D28" s="360"/>
      <c r="E28" s="360"/>
      <c r="F28" s="360"/>
      <c r="G28" s="360"/>
      <c r="H28" s="360"/>
      <c r="I28" s="360"/>
      <c r="J28" s="360"/>
      <c r="K28" s="361"/>
    </row>
    <row r="29" spans="2:12" x14ac:dyDescent="0.25">
      <c r="B29" s="39"/>
      <c r="C29" s="40"/>
      <c r="D29" s="40"/>
      <c r="E29" s="40"/>
      <c r="F29" s="40"/>
      <c r="G29" s="40"/>
      <c r="H29" s="40"/>
      <c r="I29" s="40"/>
      <c r="J29" s="40"/>
      <c r="K29" s="100"/>
    </row>
    <row r="30" spans="2:12" ht="15.75" x14ac:dyDescent="0.25">
      <c r="B30" s="101" t="s">
        <v>90</v>
      </c>
      <c r="C30" s="82"/>
      <c r="D30" s="40"/>
      <c r="E30" s="40"/>
      <c r="F30" s="40"/>
      <c r="G30" s="40"/>
      <c r="H30" s="40"/>
      <c r="I30" s="40"/>
      <c r="J30" s="102" t="s">
        <v>91</v>
      </c>
      <c r="K30" s="141">
        <f>'5-3 SO2 Ranking'!F12</f>
        <v>3.8464569948186522</v>
      </c>
    </row>
    <row r="31" spans="2:12" x14ac:dyDescent="0.25">
      <c r="B31" s="39"/>
      <c r="C31" s="40"/>
      <c r="D31" s="40"/>
      <c r="E31" s="40"/>
      <c r="F31" s="40"/>
      <c r="G31" s="40"/>
      <c r="H31" s="40"/>
      <c r="I31" s="40"/>
      <c r="J31" s="40"/>
      <c r="K31" s="100"/>
    </row>
    <row r="32" spans="2:12" ht="16.5" thickBot="1" x14ac:dyDescent="0.3">
      <c r="B32" s="103" t="s">
        <v>92</v>
      </c>
      <c r="C32" s="104"/>
      <c r="D32" s="105"/>
      <c r="E32" s="105"/>
      <c r="F32" s="105"/>
      <c r="G32" s="105"/>
      <c r="H32" s="106"/>
      <c r="I32" s="105"/>
      <c r="J32" s="107" t="s">
        <v>93</v>
      </c>
      <c r="K32" s="108">
        <f>K26/K30</f>
        <v>7945.7451938679333</v>
      </c>
    </row>
    <row r="33" spans="4:7" ht="15.75" thickTop="1" x14ac:dyDescent="0.25"/>
    <row r="34" spans="4:7" ht="15.75" thickBot="1" x14ac:dyDescent="0.3"/>
    <row r="35" spans="4:7" x14ac:dyDescent="0.25">
      <c r="D35" s="109" t="s">
        <v>94</v>
      </c>
      <c r="E35" s="50"/>
      <c r="F35" s="110"/>
      <c r="G35" s="111"/>
    </row>
    <row r="36" spans="4:7" x14ac:dyDescent="0.25">
      <c r="D36" s="112" t="s">
        <v>95</v>
      </c>
      <c r="E36" s="113">
        <v>7</v>
      </c>
      <c r="F36" s="114" t="s">
        <v>62</v>
      </c>
    </row>
    <row r="37" spans="4:7" ht="15.75" thickBot="1" x14ac:dyDescent="0.3">
      <c r="D37" s="115" t="s">
        <v>96</v>
      </c>
      <c r="E37" s="116">
        <v>10</v>
      </c>
      <c r="F37" s="117" t="s">
        <v>97</v>
      </c>
    </row>
  </sheetData>
  <mergeCells count="5">
    <mergeCell ref="I3:K3"/>
    <mergeCell ref="B8:K8"/>
    <mergeCell ref="B28:K28"/>
    <mergeCell ref="B1:K1"/>
    <mergeCell ref="B2:K2"/>
  </mergeCells>
  <printOptions horizontalCentered="1"/>
  <pageMargins left="0.7" right="0.7" top="0.75" bottom="0.75" header="0.3" footer="0.3"/>
  <pageSetup scale="52" firstPageNumber="79" orientation="portrait" useFirstPageNumber="1" r:id="rId1"/>
  <headerFooter>
    <oddFooter>&amp;L&amp;"Arial,Regular"&amp;8GVEA - Zehnder Facility
PM&amp;Y2.5&amp;Y Serious NAA BACT Analysis&amp;R&amp;"Arial,Regular"&amp;8November 2018</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9"/>
  <sheetViews>
    <sheetView tabSelected="1" view="pageLayout" zoomScaleNormal="100" workbookViewId="0">
      <selection activeCell="G15" sqref="G15"/>
    </sheetView>
  </sheetViews>
  <sheetFormatPr defaultRowHeight="14.25" x14ac:dyDescent="0.2"/>
  <cols>
    <col min="1" max="1" width="41.28515625" style="20" customWidth="1"/>
    <col min="2" max="2" width="14.85546875" style="20" customWidth="1"/>
    <col min="3" max="5" width="17.7109375" style="20" customWidth="1"/>
    <col min="6" max="6" width="17.85546875" style="20" customWidth="1"/>
    <col min="7" max="246" width="8.85546875" style="20"/>
    <col min="247" max="247" width="35.7109375" style="20" customWidth="1"/>
    <col min="248" max="248" width="10.7109375" style="20" customWidth="1"/>
    <col min="249" max="249" width="11" style="20" customWidth="1"/>
    <col min="250" max="250" width="10.7109375" style="20" customWidth="1"/>
    <col min="251" max="251" width="13.28515625" style="20" customWidth="1"/>
    <col min="252" max="252" width="9.28515625" style="20" bestFit="1" customWidth="1"/>
    <col min="253" max="259" width="9.140625" style="20" customWidth="1"/>
    <col min="260" max="260" width="9.28515625" style="20" bestFit="1" customWidth="1"/>
    <col min="261" max="502" width="8.85546875" style="20"/>
    <col min="503" max="503" width="35.7109375" style="20" customWidth="1"/>
    <col min="504" max="504" width="10.7109375" style="20" customWidth="1"/>
    <col min="505" max="505" width="11" style="20" customWidth="1"/>
    <col min="506" max="506" width="10.7109375" style="20" customWidth="1"/>
    <col min="507" max="507" width="13.28515625" style="20" customWidth="1"/>
    <col min="508" max="508" width="9.28515625" style="20" bestFit="1" customWidth="1"/>
    <col min="509" max="515" width="9.140625" style="20" customWidth="1"/>
    <col min="516" max="516" width="9.28515625" style="20" bestFit="1" customWidth="1"/>
    <col min="517" max="758" width="8.85546875" style="20"/>
    <col min="759" max="759" width="35.7109375" style="20" customWidth="1"/>
    <col min="760" max="760" width="10.7109375" style="20" customWidth="1"/>
    <col min="761" max="761" width="11" style="20" customWidth="1"/>
    <col min="762" max="762" width="10.7109375" style="20" customWidth="1"/>
    <col min="763" max="763" width="13.28515625" style="20" customWidth="1"/>
    <col min="764" max="764" width="9.28515625" style="20" bestFit="1" customWidth="1"/>
    <col min="765" max="771" width="9.140625" style="20" customWidth="1"/>
    <col min="772" max="772" width="9.28515625" style="20" bestFit="1" customWidth="1"/>
    <col min="773" max="1014" width="8.85546875" style="20"/>
    <col min="1015" max="1015" width="35.7109375" style="20" customWidth="1"/>
    <col min="1016" max="1016" width="10.7109375" style="20" customWidth="1"/>
    <col min="1017" max="1017" width="11" style="20" customWidth="1"/>
    <col min="1018" max="1018" width="10.7109375" style="20" customWidth="1"/>
    <col min="1019" max="1019" width="13.28515625" style="20" customWidth="1"/>
    <col min="1020" max="1020" width="9.28515625" style="20" bestFit="1" customWidth="1"/>
    <col min="1021" max="1027" width="9.140625" style="20" customWidth="1"/>
    <col min="1028" max="1028" width="9.28515625" style="20" bestFit="1" customWidth="1"/>
    <col min="1029" max="1270" width="8.85546875" style="20"/>
    <col min="1271" max="1271" width="35.7109375" style="20" customWidth="1"/>
    <col min="1272" max="1272" width="10.7109375" style="20" customWidth="1"/>
    <col min="1273" max="1273" width="11" style="20" customWidth="1"/>
    <col min="1274" max="1274" width="10.7109375" style="20" customWidth="1"/>
    <col min="1275" max="1275" width="13.28515625" style="20" customWidth="1"/>
    <col min="1276" max="1276" width="9.28515625" style="20" bestFit="1" customWidth="1"/>
    <col min="1277" max="1283" width="9.140625" style="20" customWidth="1"/>
    <col min="1284" max="1284" width="9.28515625" style="20" bestFit="1" customWidth="1"/>
    <col min="1285" max="1526" width="8.85546875" style="20"/>
    <col min="1527" max="1527" width="35.7109375" style="20" customWidth="1"/>
    <col min="1528" max="1528" width="10.7109375" style="20" customWidth="1"/>
    <col min="1529" max="1529" width="11" style="20" customWidth="1"/>
    <col min="1530" max="1530" width="10.7109375" style="20" customWidth="1"/>
    <col min="1531" max="1531" width="13.28515625" style="20" customWidth="1"/>
    <col min="1532" max="1532" width="9.28515625" style="20" bestFit="1" customWidth="1"/>
    <col min="1533" max="1539" width="9.140625" style="20" customWidth="1"/>
    <col min="1540" max="1540" width="9.28515625" style="20" bestFit="1" customWidth="1"/>
    <col min="1541" max="1782" width="8.85546875" style="20"/>
    <col min="1783" max="1783" width="35.7109375" style="20" customWidth="1"/>
    <col min="1784" max="1784" width="10.7109375" style="20" customWidth="1"/>
    <col min="1785" max="1785" width="11" style="20" customWidth="1"/>
    <col min="1786" max="1786" width="10.7109375" style="20" customWidth="1"/>
    <col min="1787" max="1787" width="13.28515625" style="20" customWidth="1"/>
    <col min="1788" max="1788" width="9.28515625" style="20" bestFit="1" customWidth="1"/>
    <col min="1789" max="1795" width="9.140625" style="20" customWidth="1"/>
    <col min="1796" max="1796" width="9.28515625" style="20" bestFit="1" customWidth="1"/>
    <col min="1797" max="2038" width="8.85546875" style="20"/>
    <col min="2039" max="2039" width="35.7109375" style="20" customWidth="1"/>
    <col min="2040" max="2040" width="10.7109375" style="20" customWidth="1"/>
    <col min="2041" max="2041" width="11" style="20" customWidth="1"/>
    <col min="2042" max="2042" width="10.7109375" style="20" customWidth="1"/>
    <col min="2043" max="2043" width="13.28515625" style="20" customWidth="1"/>
    <col min="2044" max="2044" width="9.28515625" style="20" bestFit="1" customWidth="1"/>
    <col min="2045" max="2051" width="9.140625" style="20" customWidth="1"/>
    <col min="2052" max="2052" width="9.28515625" style="20" bestFit="1" customWidth="1"/>
    <col min="2053" max="2294" width="8.85546875" style="20"/>
    <col min="2295" max="2295" width="35.7109375" style="20" customWidth="1"/>
    <col min="2296" max="2296" width="10.7109375" style="20" customWidth="1"/>
    <col min="2297" max="2297" width="11" style="20" customWidth="1"/>
    <col min="2298" max="2298" width="10.7109375" style="20" customWidth="1"/>
    <col min="2299" max="2299" width="13.28515625" style="20" customWidth="1"/>
    <col min="2300" max="2300" width="9.28515625" style="20" bestFit="1" customWidth="1"/>
    <col min="2301" max="2307" width="9.140625" style="20" customWidth="1"/>
    <col min="2308" max="2308" width="9.28515625" style="20" bestFit="1" customWidth="1"/>
    <col min="2309" max="2550" width="8.85546875" style="20"/>
    <col min="2551" max="2551" width="35.7109375" style="20" customWidth="1"/>
    <col min="2552" max="2552" width="10.7109375" style="20" customWidth="1"/>
    <col min="2553" max="2553" width="11" style="20" customWidth="1"/>
    <col min="2554" max="2554" width="10.7109375" style="20" customWidth="1"/>
    <col min="2555" max="2555" width="13.28515625" style="20" customWidth="1"/>
    <col min="2556" max="2556" width="9.28515625" style="20" bestFit="1" customWidth="1"/>
    <col min="2557" max="2563" width="9.140625" style="20" customWidth="1"/>
    <col min="2564" max="2564" width="9.28515625" style="20" bestFit="1" customWidth="1"/>
    <col min="2565" max="2806" width="8.85546875" style="20"/>
    <col min="2807" max="2807" width="35.7109375" style="20" customWidth="1"/>
    <col min="2808" max="2808" width="10.7109375" style="20" customWidth="1"/>
    <col min="2809" max="2809" width="11" style="20" customWidth="1"/>
    <col min="2810" max="2810" width="10.7109375" style="20" customWidth="1"/>
    <col min="2811" max="2811" width="13.28515625" style="20" customWidth="1"/>
    <col min="2812" max="2812" width="9.28515625" style="20" bestFit="1" customWidth="1"/>
    <col min="2813" max="2819" width="9.140625" style="20" customWidth="1"/>
    <col min="2820" max="2820" width="9.28515625" style="20" bestFit="1" customWidth="1"/>
    <col min="2821" max="3062" width="8.85546875" style="20"/>
    <col min="3063" max="3063" width="35.7109375" style="20" customWidth="1"/>
    <col min="3064" max="3064" width="10.7109375" style="20" customWidth="1"/>
    <col min="3065" max="3065" width="11" style="20" customWidth="1"/>
    <col min="3066" max="3066" width="10.7109375" style="20" customWidth="1"/>
    <col min="3067" max="3067" width="13.28515625" style="20" customWidth="1"/>
    <col min="3068" max="3068" width="9.28515625" style="20" bestFit="1" customWidth="1"/>
    <col min="3069" max="3075" width="9.140625" style="20" customWidth="1"/>
    <col min="3076" max="3076" width="9.28515625" style="20" bestFit="1" customWidth="1"/>
    <col min="3077" max="3318" width="8.85546875" style="20"/>
    <col min="3319" max="3319" width="35.7109375" style="20" customWidth="1"/>
    <col min="3320" max="3320" width="10.7109375" style="20" customWidth="1"/>
    <col min="3321" max="3321" width="11" style="20" customWidth="1"/>
    <col min="3322" max="3322" width="10.7109375" style="20" customWidth="1"/>
    <col min="3323" max="3323" width="13.28515625" style="20" customWidth="1"/>
    <col min="3324" max="3324" width="9.28515625" style="20" bestFit="1" customWidth="1"/>
    <col min="3325" max="3331" width="9.140625" style="20" customWidth="1"/>
    <col min="3332" max="3332" width="9.28515625" style="20" bestFit="1" customWidth="1"/>
    <col min="3333" max="3574" width="8.85546875" style="20"/>
    <col min="3575" max="3575" width="35.7109375" style="20" customWidth="1"/>
    <col min="3576" max="3576" width="10.7109375" style="20" customWidth="1"/>
    <col min="3577" max="3577" width="11" style="20" customWidth="1"/>
    <col min="3578" max="3578" width="10.7109375" style="20" customWidth="1"/>
    <col min="3579" max="3579" width="13.28515625" style="20" customWidth="1"/>
    <col min="3580" max="3580" width="9.28515625" style="20" bestFit="1" customWidth="1"/>
    <col min="3581" max="3587" width="9.140625" style="20" customWidth="1"/>
    <col min="3588" max="3588" width="9.28515625" style="20" bestFit="1" customWidth="1"/>
    <col min="3589" max="3830" width="8.85546875" style="20"/>
    <col min="3831" max="3831" width="35.7109375" style="20" customWidth="1"/>
    <col min="3832" max="3832" width="10.7109375" style="20" customWidth="1"/>
    <col min="3833" max="3833" width="11" style="20" customWidth="1"/>
    <col min="3834" max="3834" width="10.7109375" style="20" customWidth="1"/>
    <col min="3835" max="3835" width="13.28515625" style="20" customWidth="1"/>
    <col min="3836" max="3836" width="9.28515625" style="20" bestFit="1" customWidth="1"/>
    <col min="3837" max="3843" width="9.140625" style="20" customWidth="1"/>
    <col min="3844" max="3844" width="9.28515625" style="20" bestFit="1" customWidth="1"/>
    <col min="3845" max="4086" width="8.85546875" style="20"/>
    <col min="4087" max="4087" width="35.7109375" style="20" customWidth="1"/>
    <col min="4088" max="4088" width="10.7109375" style="20" customWidth="1"/>
    <col min="4089" max="4089" width="11" style="20" customWidth="1"/>
    <col min="4090" max="4090" width="10.7109375" style="20" customWidth="1"/>
    <col min="4091" max="4091" width="13.28515625" style="20" customWidth="1"/>
    <col min="4092" max="4092" width="9.28515625" style="20" bestFit="1" customWidth="1"/>
    <col min="4093" max="4099" width="9.140625" style="20" customWidth="1"/>
    <col min="4100" max="4100" width="9.28515625" style="20" bestFit="1" customWidth="1"/>
    <col min="4101" max="4342" width="8.85546875" style="20"/>
    <col min="4343" max="4343" width="35.7109375" style="20" customWidth="1"/>
    <col min="4344" max="4344" width="10.7109375" style="20" customWidth="1"/>
    <col min="4345" max="4345" width="11" style="20" customWidth="1"/>
    <col min="4346" max="4346" width="10.7109375" style="20" customWidth="1"/>
    <col min="4347" max="4347" width="13.28515625" style="20" customWidth="1"/>
    <col min="4348" max="4348" width="9.28515625" style="20" bestFit="1" customWidth="1"/>
    <col min="4349" max="4355" width="9.140625" style="20" customWidth="1"/>
    <col min="4356" max="4356" width="9.28515625" style="20" bestFit="1" customWidth="1"/>
    <col min="4357" max="4598" width="8.85546875" style="20"/>
    <col min="4599" max="4599" width="35.7109375" style="20" customWidth="1"/>
    <col min="4600" max="4600" width="10.7109375" style="20" customWidth="1"/>
    <col min="4601" max="4601" width="11" style="20" customWidth="1"/>
    <col min="4602" max="4602" width="10.7109375" style="20" customWidth="1"/>
    <col min="4603" max="4603" width="13.28515625" style="20" customWidth="1"/>
    <col min="4604" max="4604" width="9.28515625" style="20" bestFit="1" customWidth="1"/>
    <col min="4605" max="4611" width="9.140625" style="20" customWidth="1"/>
    <col min="4612" max="4612" width="9.28515625" style="20" bestFit="1" customWidth="1"/>
    <col min="4613" max="4854" width="8.85546875" style="20"/>
    <col min="4855" max="4855" width="35.7109375" style="20" customWidth="1"/>
    <col min="4856" max="4856" width="10.7109375" style="20" customWidth="1"/>
    <col min="4857" max="4857" width="11" style="20" customWidth="1"/>
    <col min="4858" max="4858" width="10.7109375" style="20" customWidth="1"/>
    <col min="4859" max="4859" width="13.28515625" style="20" customWidth="1"/>
    <col min="4860" max="4860" width="9.28515625" style="20" bestFit="1" customWidth="1"/>
    <col min="4861" max="4867" width="9.140625" style="20" customWidth="1"/>
    <col min="4868" max="4868" width="9.28515625" style="20" bestFit="1" customWidth="1"/>
    <col min="4869" max="5110" width="8.85546875" style="20"/>
    <col min="5111" max="5111" width="35.7109375" style="20" customWidth="1"/>
    <col min="5112" max="5112" width="10.7109375" style="20" customWidth="1"/>
    <col min="5113" max="5113" width="11" style="20" customWidth="1"/>
    <col min="5114" max="5114" width="10.7109375" style="20" customWidth="1"/>
    <col min="5115" max="5115" width="13.28515625" style="20" customWidth="1"/>
    <col min="5116" max="5116" width="9.28515625" style="20" bestFit="1" customWidth="1"/>
    <col min="5117" max="5123" width="9.140625" style="20" customWidth="1"/>
    <col min="5124" max="5124" width="9.28515625" style="20" bestFit="1" customWidth="1"/>
    <col min="5125" max="5366" width="8.85546875" style="20"/>
    <col min="5367" max="5367" width="35.7109375" style="20" customWidth="1"/>
    <col min="5368" max="5368" width="10.7109375" style="20" customWidth="1"/>
    <col min="5369" max="5369" width="11" style="20" customWidth="1"/>
    <col min="5370" max="5370" width="10.7109375" style="20" customWidth="1"/>
    <col min="5371" max="5371" width="13.28515625" style="20" customWidth="1"/>
    <col min="5372" max="5372" width="9.28515625" style="20" bestFit="1" customWidth="1"/>
    <col min="5373" max="5379" width="9.140625" style="20" customWidth="1"/>
    <col min="5380" max="5380" width="9.28515625" style="20" bestFit="1" customWidth="1"/>
    <col min="5381" max="5622" width="8.85546875" style="20"/>
    <col min="5623" max="5623" width="35.7109375" style="20" customWidth="1"/>
    <col min="5624" max="5624" width="10.7109375" style="20" customWidth="1"/>
    <col min="5625" max="5625" width="11" style="20" customWidth="1"/>
    <col min="5626" max="5626" width="10.7109375" style="20" customWidth="1"/>
    <col min="5627" max="5627" width="13.28515625" style="20" customWidth="1"/>
    <col min="5628" max="5628" width="9.28515625" style="20" bestFit="1" customWidth="1"/>
    <col min="5629" max="5635" width="9.140625" style="20" customWidth="1"/>
    <col min="5636" max="5636" width="9.28515625" style="20" bestFit="1" customWidth="1"/>
    <col min="5637" max="5878" width="8.85546875" style="20"/>
    <col min="5879" max="5879" width="35.7109375" style="20" customWidth="1"/>
    <col min="5880" max="5880" width="10.7109375" style="20" customWidth="1"/>
    <col min="5881" max="5881" width="11" style="20" customWidth="1"/>
    <col min="5882" max="5882" width="10.7109375" style="20" customWidth="1"/>
    <col min="5883" max="5883" width="13.28515625" style="20" customWidth="1"/>
    <col min="5884" max="5884" width="9.28515625" style="20" bestFit="1" customWidth="1"/>
    <col min="5885" max="5891" width="9.140625" style="20" customWidth="1"/>
    <col min="5892" max="5892" width="9.28515625" style="20" bestFit="1" customWidth="1"/>
    <col min="5893" max="6134" width="8.85546875" style="20"/>
    <col min="6135" max="6135" width="35.7109375" style="20" customWidth="1"/>
    <col min="6136" max="6136" width="10.7109375" style="20" customWidth="1"/>
    <col min="6137" max="6137" width="11" style="20" customWidth="1"/>
    <col min="6138" max="6138" width="10.7109375" style="20" customWidth="1"/>
    <col min="6139" max="6139" width="13.28515625" style="20" customWidth="1"/>
    <col min="6140" max="6140" width="9.28515625" style="20" bestFit="1" customWidth="1"/>
    <col min="6141" max="6147" width="9.140625" style="20" customWidth="1"/>
    <col min="6148" max="6148" width="9.28515625" style="20" bestFit="1" customWidth="1"/>
    <col min="6149" max="6390" width="8.85546875" style="20"/>
    <col min="6391" max="6391" width="35.7109375" style="20" customWidth="1"/>
    <col min="6392" max="6392" width="10.7109375" style="20" customWidth="1"/>
    <col min="6393" max="6393" width="11" style="20" customWidth="1"/>
    <col min="6394" max="6394" width="10.7109375" style="20" customWidth="1"/>
    <col min="6395" max="6395" width="13.28515625" style="20" customWidth="1"/>
    <col min="6396" max="6396" width="9.28515625" style="20" bestFit="1" customWidth="1"/>
    <col min="6397" max="6403" width="9.140625" style="20" customWidth="1"/>
    <col min="6404" max="6404" width="9.28515625" style="20" bestFit="1" customWidth="1"/>
    <col min="6405" max="6646" width="8.85546875" style="20"/>
    <col min="6647" max="6647" width="35.7109375" style="20" customWidth="1"/>
    <col min="6648" max="6648" width="10.7109375" style="20" customWidth="1"/>
    <col min="6649" max="6649" width="11" style="20" customWidth="1"/>
    <col min="6650" max="6650" width="10.7109375" style="20" customWidth="1"/>
    <col min="6651" max="6651" width="13.28515625" style="20" customWidth="1"/>
    <col min="6652" max="6652" width="9.28515625" style="20" bestFit="1" customWidth="1"/>
    <col min="6653" max="6659" width="9.140625" style="20" customWidth="1"/>
    <col min="6660" max="6660" width="9.28515625" style="20" bestFit="1" customWidth="1"/>
    <col min="6661" max="6902" width="8.85546875" style="20"/>
    <col min="6903" max="6903" width="35.7109375" style="20" customWidth="1"/>
    <col min="6904" max="6904" width="10.7109375" style="20" customWidth="1"/>
    <col min="6905" max="6905" width="11" style="20" customWidth="1"/>
    <col min="6906" max="6906" width="10.7109375" style="20" customWidth="1"/>
    <col min="6907" max="6907" width="13.28515625" style="20" customWidth="1"/>
    <col min="6908" max="6908" width="9.28515625" style="20" bestFit="1" customWidth="1"/>
    <col min="6909" max="6915" width="9.140625" style="20" customWidth="1"/>
    <col min="6916" max="6916" width="9.28515625" style="20" bestFit="1" customWidth="1"/>
    <col min="6917" max="7158" width="8.85546875" style="20"/>
    <col min="7159" max="7159" width="35.7109375" style="20" customWidth="1"/>
    <col min="7160" max="7160" width="10.7109375" style="20" customWidth="1"/>
    <col min="7161" max="7161" width="11" style="20" customWidth="1"/>
    <col min="7162" max="7162" width="10.7109375" style="20" customWidth="1"/>
    <col min="7163" max="7163" width="13.28515625" style="20" customWidth="1"/>
    <col min="7164" max="7164" width="9.28515625" style="20" bestFit="1" customWidth="1"/>
    <col min="7165" max="7171" width="9.140625" style="20" customWidth="1"/>
    <col min="7172" max="7172" width="9.28515625" style="20" bestFit="1" customWidth="1"/>
    <col min="7173" max="7414" width="8.85546875" style="20"/>
    <col min="7415" max="7415" width="35.7109375" style="20" customWidth="1"/>
    <col min="7416" max="7416" width="10.7109375" style="20" customWidth="1"/>
    <col min="7417" max="7417" width="11" style="20" customWidth="1"/>
    <col min="7418" max="7418" width="10.7109375" style="20" customWidth="1"/>
    <col min="7419" max="7419" width="13.28515625" style="20" customWidth="1"/>
    <col min="7420" max="7420" width="9.28515625" style="20" bestFit="1" customWidth="1"/>
    <col min="7421" max="7427" width="9.140625" style="20" customWidth="1"/>
    <col min="7428" max="7428" width="9.28515625" style="20" bestFit="1" customWidth="1"/>
    <col min="7429" max="7670" width="8.85546875" style="20"/>
    <col min="7671" max="7671" width="35.7109375" style="20" customWidth="1"/>
    <col min="7672" max="7672" width="10.7109375" style="20" customWidth="1"/>
    <col min="7673" max="7673" width="11" style="20" customWidth="1"/>
    <col min="7674" max="7674" width="10.7109375" style="20" customWidth="1"/>
    <col min="7675" max="7675" width="13.28515625" style="20" customWidth="1"/>
    <col min="7676" max="7676" width="9.28515625" style="20" bestFit="1" customWidth="1"/>
    <col min="7677" max="7683" width="9.140625" style="20" customWidth="1"/>
    <col min="7684" max="7684" width="9.28515625" style="20" bestFit="1" customWidth="1"/>
    <col min="7685" max="7926" width="8.85546875" style="20"/>
    <col min="7927" max="7927" width="35.7109375" style="20" customWidth="1"/>
    <col min="7928" max="7928" width="10.7109375" style="20" customWidth="1"/>
    <col min="7929" max="7929" width="11" style="20" customWidth="1"/>
    <col min="7930" max="7930" width="10.7109375" style="20" customWidth="1"/>
    <col min="7931" max="7931" width="13.28515625" style="20" customWidth="1"/>
    <col min="7932" max="7932" width="9.28515625" style="20" bestFit="1" customWidth="1"/>
    <col min="7933" max="7939" width="9.140625" style="20" customWidth="1"/>
    <col min="7940" max="7940" width="9.28515625" style="20" bestFit="1" customWidth="1"/>
    <col min="7941" max="8182" width="8.85546875" style="20"/>
    <col min="8183" max="8183" width="35.7109375" style="20" customWidth="1"/>
    <col min="8184" max="8184" width="10.7109375" style="20" customWidth="1"/>
    <col min="8185" max="8185" width="11" style="20" customWidth="1"/>
    <col min="8186" max="8186" width="10.7109375" style="20" customWidth="1"/>
    <col min="8187" max="8187" width="13.28515625" style="20" customWidth="1"/>
    <col min="8188" max="8188" width="9.28515625" style="20" bestFit="1" customWidth="1"/>
    <col min="8189" max="8195" width="9.140625" style="20" customWidth="1"/>
    <col min="8196" max="8196" width="9.28515625" style="20" bestFit="1" customWidth="1"/>
    <col min="8197" max="8438" width="8.85546875" style="20"/>
    <col min="8439" max="8439" width="35.7109375" style="20" customWidth="1"/>
    <col min="8440" max="8440" width="10.7109375" style="20" customWidth="1"/>
    <col min="8441" max="8441" width="11" style="20" customWidth="1"/>
    <col min="8442" max="8442" width="10.7109375" style="20" customWidth="1"/>
    <col min="8443" max="8443" width="13.28515625" style="20" customWidth="1"/>
    <col min="8444" max="8444" width="9.28515625" style="20" bestFit="1" customWidth="1"/>
    <col min="8445" max="8451" width="9.140625" style="20" customWidth="1"/>
    <col min="8452" max="8452" width="9.28515625" style="20" bestFit="1" customWidth="1"/>
    <col min="8453" max="8694" width="8.85546875" style="20"/>
    <col min="8695" max="8695" width="35.7109375" style="20" customWidth="1"/>
    <col min="8696" max="8696" width="10.7109375" style="20" customWidth="1"/>
    <col min="8697" max="8697" width="11" style="20" customWidth="1"/>
    <col min="8698" max="8698" width="10.7109375" style="20" customWidth="1"/>
    <col min="8699" max="8699" width="13.28515625" style="20" customWidth="1"/>
    <col min="8700" max="8700" width="9.28515625" style="20" bestFit="1" customWidth="1"/>
    <col min="8701" max="8707" width="9.140625" style="20" customWidth="1"/>
    <col min="8708" max="8708" width="9.28515625" style="20" bestFit="1" customWidth="1"/>
    <col min="8709" max="8950" width="8.85546875" style="20"/>
    <col min="8951" max="8951" width="35.7109375" style="20" customWidth="1"/>
    <col min="8952" max="8952" width="10.7109375" style="20" customWidth="1"/>
    <col min="8953" max="8953" width="11" style="20" customWidth="1"/>
    <col min="8954" max="8954" width="10.7109375" style="20" customWidth="1"/>
    <col min="8955" max="8955" width="13.28515625" style="20" customWidth="1"/>
    <col min="8956" max="8956" width="9.28515625" style="20" bestFit="1" customWidth="1"/>
    <col min="8957" max="8963" width="9.140625" style="20" customWidth="1"/>
    <col min="8964" max="8964" width="9.28515625" style="20" bestFit="1" customWidth="1"/>
    <col min="8965" max="9206" width="8.85546875" style="20"/>
    <col min="9207" max="9207" width="35.7109375" style="20" customWidth="1"/>
    <col min="9208" max="9208" width="10.7109375" style="20" customWidth="1"/>
    <col min="9209" max="9209" width="11" style="20" customWidth="1"/>
    <col min="9210" max="9210" width="10.7109375" style="20" customWidth="1"/>
    <col min="9211" max="9211" width="13.28515625" style="20" customWidth="1"/>
    <col min="9212" max="9212" width="9.28515625" style="20" bestFit="1" customWidth="1"/>
    <col min="9213" max="9219" width="9.140625" style="20" customWidth="1"/>
    <col min="9220" max="9220" width="9.28515625" style="20" bestFit="1" customWidth="1"/>
    <col min="9221" max="9462" width="8.85546875" style="20"/>
    <col min="9463" max="9463" width="35.7109375" style="20" customWidth="1"/>
    <col min="9464" max="9464" width="10.7109375" style="20" customWidth="1"/>
    <col min="9465" max="9465" width="11" style="20" customWidth="1"/>
    <col min="9466" max="9466" width="10.7109375" style="20" customWidth="1"/>
    <col min="9467" max="9467" width="13.28515625" style="20" customWidth="1"/>
    <col min="9468" max="9468" width="9.28515625" style="20" bestFit="1" customWidth="1"/>
    <col min="9469" max="9475" width="9.140625" style="20" customWidth="1"/>
    <col min="9476" max="9476" width="9.28515625" style="20" bestFit="1" customWidth="1"/>
    <col min="9477" max="9718" width="8.85546875" style="20"/>
    <col min="9719" max="9719" width="35.7109375" style="20" customWidth="1"/>
    <col min="9720" max="9720" width="10.7109375" style="20" customWidth="1"/>
    <col min="9721" max="9721" width="11" style="20" customWidth="1"/>
    <col min="9722" max="9722" width="10.7109375" style="20" customWidth="1"/>
    <col min="9723" max="9723" width="13.28515625" style="20" customWidth="1"/>
    <col min="9724" max="9724" width="9.28515625" style="20" bestFit="1" customWidth="1"/>
    <col min="9725" max="9731" width="9.140625" style="20" customWidth="1"/>
    <col min="9732" max="9732" width="9.28515625" style="20" bestFit="1" customWidth="1"/>
    <col min="9733" max="9974" width="8.85546875" style="20"/>
    <col min="9975" max="9975" width="35.7109375" style="20" customWidth="1"/>
    <col min="9976" max="9976" width="10.7109375" style="20" customWidth="1"/>
    <col min="9977" max="9977" width="11" style="20" customWidth="1"/>
    <col min="9978" max="9978" width="10.7109375" style="20" customWidth="1"/>
    <col min="9979" max="9979" width="13.28515625" style="20" customWidth="1"/>
    <col min="9980" max="9980" width="9.28515625" style="20" bestFit="1" customWidth="1"/>
    <col min="9981" max="9987" width="9.140625" style="20" customWidth="1"/>
    <col min="9988" max="9988" width="9.28515625" style="20" bestFit="1" customWidth="1"/>
    <col min="9989" max="10230" width="8.85546875" style="20"/>
    <col min="10231" max="10231" width="35.7109375" style="20" customWidth="1"/>
    <col min="10232" max="10232" width="10.7109375" style="20" customWidth="1"/>
    <col min="10233" max="10233" width="11" style="20" customWidth="1"/>
    <col min="10234" max="10234" width="10.7109375" style="20" customWidth="1"/>
    <col min="10235" max="10235" width="13.28515625" style="20" customWidth="1"/>
    <col min="10236" max="10236" width="9.28515625" style="20" bestFit="1" customWidth="1"/>
    <col min="10237" max="10243" width="9.140625" style="20" customWidth="1"/>
    <col min="10244" max="10244" width="9.28515625" style="20" bestFit="1" customWidth="1"/>
    <col min="10245" max="10486" width="8.85546875" style="20"/>
    <col min="10487" max="10487" width="35.7109375" style="20" customWidth="1"/>
    <col min="10488" max="10488" width="10.7109375" style="20" customWidth="1"/>
    <col min="10489" max="10489" width="11" style="20" customWidth="1"/>
    <col min="10490" max="10490" width="10.7109375" style="20" customWidth="1"/>
    <col min="10491" max="10491" width="13.28515625" style="20" customWidth="1"/>
    <col min="10492" max="10492" width="9.28515625" style="20" bestFit="1" customWidth="1"/>
    <col min="10493" max="10499" width="9.140625" style="20" customWidth="1"/>
    <col min="10500" max="10500" width="9.28515625" style="20" bestFit="1" customWidth="1"/>
    <col min="10501" max="10742" width="8.85546875" style="20"/>
    <col min="10743" max="10743" width="35.7109375" style="20" customWidth="1"/>
    <col min="10744" max="10744" width="10.7109375" style="20" customWidth="1"/>
    <col min="10745" max="10745" width="11" style="20" customWidth="1"/>
    <col min="10746" max="10746" width="10.7109375" style="20" customWidth="1"/>
    <col min="10747" max="10747" width="13.28515625" style="20" customWidth="1"/>
    <col min="10748" max="10748" width="9.28515625" style="20" bestFit="1" customWidth="1"/>
    <col min="10749" max="10755" width="9.140625" style="20" customWidth="1"/>
    <col min="10756" max="10756" width="9.28515625" style="20" bestFit="1" customWidth="1"/>
    <col min="10757" max="10998" width="8.85546875" style="20"/>
    <col min="10999" max="10999" width="35.7109375" style="20" customWidth="1"/>
    <col min="11000" max="11000" width="10.7109375" style="20" customWidth="1"/>
    <col min="11001" max="11001" width="11" style="20" customWidth="1"/>
    <col min="11002" max="11002" width="10.7109375" style="20" customWidth="1"/>
    <col min="11003" max="11003" width="13.28515625" style="20" customWidth="1"/>
    <col min="11004" max="11004" width="9.28515625" style="20" bestFit="1" customWidth="1"/>
    <col min="11005" max="11011" width="9.140625" style="20" customWidth="1"/>
    <col min="11012" max="11012" width="9.28515625" style="20" bestFit="1" customWidth="1"/>
    <col min="11013" max="11254" width="8.85546875" style="20"/>
    <col min="11255" max="11255" width="35.7109375" style="20" customWidth="1"/>
    <col min="11256" max="11256" width="10.7109375" style="20" customWidth="1"/>
    <col min="11257" max="11257" width="11" style="20" customWidth="1"/>
    <col min="11258" max="11258" width="10.7109375" style="20" customWidth="1"/>
    <col min="11259" max="11259" width="13.28515625" style="20" customWidth="1"/>
    <col min="11260" max="11260" width="9.28515625" style="20" bestFit="1" customWidth="1"/>
    <col min="11261" max="11267" width="9.140625" style="20" customWidth="1"/>
    <col min="11268" max="11268" width="9.28515625" style="20" bestFit="1" customWidth="1"/>
    <col min="11269" max="11510" width="8.85546875" style="20"/>
    <col min="11511" max="11511" width="35.7109375" style="20" customWidth="1"/>
    <col min="11512" max="11512" width="10.7109375" style="20" customWidth="1"/>
    <col min="11513" max="11513" width="11" style="20" customWidth="1"/>
    <col min="11514" max="11514" width="10.7109375" style="20" customWidth="1"/>
    <col min="11515" max="11515" width="13.28515625" style="20" customWidth="1"/>
    <col min="11516" max="11516" width="9.28515625" style="20" bestFit="1" customWidth="1"/>
    <col min="11517" max="11523" width="9.140625" style="20" customWidth="1"/>
    <col min="11524" max="11524" width="9.28515625" style="20" bestFit="1" customWidth="1"/>
    <col min="11525" max="11766" width="8.85546875" style="20"/>
    <col min="11767" max="11767" width="35.7109375" style="20" customWidth="1"/>
    <col min="11768" max="11768" width="10.7109375" style="20" customWidth="1"/>
    <col min="11769" max="11769" width="11" style="20" customWidth="1"/>
    <col min="11770" max="11770" width="10.7109375" style="20" customWidth="1"/>
    <col min="11771" max="11771" width="13.28515625" style="20" customWidth="1"/>
    <col min="11772" max="11772" width="9.28515625" style="20" bestFit="1" customWidth="1"/>
    <col min="11773" max="11779" width="9.140625" style="20" customWidth="1"/>
    <col min="11780" max="11780" width="9.28515625" style="20" bestFit="1" customWidth="1"/>
    <col min="11781" max="12022" width="8.85546875" style="20"/>
    <col min="12023" max="12023" width="35.7109375" style="20" customWidth="1"/>
    <col min="12024" max="12024" width="10.7109375" style="20" customWidth="1"/>
    <col min="12025" max="12025" width="11" style="20" customWidth="1"/>
    <col min="12026" max="12026" width="10.7109375" style="20" customWidth="1"/>
    <col min="12027" max="12027" width="13.28515625" style="20" customWidth="1"/>
    <col min="12028" max="12028" width="9.28515625" style="20" bestFit="1" customWidth="1"/>
    <col min="12029" max="12035" width="9.140625" style="20" customWidth="1"/>
    <col min="12036" max="12036" width="9.28515625" style="20" bestFit="1" customWidth="1"/>
    <col min="12037" max="12278" width="8.85546875" style="20"/>
    <col min="12279" max="12279" width="35.7109375" style="20" customWidth="1"/>
    <col min="12280" max="12280" width="10.7109375" style="20" customWidth="1"/>
    <col min="12281" max="12281" width="11" style="20" customWidth="1"/>
    <col min="12282" max="12282" width="10.7109375" style="20" customWidth="1"/>
    <col min="12283" max="12283" width="13.28515625" style="20" customWidth="1"/>
    <col min="12284" max="12284" width="9.28515625" style="20" bestFit="1" customWidth="1"/>
    <col min="12285" max="12291" width="9.140625" style="20" customWidth="1"/>
    <col min="12292" max="12292" width="9.28515625" style="20" bestFit="1" customWidth="1"/>
    <col min="12293" max="12534" width="8.85546875" style="20"/>
    <col min="12535" max="12535" width="35.7109375" style="20" customWidth="1"/>
    <col min="12536" max="12536" width="10.7109375" style="20" customWidth="1"/>
    <col min="12537" max="12537" width="11" style="20" customWidth="1"/>
    <col min="12538" max="12538" width="10.7109375" style="20" customWidth="1"/>
    <col min="12539" max="12539" width="13.28515625" style="20" customWidth="1"/>
    <col min="12540" max="12540" width="9.28515625" style="20" bestFit="1" customWidth="1"/>
    <col min="12541" max="12547" width="9.140625" style="20" customWidth="1"/>
    <col min="12548" max="12548" width="9.28515625" style="20" bestFit="1" customWidth="1"/>
    <col min="12549" max="12790" width="8.85546875" style="20"/>
    <col min="12791" max="12791" width="35.7109375" style="20" customWidth="1"/>
    <col min="12792" max="12792" width="10.7109375" style="20" customWidth="1"/>
    <col min="12793" max="12793" width="11" style="20" customWidth="1"/>
    <col min="12794" max="12794" width="10.7109375" style="20" customWidth="1"/>
    <col min="12795" max="12795" width="13.28515625" style="20" customWidth="1"/>
    <col min="12796" max="12796" width="9.28515625" style="20" bestFit="1" customWidth="1"/>
    <col min="12797" max="12803" width="9.140625" style="20" customWidth="1"/>
    <col min="12804" max="12804" width="9.28515625" style="20" bestFit="1" customWidth="1"/>
    <col min="12805" max="13046" width="8.85546875" style="20"/>
    <col min="13047" max="13047" width="35.7109375" style="20" customWidth="1"/>
    <col min="13048" max="13048" width="10.7109375" style="20" customWidth="1"/>
    <col min="13049" max="13049" width="11" style="20" customWidth="1"/>
    <col min="13050" max="13050" width="10.7109375" style="20" customWidth="1"/>
    <col min="13051" max="13051" width="13.28515625" style="20" customWidth="1"/>
    <col min="13052" max="13052" width="9.28515625" style="20" bestFit="1" customWidth="1"/>
    <col min="13053" max="13059" width="9.140625" style="20" customWidth="1"/>
    <col min="13060" max="13060" width="9.28515625" style="20" bestFit="1" customWidth="1"/>
    <col min="13061" max="13302" width="8.85546875" style="20"/>
    <col min="13303" max="13303" width="35.7109375" style="20" customWidth="1"/>
    <col min="13304" max="13304" width="10.7109375" style="20" customWidth="1"/>
    <col min="13305" max="13305" width="11" style="20" customWidth="1"/>
    <col min="13306" max="13306" width="10.7109375" style="20" customWidth="1"/>
    <col min="13307" max="13307" width="13.28515625" style="20" customWidth="1"/>
    <col min="13308" max="13308" width="9.28515625" style="20" bestFit="1" customWidth="1"/>
    <col min="13309" max="13315" width="9.140625" style="20" customWidth="1"/>
    <col min="13316" max="13316" width="9.28515625" style="20" bestFit="1" customWidth="1"/>
    <col min="13317" max="13558" width="8.85546875" style="20"/>
    <col min="13559" max="13559" width="35.7109375" style="20" customWidth="1"/>
    <col min="13560" max="13560" width="10.7109375" style="20" customWidth="1"/>
    <col min="13561" max="13561" width="11" style="20" customWidth="1"/>
    <col min="13562" max="13562" width="10.7109375" style="20" customWidth="1"/>
    <col min="13563" max="13563" width="13.28515625" style="20" customWidth="1"/>
    <col min="13564" max="13564" width="9.28515625" style="20" bestFit="1" customWidth="1"/>
    <col min="13565" max="13571" width="9.140625" style="20" customWidth="1"/>
    <col min="13572" max="13572" width="9.28515625" style="20" bestFit="1" customWidth="1"/>
    <col min="13573" max="13814" width="8.85546875" style="20"/>
    <col min="13815" max="13815" width="35.7109375" style="20" customWidth="1"/>
    <col min="13816" max="13816" width="10.7109375" style="20" customWidth="1"/>
    <col min="13817" max="13817" width="11" style="20" customWidth="1"/>
    <col min="13818" max="13818" width="10.7109375" style="20" customWidth="1"/>
    <col min="13819" max="13819" width="13.28515625" style="20" customWidth="1"/>
    <col min="13820" max="13820" width="9.28515625" style="20" bestFit="1" customWidth="1"/>
    <col min="13821" max="13827" width="9.140625" style="20" customWidth="1"/>
    <col min="13828" max="13828" width="9.28515625" style="20" bestFit="1" customWidth="1"/>
    <col min="13829" max="14070" width="8.85546875" style="20"/>
    <col min="14071" max="14071" width="35.7109375" style="20" customWidth="1"/>
    <col min="14072" max="14072" width="10.7109375" style="20" customWidth="1"/>
    <col min="14073" max="14073" width="11" style="20" customWidth="1"/>
    <col min="14074" max="14074" width="10.7109375" style="20" customWidth="1"/>
    <col min="14075" max="14075" width="13.28515625" style="20" customWidth="1"/>
    <col min="14076" max="14076" width="9.28515625" style="20" bestFit="1" customWidth="1"/>
    <col min="14077" max="14083" width="9.140625" style="20" customWidth="1"/>
    <col min="14084" max="14084" width="9.28515625" style="20" bestFit="1" customWidth="1"/>
    <col min="14085" max="14326" width="8.85546875" style="20"/>
    <col min="14327" max="14327" width="35.7109375" style="20" customWidth="1"/>
    <col min="14328" max="14328" width="10.7109375" style="20" customWidth="1"/>
    <col min="14329" max="14329" width="11" style="20" customWidth="1"/>
    <col min="14330" max="14330" width="10.7109375" style="20" customWidth="1"/>
    <col min="14331" max="14331" width="13.28515625" style="20" customWidth="1"/>
    <col min="14332" max="14332" width="9.28515625" style="20" bestFit="1" customWidth="1"/>
    <col min="14333" max="14339" width="9.140625" style="20" customWidth="1"/>
    <col min="14340" max="14340" width="9.28515625" style="20" bestFit="1" customWidth="1"/>
    <col min="14341" max="14582" width="8.85546875" style="20"/>
    <col min="14583" max="14583" width="35.7109375" style="20" customWidth="1"/>
    <col min="14584" max="14584" width="10.7109375" style="20" customWidth="1"/>
    <col min="14585" max="14585" width="11" style="20" customWidth="1"/>
    <col min="14586" max="14586" width="10.7109375" style="20" customWidth="1"/>
    <col min="14587" max="14587" width="13.28515625" style="20" customWidth="1"/>
    <col min="14588" max="14588" width="9.28515625" style="20" bestFit="1" customWidth="1"/>
    <col min="14589" max="14595" width="9.140625" style="20" customWidth="1"/>
    <col min="14596" max="14596" width="9.28515625" style="20" bestFit="1" customWidth="1"/>
    <col min="14597" max="14838" width="8.85546875" style="20"/>
    <col min="14839" max="14839" width="35.7109375" style="20" customWidth="1"/>
    <col min="14840" max="14840" width="10.7109375" style="20" customWidth="1"/>
    <col min="14841" max="14841" width="11" style="20" customWidth="1"/>
    <col min="14842" max="14842" width="10.7109375" style="20" customWidth="1"/>
    <col min="14843" max="14843" width="13.28515625" style="20" customWidth="1"/>
    <col min="14844" max="14844" width="9.28515625" style="20" bestFit="1" customWidth="1"/>
    <col min="14845" max="14851" width="9.140625" style="20" customWidth="1"/>
    <col min="14852" max="14852" width="9.28515625" style="20" bestFit="1" customWidth="1"/>
    <col min="14853" max="15094" width="8.85546875" style="20"/>
    <col min="15095" max="15095" width="35.7109375" style="20" customWidth="1"/>
    <col min="15096" max="15096" width="10.7109375" style="20" customWidth="1"/>
    <col min="15097" max="15097" width="11" style="20" customWidth="1"/>
    <col min="15098" max="15098" width="10.7109375" style="20" customWidth="1"/>
    <col min="15099" max="15099" width="13.28515625" style="20" customWidth="1"/>
    <col min="15100" max="15100" width="9.28515625" style="20" bestFit="1" customWidth="1"/>
    <col min="15101" max="15107" width="9.140625" style="20" customWidth="1"/>
    <col min="15108" max="15108" width="9.28515625" style="20" bestFit="1" customWidth="1"/>
    <col min="15109" max="15350" width="8.85546875" style="20"/>
    <col min="15351" max="15351" width="35.7109375" style="20" customWidth="1"/>
    <col min="15352" max="15352" width="10.7109375" style="20" customWidth="1"/>
    <col min="15353" max="15353" width="11" style="20" customWidth="1"/>
    <col min="15354" max="15354" width="10.7109375" style="20" customWidth="1"/>
    <col min="15355" max="15355" width="13.28515625" style="20" customWidth="1"/>
    <col min="15356" max="15356" width="9.28515625" style="20" bestFit="1" customWidth="1"/>
    <col min="15357" max="15363" width="9.140625" style="20" customWidth="1"/>
    <col min="15364" max="15364" width="9.28515625" style="20" bestFit="1" customWidth="1"/>
    <col min="15365" max="15606" width="8.85546875" style="20"/>
    <col min="15607" max="15607" width="35.7109375" style="20" customWidth="1"/>
    <col min="15608" max="15608" width="10.7109375" style="20" customWidth="1"/>
    <col min="15609" max="15609" width="11" style="20" customWidth="1"/>
    <col min="15610" max="15610" width="10.7109375" style="20" customWidth="1"/>
    <col min="15611" max="15611" width="13.28515625" style="20" customWidth="1"/>
    <col min="15612" max="15612" width="9.28515625" style="20" bestFit="1" customWidth="1"/>
    <col min="15613" max="15619" width="9.140625" style="20" customWidth="1"/>
    <col min="15620" max="15620" width="9.28515625" style="20" bestFit="1" customWidth="1"/>
    <col min="15621" max="15862" width="8.85546875" style="20"/>
    <col min="15863" max="15863" width="35.7109375" style="20" customWidth="1"/>
    <col min="15864" max="15864" width="10.7109375" style="20" customWidth="1"/>
    <col min="15865" max="15865" width="11" style="20" customWidth="1"/>
    <col min="15866" max="15866" width="10.7109375" style="20" customWidth="1"/>
    <col min="15867" max="15867" width="13.28515625" style="20" customWidth="1"/>
    <col min="15868" max="15868" width="9.28515625" style="20" bestFit="1" customWidth="1"/>
    <col min="15869" max="15875" width="9.140625" style="20" customWidth="1"/>
    <col min="15876" max="15876" width="9.28515625" style="20" bestFit="1" customWidth="1"/>
    <col min="15877" max="16118" width="8.85546875" style="20"/>
    <col min="16119" max="16119" width="35.7109375" style="20" customWidth="1"/>
    <col min="16120" max="16120" width="10.7109375" style="20" customWidth="1"/>
    <col min="16121" max="16121" width="11" style="20" customWidth="1"/>
    <col min="16122" max="16122" width="10.7109375" style="20" customWidth="1"/>
    <col min="16123" max="16123" width="13.28515625" style="20" customWidth="1"/>
    <col min="16124" max="16124" width="9.28515625" style="20" bestFit="1" customWidth="1"/>
    <col min="16125" max="16131" width="9.140625" style="20" customWidth="1"/>
    <col min="16132" max="16132" width="9.28515625" style="20" bestFit="1" customWidth="1"/>
    <col min="16133" max="16384" width="8.85546875" style="20"/>
  </cols>
  <sheetData>
    <row r="1" spans="1:6" ht="16.5" x14ac:dyDescent="0.3">
      <c r="A1" s="366" t="s">
        <v>99</v>
      </c>
      <c r="B1" s="366"/>
      <c r="C1" s="366"/>
      <c r="D1" s="366"/>
      <c r="E1" s="366"/>
      <c r="F1" s="366"/>
    </row>
    <row r="2" spans="1:6" ht="15" x14ac:dyDescent="0.25">
      <c r="A2" s="367" t="s">
        <v>124</v>
      </c>
      <c r="B2" s="367"/>
      <c r="C2" s="367"/>
      <c r="D2" s="367"/>
      <c r="E2" s="367"/>
      <c r="F2" s="367"/>
    </row>
    <row r="3" spans="1:6" s="120" customFormat="1" ht="15.75" thickBot="1" x14ac:dyDescent="0.3">
      <c r="A3" s="119" t="s">
        <v>30</v>
      </c>
      <c r="B3" s="119"/>
      <c r="C3" s="119"/>
      <c r="D3" s="119"/>
      <c r="E3" s="119"/>
    </row>
    <row r="4" spans="1:6" s="121" customFormat="1" ht="57.6" customHeight="1" thickBot="1" x14ac:dyDescent="0.3">
      <c r="A4" s="275" t="s">
        <v>108</v>
      </c>
      <c r="B4" s="276" t="s">
        <v>101</v>
      </c>
      <c r="C4" s="276" t="s">
        <v>31</v>
      </c>
      <c r="D4" s="276" t="s">
        <v>194</v>
      </c>
      <c r="E4" s="276" t="s">
        <v>32</v>
      </c>
      <c r="F4" s="277" t="s">
        <v>102</v>
      </c>
    </row>
    <row r="5" spans="1:6" s="124" customFormat="1" ht="15.75" thickTop="1" x14ac:dyDescent="0.2">
      <c r="A5" s="122"/>
      <c r="B5" s="123"/>
      <c r="C5" s="123"/>
      <c r="D5" s="123"/>
      <c r="E5" s="194"/>
      <c r="F5" s="195"/>
    </row>
    <row r="6" spans="1:6" s="125" customFormat="1" ht="15" x14ac:dyDescent="0.2">
      <c r="A6" s="362" t="s">
        <v>125</v>
      </c>
      <c r="B6" s="363"/>
      <c r="C6" s="363"/>
      <c r="D6" s="363"/>
      <c r="E6" s="363"/>
      <c r="F6" s="364"/>
    </row>
    <row r="7" spans="1:6" s="124" customFormat="1" x14ac:dyDescent="0.2">
      <c r="A7" s="196" t="str">
        <f>'5-3 SO2 Ranking'!C6</f>
        <v>ULSD Fuel (0.0015 wt. pct. S)</v>
      </c>
      <c r="B7" s="197">
        <f>'5-3 SO2 Ranking'!E6</f>
        <v>1.7783675999999999</v>
      </c>
      <c r="C7" s="198">
        <f>'5-10 NP &amp; Zehnder'!C10</f>
        <v>4337180.8510638298</v>
      </c>
      <c r="D7" s="198">
        <f>'5-4 EU ID 1&amp;2 ULSD CE'!K27</f>
        <v>8239935.038132092</v>
      </c>
      <c r="E7" s="198">
        <f>'5-4 EU ID 1&amp;2 ULSD CE'!K17</f>
        <v>7657048.6140800007</v>
      </c>
      <c r="F7" s="131">
        <f>D7/'5-4 EU ID 1&amp;2 ULSD CE'!K31</f>
        <v>14250.478668414642</v>
      </c>
    </row>
    <row r="8" spans="1:6" s="125" customFormat="1" ht="30" customHeight="1" x14ac:dyDescent="0.2">
      <c r="A8" s="196" t="str">
        <f>'5-3 SO2 Ranking'!C8</f>
        <v>Good Combustion Practices (0.5 wt. pct. S)
(existing)</v>
      </c>
      <c r="B8" s="199">
        <f>'5-3 SO2 Ranking'!E8</f>
        <v>580</v>
      </c>
      <c r="C8" s="200" t="s">
        <v>33</v>
      </c>
      <c r="D8" s="200" t="s">
        <v>33</v>
      </c>
      <c r="E8" s="200" t="s">
        <v>33</v>
      </c>
      <c r="F8" s="201" t="s">
        <v>33</v>
      </c>
    </row>
    <row r="9" spans="1:6" s="125" customFormat="1" ht="12.6" customHeight="1" x14ac:dyDescent="0.2">
      <c r="A9" s="126"/>
      <c r="B9" s="127"/>
      <c r="C9" s="128"/>
      <c r="D9" s="128"/>
      <c r="E9" s="128"/>
      <c r="F9" s="202"/>
    </row>
    <row r="10" spans="1:6" s="124" customFormat="1" ht="15" x14ac:dyDescent="0.2">
      <c r="A10" s="362" t="s">
        <v>126</v>
      </c>
      <c r="B10" s="363"/>
      <c r="C10" s="363"/>
      <c r="D10" s="363"/>
      <c r="E10" s="363"/>
      <c r="F10" s="364"/>
    </row>
    <row r="11" spans="1:6" s="132" customFormat="1" ht="15" customHeight="1" x14ac:dyDescent="0.25">
      <c r="A11" s="129" t="str">
        <f>'5-3 SO2 Ranking'!C9</f>
        <v>ULSD Fuel (0.0015 wt. pct. S)</v>
      </c>
      <c r="B11" s="130">
        <f>'5-3 SO2 Ranking'!E9</f>
        <v>1.112925E-2</v>
      </c>
      <c r="C11" s="198" t="s">
        <v>33</v>
      </c>
      <c r="D11" s="198">
        <f>'5-5 EU ID 3&amp;4 ULSD CE'!K26</f>
        <v>28732.308307999996</v>
      </c>
      <c r="E11" s="198">
        <f>'5-5 EU ID 3&amp;4 ULSD CE'!K16</f>
        <v>28732.308307999996</v>
      </c>
      <c r="F11" s="131">
        <f>'5-5 EU ID 3&amp;4 ULSD CE'!K32</f>
        <v>7768.3845547019118</v>
      </c>
    </row>
    <row r="12" spans="1:6" s="132" customFormat="1" ht="42.75" x14ac:dyDescent="0.25">
      <c r="A12" s="129" t="str">
        <f>'5-3 SO2 Ranking'!C11</f>
        <v>Limited Operation and Good Combustion Practices (0.5 wt. pct. S) 
(existing)</v>
      </c>
      <c r="B12" s="130">
        <f>'5-3 SO2 Ranking'!E11</f>
        <v>3.7097499999999997</v>
      </c>
      <c r="C12" s="198" t="s">
        <v>33</v>
      </c>
      <c r="D12" s="198" t="s">
        <v>33</v>
      </c>
      <c r="E12" s="198" t="s">
        <v>33</v>
      </c>
      <c r="F12" s="201" t="s">
        <v>33</v>
      </c>
    </row>
    <row r="13" spans="1:6" s="125" customFormat="1" x14ac:dyDescent="0.2">
      <c r="A13" s="203"/>
      <c r="B13" s="204"/>
      <c r="C13" s="127"/>
      <c r="D13" s="127"/>
      <c r="E13" s="127"/>
      <c r="F13" s="205"/>
    </row>
    <row r="14" spans="1:6" s="124" customFormat="1" ht="15" x14ac:dyDescent="0.2">
      <c r="A14" s="362" t="s">
        <v>127</v>
      </c>
      <c r="B14" s="363"/>
      <c r="C14" s="363"/>
      <c r="D14" s="363"/>
      <c r="E14" s="363"/>
      <c r="F14" s="364"/>
    </row>
    <row r="15" spans="1:6" s="124" customFormat="1" x14ac:dyDescent="0.2">
      <c r="A15" s="129" t="str">
        <f>'5-3 SO2 Ranking'!C12</f>
        <v>ULSD Fuel (0.0015 wt. pct. S)</v>
      </c>
      <c r="B15" s="130">
        <f>'5-3 SO2 Ranking'!E12</f>
        <v>1.1574093264248703E-2</v>
      </c>
      <c r="C15" s="198" t="s">
        <v>33</v>
      </c>
      <c r="D15" s="198">
        <f>'5-6 EU ID 10&amp;11 ULSD CE'!K26</f>
        <v>30562.96718</v>
      </c>
      <c r="E15" s="198">
        <f>'5-6 EU ID 10&amp;11 ULSD CE'!K16</f>
        <v>30562.96718</v>
      </c>
      <c r="F15" s="131">
        <f>'5-6 EU ID 10&amp;11 ULSD CE'!K32</f>
        <v>7945.7451938679333</v>
      </c>
    </row>
    <row r="16" spans="1:6" s="125" customFormat="1" ht="29.25" thickBot="1" x14ac:dyDescent="0.25">
      <c r="A16" s="206" t="str">
        <f>'5-3 SO2 Ranking'!C14</f>
        <v>Good Combustion Practices (0.5 wt. pct. S) (existing)</v>
      </c>
      <c r="B16" s="207">
        <f>'5-3 SO2 Ranking'!E14</f>
        <v>3.858031088082901</v>
      </c>
      <c r="C16" s="208" t="s">
        <v>33</v>
      </c>
      <c r="D16" s="208" t="s">
        <v>33</v>
      </c>
      <c r="E16" s="208" t="s">
        <v>33</v>
      </c>
      <c r="F16" s="209" t="s">
        <v>33</v>
      </c>
    </row>
    <row r="17" spans="1:6" x14ac:dyDescent="0.2">
      <c r="F17" s="31"/>
    </row>
    <row r="18" spans="1:6" ht="16.5" x14ac:dyDescent="0.2">
      <c r="A18" s="31" t="s">
        <v>114</v>
      </c>
      <c r="B18" s="31"/>
      <c r="C18" s="365" t="s">
        <v>30</v>
      </c>
      <c r="D18" s="365"/>
      <c r="E18" s="365"/>
      <c r="F18" s="365"/>
    </row>
    <row r="19" spans="1:6" ht="16.5" x14ac:dyDescent="0.2">
      <c r="A19" s="20" t="s">
        <v>100</v>
      </c>
      <c r="C19" s="133"/>
      <c r="D19" s="133"/>
      <c r="E19" s="133"/>
      <c r="F19" s="134"/>
    </row>
  </sheetData>
  <mergeCells count="6">
    <mergeCell ref="A14:F14"/>
    <mergeCell ref="C18:F18"/>
    <mergeCell ref="A1:F1"/>
    <mergeCell ref="A2:F2"/>
    <mergeCell ref="A6:F6"/>
    <mergeCell ref="A10:F10"/>
  </mergeCells>
  <printOptions horizontalCentered="1"/>
  <pageMargins left="0.7" right="0.7" top="0.75" bottom="0.75" header="0.3" footer="0.3"/>
  <pageSetup scale="71" firstPageNumber="79" orientation="portrait" useFirstPageNumber="1" r:id="rId1"/>
  <headerFooter>
    <oddFooter>&amp;L&amp;"Arial,Regular"&amp;8GVEA - Zehnder Facility
PM&amp;Y2.5&amp;Y Serious NAA BACT Analysis&amp;R&amp;"Arial,Regular"&amp;8November 2018</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4"/>
  <sheetViews>
    <sheetView tabSelected="1" view="pageLayout" zoomScaleNormal="100" workbookViewId="0">
      <selection activeCell="G15" sqref="G15"/>
    </sheetView>
  </sheetViews>
  <sheetFormatPr defaultRowHeight="12.75" x14ac:dyDescent="0.2"/>
  <cols>
    <col min="1" max="1" width="25.7109375" style="18" customWidth="1"/>
    <col min="2" max="2" width="23.28515625" style="18" customWidth="1"/>
    <col min="3" max="3" width="12.140625" style="18" customWidth="1"/>
    <col min="4" max="4" width="17.5703125" style="23" customWidth="1"/>
    <col min="5" max="5" width="22.85546875" style="23" customWidth="1"/>
    <col min="6" max="6" width="9.28515625" style="18" bestFit="1" customWidth="1"/>
    <col min="7" max="244" width="8.85546875" style="18"/>
    <col min="245" max="245" width="15.7109375" style="18" customWidth="1"/>
    <col min="246" max="246" width="23.28515625" style="18" customWidth="1"/>
    <col min="247" max="247" width="12.140625" style="18" customWidth="1"/>
    <col min="248" max="248" width="17.85546875" style="18" customWidth="1"/>
    <col min="249" max="249" width="23.7109375" style="18" customWidth="1"/>
    <col min="250" max="250" width="9.28515625" style="18" bestFit="1" customWidth="1"/>
    <col min="251" max="257" width="9.140625" style="18" customWidth="1"/>
    <col min="258" max="258" width="9.28515625" style="18" bestFit="1" customWidth="1"/>
    <col min="259" max="500" width="8.85546875" style="18"/>
    <col min="501" max="501" width="15.7109375" style="18" customWidth="1"/>
    <col min="502" max="502" width="23.28515625" style="18" customWidth="1"/>
    <col min="503" max="503" width="12.140625" style="18" customWidth="1"/>
    <col min="504" max="504" width="17.85546875" style="18" customWidth="1"/>
    <col min="505" max="505" width="23.7109375" style="18" customWidth="1"/>
    <col min="506" max="506" width="9.28515625" style="18" bestFit="1" customWidth="1"/>
    <col min="507" max="513" width="9.140625" style="18" customWidth="1"/>
    <col min="514" max="514" width="9.28515625" style="18" bestFit="1" customWidth="1"/>
    <col min="515" max="756" width="8.85546875" style="18"/>
    <col min="757" max="757" width="15.7109375" style="18" customWidth="1"/>
    <col min="758" max="758" width="23.28515625" style="18" customWidth="1"/>
    <col min="759" max="759" width="12.140625" style="18" customWidth="1"/>
    <col min="760" max="760" width="17.85546875" style="18" customWidth="1"/>
    <col min="761" max="761" width="23.7109375" style="18" customWidth="1"/>
    <col min="762" max="762" width="9.28515625" style="18" bestFit="1" customWidth="1"/>
    <col min="763" max="769" width="9.140625" style="18" customWidth="1"/>
    <col min="770" max="770" width="9.28515625" style="18" bestFit="1" customWidth="1"/>
    <col min="771" max="1012" width="8.85546875" style="18"/>
    <col min="1013" max="1013" width="15.7109375" style="18" customWidth="1"/>
    <col min="1014" max="1014" width="23.28515625" style="18" customWidth="1"/>
    <col min="1015" max="1015" width="12.140625" style="18" customWidth="1"/>
    <col min="1016" max="1016" width="17.85546875" style="18" customWidth="1"/>
    <col min="1017" max="1017" width="23.7109375" style="18" customWidth="1"/>
    <col min="1018" max="1018" width="9.28515625" style="18" bestFit="1" customWidth="1"/>
    <col min="1019" max="1025" width="9.140625" style="18" customWidth="1"/>
    <col min="1026" max="1026" width="9.28515625" style="18" bestFit="1" customWidth="1"/>
    <col min="1027" max="1268" width="8.85546875" style="18"/>
    <col min="1269" max="1269" width="15.7109375" style="18" customWidth="1"/>
    <col min="1270" max="1270" width="23.28515625" style="18" customWidth="1"/>
    <col min="1271" max="1271" width="12.140625" style="18" customWidth="1"/>
    <col min="1272" max="1272" width="17.85546875" style="18" customWidth="1"/>
    <col min="1273" max="1273" width="23.7109375" style="18" customWidth="1"/>
    <col min="1274" max="1274" width="9.28515625" style="18" bestFit="1" customWidth="1"/>
    <col min="1275" max="1281" width="9.140625" style="18" customWidth="1"/>
    <col min="1282" max="1282" width="9.28515625" style="18" bestFit="1" customWidth="1"/>
    <col min="1283" max="1524" width="8.85546875" style="18"/>
    <col min="1525" max="1525" width="15.7109375" style="18" customWidth="1"/>
    <col min="1526" max="1526" width="23.28515625" style="18" customWidth="1"/>
    <col min="1527" max="1527" width="12.140625" style="18" customWidth="1"/>
    <col min="1528" max="1528" width="17.85546875" style="18" customWidth="1"/>
    <col min="1529" max="1529" width="23.7109375" style="18" customWidth="1"/>
    <col min="1530" max="1530" width="9.28515625" style="18" bestFit="1" customWidth="1"/>
    <col min="1531" max="1537" width="9.140625" style="18" customWidth="1"/>
    <col min="1538" max="1538" width="9.28515625" style="18" bestFit="1" customWidth="1"/>
    <col min="1539" max="1780" width="8.85546875" style="18"/>
    <col min="1781" max="1781" width="15.7109375" style="18" customWidth="1"/>
    <col min="1782" max="1782" width="23.28515625" style="18" customWidth="1"/>
    <col min="1783" max="1783" width="12.140625" style="18" customWidth="1"/>
    <col min="1784" max="1784" width="17.85546875" style="18" customWidth="1"/>
    <col min="1785" max="1785" width="23.7109375" style="18" customWidth="1"/>
    <col min="1786" max="1786" width="9.28515625" style="18" bestFit="1" customWidth="1"/>
    <col min="1787" max="1793" width="9.140625" style="18" customWidth="1"/>
    <col min="1794" max="1794" width="9.28515625" style="18" bestFit="1" customWidth="1"/>
    <col min="1795" max="2036" width="8.85546875" style="18"/>
    <col min="2037" max="2037" width="15.7109375" style="18" customWidth="1"/>
    <col min="2038" max="2038" width="23.28515625" style="18" customWidth="1"/>
    <col min="2039" max="2039" width="12.140625" style="18" customWidth="1"/>
    <col min="2040" max="2040" width="17.85546875" style="18" customWidth="1"/>
    <col min="2041" max="2041" width="23.7109375" style="18" customWidth="1"/>
    <col min="2042" max="2042" width="9.28515625" style="18" bestFit="1" customWidth="1"/>
    <col min="2043" max="2049" width="9.140625" style="18" customWidth="1"/>
    <col min="2050" max="2050" width="9.28515625" style="18" bestFit="1" customWidth="1"/>
    <col min="2051" max="2292" width="8.85546875" style="18"/>
    <col min="2293" max="2293" width="15.7109375" style="18" customWidth="1"/>
    <col min="2294" max="2294" width="23.28515625" style="18" customWidth="1"/>
    <col min="2295" max="2295" width="12.140625" style="18" customWidth="1"/>
    <col min="2296" max="2296" width="17.85546875" style="18" customWidth="1"/>
    <col min="2297" max="2297" width="23.7109375" style="18" customWidth="1"/>
    <col min="2298" max="2298" width="9.28515625" style="18" bestFit="1" customWidth="1"/>
    <col min="2299" max="2305" width="9.140625" style="18" customWidth="1"/>
    <col min="2306" max="2306" width="9.28515625" style="18" bestFit="1" customWidth="1"/>
    <col min="2307" max="2548" width="8.85546875" style="18"/>
    <col min="2549" max="2549" width="15.7109375" style="18" customWidth="1"/>
    <col min="2550" max="2550" width="23.28515625" style="18" customWidth="1"/>
    <col min="2551" max="2551" width="12.140625" style="18" customWidth="1"/>
    <col min="2552" max="2552" width="17.85546875" style="18" customWidth="1"/>
    <col min="2553" max="2553" width="23.7109375" style="18" customWidth="1"/>
    <col min="2554" max="2554" width="9.28515625" style="18" bestFit="1" customWidth="1"/>
    <col min="2555" max="2561" width="9.140625" style="18" customWidth="1"/>
    <col min="2562" max="2562" width="9.28515625" style="18" bestFit="1" customWidth="1"/>
    <col min="2563" max="2804" width="8.85546875" style="18"/>
    <col min="2805" max="2805" width="15.7109375" style="18" customWidth="1"/>
    <col min="2806" max="2806" width="23.28515625" style="18" customWidth="1"/>
    <col min="2807" max="2807" width="12.140625" style="18" customWidth="1"/>
    <col min="2808" max="2808" width="17.85546875" style="18" customWidth="1"/>
    <col min="2809" max="2809" width="23.7109375" style="18" customWidth="1"/>
    <col min="2810" max="2810" width="9.28515625" style="18" bestFit="1" customWidth="1"/>
    <col min="2811" max="2817" width="9.140625" style="18" customWidth="1"/>
    <col min="2818" max="2818" width="9.28515625" style="18" bestFit="1" customWidth="1"/>
    <col min="2819" max="3060" width="8.85546875" style="18"/>
    <col min="3061" max="3061" width="15.7109375" style="18" customWidth="1"/>
    <col min="3062" max="3062" width="23.28515625" style="18" customWidth="1"/>
    <col min="3063" max="3063" width="12.140625" style="18" customWidth="1"/>
    <col min="3064" max="3064" width="17.85546875" style="18" customWidth="1"/>
    <col min="3065" max="3065" width="23.7109375" style="18" customWidth="1"/>
    <col min="3066" max="3066" width="9.28515625" style="18" bestFit="1" customWidth="1"/>
    <col min="3067" max="3073" width="9.140625" style="18" customWidth="1"/>
    <col min="3074" max="3074" width="9.28515625" style="18" bestFit="1" customWidth="1"/>
    <col min="3075" max="3316" width="8.85546875" style="18"/>
    <col min="3317" max="3317" width="15.7109375" style="18" customWidth="1"/>
    <col min="3318" max="3318" width="23.28515625" style="18" customWidth="1"/>
    <col min="3319" max="3319" width="12.140625" style="18" customWidth="1"/>
    <col min="3320" max="3320" width="17.85546875" style="18" customWidth="1"/>
    <col min="3321" max="3321" width="23.7109375" style="18" customWidth="1"/>
    <col min="3322" max="3322" width="9.28515625" style="18" bestFit="1" customWidth="1"/>
    <col min="3323" max="3329" width="9.140625" style="18" customWidth="1"/>
    <col min="3330" max="3330" width="9.28515625" style="18" bestFit="1" customWidth="1"/>
    <col min="3331" max="3572" width="8.85546875" style="18"/>
    <col min="3573" max="3573" width="15.7109375" style="18" customWidth="1"/>
    <col min="3574" max="3574" width="23.28515625" style="18" customWidth="1"/>
    <col min="3575" max="3575" width="12.140625" style="18" customWidth="1"/>
    <col min="3576" max="3576" width="17.85546875" style="18" customWidth="1"/>
    <col min="3577" max="3577" width="23.7109375" style="18" customWidth="1"/>
    <col min="3578" max="3578" width="9.28515625" style="18" bestFit="1" customWidth="1"/>
    <col min="3579" max="3585" width="9.140625" style="18" customWidth="1"/>
    <col min="3586" max="3586" width="9.28515625" style="18" bestFit="1" customWidth="1"/>
    <col min="3587" max="3828" width="8.85546875" style="18"/>
    <col min="3829" max="3829" width="15.7109375" style="18" customWidth="1"/>
    <col min="3830" max="3830" width="23.28515625" style="18" customWidth="1"/>
    <col min="3831" max="3831" width="12.140625" style="18" customWidth="1"/>
    <col min="3832" max="3832" width="17.85546875" style="18" customWidth="1"/>
    <col min="3833" max="3833" width="23.7109375" style="18" customWidth="1"/>
    <col min="3834" max="3834" width="9.28515625" style="18" bestFit="1" customWidth="1"/>
    <col min="3835" max="3841" width="9.140625" style="18" customWidth="1"/>
    <col min="3842" max="3842" width="9.28515625" style="18" bestFit="1" customWidth="1"/>
    <col min="3843" max="4084" width="8.85546875" style="18"/>
    <col min="4085" max="4085" width="15.7109375" style="18" customWidth="1"/>
    <col min="4086" max="4086" width="23.28515625" style="18" customWidth="1"/>
    <col min="4087" max="4087" width="12.140625" style="18" customWidth="1"/>
    <col min="4088" max="4088" width="17.85546875" style="18" customWidth="1"/>
    <col min="4089" max="4089" width="23.7109375" style="18" customWidth="1"/>
    <col min="4090" max="4090" width="9.28515625" style="18" bestFit="1" customWidth="1"/>
    <col min="4091" max="4097" width="9.140625" style="18" customWidth="1"/>
    <col min="4098" max="4098" width="9.28515625" style="18" bestFit="1" customWidth="1"/>
    <col min="4099" max="4340" width="8.85546875" style="18"/>
    <col min="4341" max="4341" width="15.7109375" style="18" customWidth="1"/>
    <col min="4342" max="4342" width="23.28515625" style="18" customWidth="1"/>
    <col min="4343" max="4343" width="12.140625" style="18" customWidth="1"/>
    <col min="4344" max="4344" width="17.85546875" style="18" customWidth="1"/>
    <col min="4345" max="4345" width="23.7109375" style="18" customWidth="1"/>
    <col min="4346" max="4346" width="9.28515625" style="18" bestFit="1" customWidth="1"/>
    <col min="4347" max="4353" width="9.140625" style="18" customWidth="1"/>
    <col min="4354" max="4354" width="9.28515625" style="18" bestFit="1" customWidth="1"/>
    <col min="4355" max="4596" width="8.85546875" style="18"/>
    <col min="4597" max="4597" width="15.7109375" style="18" customWidth="1"/>
    <col min="4598" max="4598" width="23.28515625" style="18" customWidth="1"/>
    <col min="4599" max="4599" width="12.140625" style="18" customWidth="1"/>
    <col min="4600" max="4600" width="17.85546875" style="18" customWidth="1"/>
    <col min="4601" max="4601" width="23.7109375" style="18" customWidth="1"/>
    <col min="4602" max="4602" width="9.28515625" style="18" bestFit="1" customWidth="1"/>
    <col min="4603" max="4609" width="9.140625" style="18" customWidth="1"/>
    <col min="4610" max="4610" width="9.28515625" style="18" bestFit="1" customWidth="1"/>
    <col min="4611" max="4852" width="8.85546875" style="18"/>
    <col min="4853" max="4853" width="15.7109375" style="18" customWidth="1"/>
    <col min="4854" max="4854" width="23.28515625" style="18" customWidth="1"/>
    <col min="4855" max="4855" width="12.140625" style="18" customWidth="1"/>
    <col min="4856" max="4856" width="17.85546875" style="18" customWidth="1"/>
    <col min="4857" max="4857" width="23.7109375" style="18" customWidth="1"/>
    <col min="4858" max="4858" width="9.28515625" style="18" bestFit="1" customWidth="1"/>
    <col min="4859" max="4865" width="9.140625" style="18" customWidth="1"/>
    <col min="4866" max="4866" width="9.28515625" style="18" bestFit="1" customWidth="1"/>
    <col min="4867" max="5108" width="8.85546875" style="18"/>
    <col min="5109" max="5109" width="15.7109375" style="18" customWidth="1"/>
    <col min="5110" max="5110" width="23.28515625" style="18" customWidth="1"/>
    <col min="5111" max="5111" width="12.140625" style="18" customWidth="1"/>
    <col min="5112" max="5112" width="17.85546875" style="18" customWidth="1"/>
    <col min="5113" max="5113" width="23.7109375" style="18" customWidth="1"/>
    <col min="5114" max="5114" width="9.28515625" style="18" bestFit="1" customWidth="1"/>
    <col min="5115" max="5121" width="9.140625" style="18" customWidth="1"/>
    <col min="5122" max="5122" width="9.28515625" style="18" bestFit="1" customWidth="1"/>
    <col min="5123" max="5364" width="8.85546875" style="18"/>
    <col min="5365" max="5365" width="15.7109375" style="18" customWidth="1"/>
    <col min="5366" max="5366" width="23.28515625" style="18" customWidth="1"/>
    <col min="5367" max="5367" width="12.140625" style="18" customWidth="1"/>
    <col min="5368" max="5368" width="17.85546875" style="18" customWidth="1"/>
    <col min="5369" max="5369" width="23.7109375" style="18" customWidth="1"/>
    <col min="5370" max="5370" width="9.28515625" style="18" bestFit="1" customWidth="1"/>
    <col min="5371" max="5377" width="9.140625" style="18" customWidth="1"/>
    <col min="5378" max="5378" width="9.28515625" style="18" bestFit="1" customWidth="1"/>
    <col min="5379" max="5620" width="8.85546875" style="18"/>
    <col min="5621" max="5621" width="15.7109375" style="18" customWidth="1"/>
    <col min="5622" max="5622" width="23.28515625" style="18" customWidth="1"/>
    <col min="5623" max="5623" width="12.140625" style="18" customWidth="1"/>
    <col min="5624" max="5624" width="17.85546875" style="18" customWidth="1"/>
    <col min="5625" max="5625" width="23.7109375" style="18" customWidth="1"/>
    <col min="5626" max="5626" width="9.28515625" style="18" bestFit="1" customWidth="1"/>
    <col min="5627" max="5633" width="9.140625" style="18" customWidth="1"/>
    <col min="5634" max="5634" width="9.28515625" style="18" bestFit="1" customWidth="1"/>
    <col min="5635" max="5876" width="8.85546875" style="18"/>
    <col min="5877" max="5877" width="15.7109375" style="18" customWidth="1"/>
    <col min="5878" max="5878" width="23.28515625" style="18" customWidth="1"/>
    <col min="5879" max="5879" width="12.140625" style="18" customWidth="1"/>
    <col min="5880" max="5880" width="17.85546875" style="18" customWidth="1"/>
    <col min="5881" max="5881" width="23.7109375" style="18" customWidth="1"/>
    <col min="5882" max="5882" width="9.28515625" style="18" bestFit="1" customWidth="1"/>
    <col min="5883" max="5889" width="9.140625" style="18" customWidth="1"/>
    <col min="5890" max="5890" width="9.28515625" style="18" bestFit="1" customWidth="1"/>
    <col min="5891" max="6132" width="8.85546875" style="18"/>
    <col min="6133" max="6133" width="15.7109375" style="18" customWidth="1"/>
    <col min="6134" max="6134" width="23.28515625" style="18" customWidth="1"/>
    <col min="6135" max="6135" width="12.140625" style="18" customWidth="1"/>
    <col min="6136" max="6136" width="17.85546875" style="18" customWidth="1"/>
    <col min="6137" max="6137" width="23.7109375" style="18" customWidth="1"/>
    <col min="6138" max="6138" width="9.28515625" style="18" bestFit="1" customWidth="1"/>
    <col min="6139" max="6145" width="9.140625" style="18" customWidth="1"/>
    <col min="6146" max="6146" width="9.28515625" style="18" bestFit="1" customWidth="1"/>
    <col min="6147" max="6388" width="8.85546875" style="18"/>
    <col min="6389" max="6389" width="15.7109375" style="18" customWidth="1"/>
    <col min="6390" max="6390" width="23.28515625" style="18" customWidth="1"/>
    <col min="6391" max="6391" width="12.140625" style="18" customWidth="1"/>
    <col min="6392" max="6392" width="17.85546875" style="18" customWidth="1"/>
    <col min="6393" max="6393" width="23.7109375" style="18" customWidth="1"/>
    <col min="6394" max="6394" width="9.28515625" style="18" bestFit="1" customWidth="1"/>
    <col min="6395" max="6401" width="9.140625" style="18" customWidth="1"/>
    <col min="6402" max="6402" width="9.28515625" style="18" bestFit="1" customWidth="1"/>
    <col min="6403" max="6644" width="8.85546875" style="18"/>
    <col min="6645" max="6645" width="15.7109375" style="18" customWidth="1"/>
    <col min="6646" max="6646" width="23.28515625" style="18" customWidth="1"/>
    <col min="6647" max="6647" width="12.140625" style="18" customWidth="1"/>
    <col min="6648" max="6648" width="17.85546875" style="18" customWidth="1"/>
    <col min="6649" max="6649" width="23.7109375" style="18" customWidth="1"/>
    <col min="6650" max="6650" width="9.28515625" style="18" bestFit="1" customWidth="1"/>
    <col min="6651" max="6657" width="9.140625" style="18" customWidth="1"/>
    <col min="6658" max="6658" width="9.28515625" style="18" bestFit="1" customWidth="1"/>
    <col min="6659" max="6900" width="8.85546875" style="18"/>
    <col min="6901" max="6901" width="15.7109375" style="18" customWidth="1"/>
    <col min="6902" max="6902" width="23.28515625" style="18" customWidth="1"/>
    <col min="6903" max="6903" width="12.140625" style="18" customWidth="1"/>
    <col min="6904" max="6904" width="17.85546875" style="18" customWidth="1"/>
    <col min="6905" max="6905" width="23.7109375" style="18" customWidth="1"/>
    <col min="6906" max="6906" width="9.28515625" style="18" bestFit="1" customWidth="1"/>
    <col min="6907" max="6913" width="9.140625" style="18" customWidth="1"/>
    <col min="6914" max="6914" width="9.28515625" style="18" bestFit="1" customWidth="1"/>
    <col min="6915" max="7156" width="8.85546875" style="18"/>
    <col min="7157" max="7157" width="15.7109375" style="18" customWidth="1"/>
    <col min="7158" max="7158" width="23.28515625" style="18" customWidth="1"/>
    <col min="7159" max="7159" width="12.140625" style="18" customWidth="1"/>
    <col min="7160" max="7160" width="17.85546875" style="18" customWidth="1"/>
    <col min="7161" max="7161" width="23.7109375" style="18" customWidth="1"/>
    <col min="7162" max="7162" width="9.28515625" style="18" bestFit="1" customWidth="1"/>
    <col min="7163" max="7169" width="9.140625" style="18" customWidth="1"/>
    <col min="7170" max="7170" width="9.28515625" style="18" bestFit="1" customWidth="1"/>
    <col min="7171" max="7412" width="8.85546875" style="18"/>
    <col min="7413" max="7413" width="15.7109375" style="18" customWidth="1"/>
    <col min="7414" max="7414" width="23.28515625" style="18" customWidth="1"/>
    <col min="7415" max="7415" width="12.140625" style="18" customWidth="1"/>
    <col min="7416" max="7416" width="17.85546875" style="18" customWidth="1"/>
    <col min="7417" max="7417" width="23.7109375" style="18" customWidth="1"/>
    <col min="7418" max="7418" width="9.28515625" style="18" bestFit="1" customWidth="1"/>
    <col min="7419" max="7425" width="9.140625" style="18" customWidth="1"/>
    <col min="7426" max="7426" width="9.28515625" style="18" bestFit="1" customWidth="1"/>
    <col min="7427" max="7668" width="8.85546875" style="18"/>
    <col min="7669" max="7669" width="15.7109375" style="18" customWidth="1"/>
    <col min="7670" max="7670" width="23.28515625" style="18" customWidth="1"/>
    <col min="7671" max="7671" width="12.140625" style="18" customWidth="1"/>
    <col min="7672" max="7672" width="17.85546875" style="18" customWidth="1"/>
    <col min="7673" max="7673" width="23.7109375" style="18" customWidth="1"/>
    <col min="7674" max="7674" width="9.28515625" style="18" bestFit="1" customWidth="1"/>
    <col min="7675" max="7681" width="9.140625" style="18" customWidth="1"/>
    <col min="7682" max="7682" width="9.28515625" style="18" bestFit="1" customWidth="1"/>
    <col min="7683" max="7924" width="8.85546875" style="18"/>
    <col min="7925" max="7925" width="15.7109375" style="18" customWidth="1"/>
    <col min="7926" max="7926" width="23.28515625" style="18" customWidth="1"/>
    <col min="7927" max="7927" width="12.140625" style="18" customWidth="1"/>
    <col min="7928" max="7928" width="17.85546875" style="18" customWidth="1"/>
    <col min="7929" max="7929" width="23.7109375" style="18" customWidth="1"/>
    <col min="7930" max="7930" width="9.28515625" style="18" bestFit="1" customWidth="1"/>
    <col min="7931" max="7937" width="9.140625" style="18" customWidth="1"/>
    <col min="7938" max="7938" width="9.28515625" style="18" bestFit="1" customWidth="1"/>
    <col min="7939" max="8180" width="8.85546875" style="18"/>
    <col min="8181" max="8181" width="15.7109375" style="18" customWidth="1"/>
    <col min="8182" max="8182" width="23.28515625" style="18" customWidth="1"/>
    <col min="8183" max="8183" width="12.140625" style="18" customWidth="1"/>
    <col min="8184" max="8184" width="17.85546875" style="18" customWidth="1"/>
    <col min="8185" max="8185" width="23.7109375" style="18" customWidth="1"/>
    <col min="8186" max="8186" width="9.28515625" style="18" bestFit="1" customWidth="1"/>
    <col min="8187" max="8193" width="9.140625" style="18" customWidth="1"/>
    <col min="8194" max="8194" width="9.28515625" style="18" bestFit="1" customWidth="1"/>
    <col min="8195" max="8436" width="8.85546875" style="18"/>
    <col min="8437" max="8437" width="15.7109375" style="18" customWidth="1"/>
    <col min="8438" max="8438" width="23.28515625" style="18" customWidth="1"/>
    <col min="8439" max="8439" width="12.140625" style="18" customWidth="1"/>
    <col min="8440" max="8440" width="17.85546875" style="18" customWidth="1"/>
    <col min="8441" max="8441" width="23.7109375" style="18" customWidth="1"/>
    <col min="8442" max="8442" width="9.28515625" style="18" bestFit="1" customWidth="1"/>
    <col min="8443" max="8449" width="9.140625" style="18" customWidth="1"/>
    <col min="8450" max="8450" width="9.28515625" style="18" bestFit="1" customWidth="1"/>
    <col min="8451" max="8692" width="8.85546875" style="18"/>
    <col min="8693" max="8693" width="15.7109375" style="18" customWidth="1"/>
    <col min="8694" max="8694" width="23.28515625" style="18" customWidth="1"/>
    <col min="8695" max="8695" width="12.140625" style="18" customWidth="1"/>
    <col min="8696" max="8696" width="17.85546875" style="18" customWidth="1"/>
    <col min="8697" max="8697" width="23.7109375" style="18" customWidth="1"/>
    <col min="8698" max="8698" width="9.28515625" style="18" bestFit="1" customWidth="1"/>
    <col min="8699" max="8705" width="9.140625" style="18" customWidth="1"/>
    <col min="8706" max="8706" width="9.28515625" style="18" bestFit="1" customWidth="1"/>
    <col min="8707" max="8948" width="8.85546875" style="18"/>
    <col min="8949" max="8949" width="15.7109375" style="18" customWidth="1"/>
    <col min="8950" max="8950" width="23.28515625" style="18" customWidth="1"/>
    <col min="8951" max="8951" width="12.140625" style="18" customWidth="1"/>
    <col min="8952" max="8952" width="17.85546875" style="18" customWidth="1"/>
    <col min="8953" max="8953" width="23.7109375" style="18" customWidth="1"/>
    <col min="8954" max="8954" width="9.28515625" style="18" bestFit="1" customWidth="1"/>
    <col min="8955" max="8961" width="9.140625" style="18" customWidth="1"/>
    <col min="8962" max="8962" width="9.28515625" style="18" bestFit="1" customWidth="1"/>
    <col min="8963" max="9204" width="8.85546875" style="18"/>
    <col min="9205" max="9205" width="15.7109375" style="18" customWidth="1"/>
    <col min="9206" max="9206" width="23.28515625" style="18" customWidth="1"/>
    <col min="9207" max="9207" width="12.140625" style="18" customWidth="1"/>
    <col min="9208" max="9208" width="17.85546875" style="18" customWidth="1"/>
    <col min="9209" max="9209" width="23.7109375" style="18" customWidth="1"/>
    <col min="9210" max="9210" width="9.28515625" style="18" bestFit="1" customWidth="1"/>
    <col min="9211" max="9217" width="9.140625" style="18" customWidth="1"/>
    <col min="9218" max="9218" width="9.28515625" style="18" bestFit="1" customWidth="1"/>
    <col min="9219" max="9460" width="8.85546875" style="18"/>
    <col min="9461" max="9461" width="15.7109375" style="18" customWidth="1"/>
    <col min="9462" max="9462" width="23.28515625" style="18" customWidth="1"/>
    <col min="9463" max="9463" width="12.140625" style="18" customWidth="1"/>
    <col min="9464" max="9464" width="17.85546875" style="18" customWidth="1"/>
    <col min="9465" max="9465" width="23.7109375" style="18" customWidth="1"/>
    <col min="9466" max="9466" width="9.28515625" style="18" bestFit="1" customWidth="1"/>
    <col min="9467" max="9473" width="9.140625" style="18" customWidth="1"/>
    <col min="9474" max="9474" width="9.28515625" style="18" bestFit="1" customWidth="1"/>
    <col min="9475" max="9716" width="8.85546875" style="18"/>
    <col min="9717" max="9717" width="15.7109375" style="18" customWidth="1"/>
    <col min="9718" max="9718" width="23.28515625" style="18" customWidth="1"/>
    <col min="9719" max="9719" width="12.140625" style="18" customWidth="1"/>
    <col min="9720" max="9720" width="17.85546875" style="18" customWidth="1"/>
    <col min="9721" max="9721" width="23.7109375" style="18" customWidth="1"/>
    <col min="9722" max="9722" width="9.28515625" style="18" bestFit="1" customWidth="1"/>
    <col min="9723" max="9729" width="9.140625" style="18" customWidth="1"/>
    <col min="9730" max="9730" width="9.28515625" style="18" bestFit="1" customWidth="1"/>
    <col min="9731" max="9972" width="8.85546875" style="18"/>
    <col min="9973" max="9973" width="15.7109375" style="18" customWidth="1"/>
    <col min="9974" max="9974" width="23.28515625" style="18" customWidth="1"/>
    <col min="9975" max="9975" width="12.140625" style="18" customWidth="1"/>
    <col min="9976" max="9976" width="17.85546875" style="18" customWidth="1"/>
    <col min="9977" max="9977" width="23.7109375" style="18" customWidth="1"/>
    <col min="9978" max="9978" width="9.28515625" style="18" bestFit="1" customWidth="1"/>
    <col min="9979" max="9985" width="9.140625" style="18" customWidth="1"/>
    <col min="9986" max="9986" width="9.28515625" style="18" bestFit="1" customWidth="1"/>
    <col min="9987" max="10228" width="8.85546875" style="18"/>
    <col min="10229" max="10229" width="15.7109375" style="18" customWidth="1"/>
    <col min="10230" max="10230" width="23.28515625" style="18" customWidth="1"/>
    <col min="10231" max="10231" width="12.140625" style="18" customWidth="1"/>
    <col min="10232" max="10232" width="17.85546875" style="18" customWidth="1"/>
    <col min="10233" max="10233" width="23.7109375" style="18" customWidth="1"/>
    <col min="10234" max="10234" width="9.28515625" style="18" bestFit="1" customWidth="1"/>
    <col min="10235" max="10241" width="9.140625" style="18" customWidth="1"/>
    <col min="10242" max="10242" width="9.28515625" style="18" bestFit="1" customWidth="1"/>
    <col min="10243" max="10484" width="8.85546875" style="18"/>
    <col min="10485" max="10485" width="15.7109375" style="18" customWidth="1"/>
    <col min="10486" max="10486" width="23.28515625" style="18" customWidth="1"/>
    <col min="10487" max="10487" width="12.140625" style="18" customWidth="1"/>
    <col min="10488" max="10488" width="17.85546875" style="18" customWidth="1"/>
    <col min="10489" max="10489" width="23.7109375" style="18" customWidth="1"/>
    <col min="10490" max="10490" width="9.28515625" style="18" bestFit="1" customWidth="1"/>
    <col min="10491" max="10497" width="9.140625" style="18" customWidth="1"/>
    <col min="10498" max="10498" width="9.28515625" style="18" bestFit="1" customWidth="1"/>
    <col min="10499" max="10740" width="8.85546875" style="18"/>
    <col min="10741" max="10741" width="15.7109375" style="18" customWidth="1"/>
    <col min="10742" max="10742" width="23.28515625" style="18" customWidth="1"/>
    <col min="10743" max="10743" width="12.140625" style="18" customWidth="1"/>
    <col min="10744" max="10744" width="17.85546875" style="18" customWidth="1"/>
    <col min="10745" max="10745" width="23.7109375" style="18" customWidth="1"/>
    <col min="10746" max="10746" width="9.28515625" style="18" bestFit="1" customWidth="1"/>
    <col min="10747" max="10753" width="9.140625" style="18" customWidth="1"/>
    <col min="10754" max="10754" width="9.28515625" style="18" bestFit="1" customWidth="1"/>
    <col min="10755" max="10996" width="8.85546875" style="18"/>
    <col min="10997" max="10997" width="15.7109375" style="18" customWidth="1"/>
    <col min="10998" max="10998" width="23.28515625" style="18" customWidth="1"/>
    <col min="10999" max="10999" width="12.140625" style="18" customWidth="1"/>
    <col min="11000" max="11000" width="17.85546875" style="18" customWidth="1"/>
    <col min="11001" max="11001" width="23.7109375" style="18" customWidth="1"/>
    <col min="11002" max="11002" width="9.28515625" style="18" bestFit="1" customWidth="1"/>
    <col min="11003" max="11009" width="9.140625" style="18" customWidth="1"/>
    <col min="11010" max="11010" width="9.28515625" style="18" bestFit="1" customWidth="1"/>
    <col min="11011" max="11252" width="8.85546875" style="18"/>
    <col min="11253" max="11253" width="15.7109375" style="18" customWidth="1"/>
    <col min="11254" max="11254" width="23.28515625" style="18" customWidth="1"/>
    <col min="11255" max="11255" width="12.140625" style="18" customWidth="1"/>
    <col min="11256" max="11256" width="17.85546875" style="18" customWidth="1"/>
    <col min="11257" max="11257" width="23.7109375" style="18" customWidth="1"/>
    <col min="11258" max="11258" width="9.28515625" style="18" bestFit="1" customWidth="1"/>
    <col min="11259" max="11265" width="9.140625" style="18" customWidth="1"/>
    <col min="11266" max="11266" width="9.28515625" style="18" bestFit="1" customWidth="1"/>
    <col min="11267" max="11508" width="8.85546875" style="18"/>
    <col min="11509" max="11509" width="15.7109375" style="18" customWidth="1"/>
    <col min="11510" max="11510" width="23.28515625" style="18" customWidth="1"/>
    <col min="11511" max="11511" width="12.140625" style="18" customWidth="1"/>
    <col min="11512" max="11512" width="17.85546875" style="18" customWidth="1"/>
    <col min="11513" max="11513" width="23.7109375" style="18" customWidth="1"/>
    <col min="11514" max="11514" width="9.28515625" style="18" bestFit="1" customWidth="1"/>
    <col min="11515" max="11521" width="9.140625" style="18" customWidth="1"/>
    <col min="11522" max="11522" width="9.28515625" style="18" bestFit="1" customWidth="1"/>
    <col min="11523" max="11764" width="8.85546875" style="18"/>
    <col min="11765" max="11765" width="15.7109375" style="18" customWidth="1"/>
    <col min="11766" max="11766" width="23.28515625" style="18" customWidth="1"/>
    <col min="11767" max="11767" width="12.140625" style="18" customWidth="1"/>
    <col min="11768" max="11768" width="17.85546875" style="18" customWidth="1"/>
    <col min="11769" max="11769" width="23.7109375" style="18" customWidth="1"/>
    <col min="11770" max="11770" width="9.28515625" style="18" bestFit="1" customWidth="1"/>
    <col min="11771" max="11777" width="9.140625" style="18" customWidth="1"/>
    <col min="11778" max="11778" width="9.28515625" style="18" bestFit="1" customWidth="1"/>
    <col min="11779" max="12020" width="8.85546875" style="18"/>
    <col min="12021" max="12021" width="15.7109375" style="18" customWidth="1"/>
    <col min="12022" max="12022" width="23.28515625" style="18" customWidth="1"/>
    <col min="12023" max="12023" width="12.140625" style="18" customWidth="1"/>
    <col min="12024" max="12024" width="17.85546875" style="18" customWidth="1"/>
    <col min="12025" max="12025" width="23.7109375" style="18" customWidth="1"/>
    <col min="12026" max="12026" width="9.28515625" style="18" bestFit="1" customWidth="1"/>
    <col min="12027" max="12033" width="9.140625" style="18" customWidth="1"/>
    <col min="12034" max="12034" width="9.28515625" style="18" bestFit="1" customWidth="1"/>
    <col min="12035" max="12276" width="8.85546875" style="18"/>
    <col min="12277" max="12277" width="15.7109375" style="18" customWidth="1"/>
    <col min="12278" max="12278" width="23.28515625" style="18" customWidth="1"/>
    <col min="12279" max="12279" width="12.140625" style="18" customWidth="1"/>
    <col min="12280" max="12280" width="17.85546875" style="18" customWidth="1"/>
    <col min="12281" max="12281" width="23.7109375" style="18" customWidth="1"/>
    <col min="12282" max="12282" width="9.28515625" style="18" bestFit="1" customWidth="1"/>
    <col min="12283" max="12289" width="9.140625" style="18" customWidth="1"/>
    <col min="12290" max="12290" width="9.28515625" style="18" bestFit="1" customWidth="1"/>
    <col min="12291" max="12532" width="8.85546875" style="18"/>
    <col min="12533" max="12533" width="15.7109375" style="18" customWidth="1"/>
    <col min="12534" max="12534" width="23.28515625" style="18" customWidth="1"/>
    <col min="12535" max="12535" width="12.140625" style="18" customWidth="1"/>
    <col min="12536" max="12536" width="17.85546875" style="18" customWidth="1"/>
    <col min="12537" max="12537" width="23.7109375" style="18" customWidth="1"/>
    <col min="12538" max="12538" width="9.28515625" style="18" bestFit="1" customWidth="1"/>
    <col min="12539" max="12545" width="9.140625" style="18" customWidth="1"/>
    <col min="12546" max="12546" width="9.28515625" style="18" bestFit="1" customWidth="1"/>
    <col min="12547" max="12788" width="8.85546875" style="18"/>
    <col min="12789" max="12789" width="15.7109375" style="18" customWidth="1"/>
    <col min="12790" max="12790" width="23.28515625" style="18" customWidth="1"/>
    <col min="12791" max="12791" width="12.140625" style="18" customWidth="1"/>
    <col min="12792" max="12792" width="17.85546875" style="18" customWidth="1"/>
    <col min="12793" max="12793" width="23.7109375" style="18" customWidth="1"/>
    <col min="12794" max="12794" width="9.28515625" style="18" bestFit="1" customWidth="1"/>
    <col min="12795" max="12801" width="9.140625" style="18" customWidth="1"/>
    <col min="12802" max="12802" width="9.28515625" style="18" bestFit="1" customWidth="1"/>
    <col min="12803" max="13044" width="8.85546875" style="18"/>
    <col min="13045" max="13045" width="15.7109375" style="18" customWidth="1"/>
    <col min="13046" max="13046" width="23.28515625" style="18" customWidth="1"/>
    <col min="13047" max="13047" width="12.140625" style="18" customWidth="1"/>
    <col min="13048" max="13048" width="17.85546875" style="18" customWidth="1"/>
    <col min="13049" max="13049" width="23.7109375" style="18" customWidth="1"/>
    <col min="13050" max="13050" width="9.28515625" style="18" bestFit="1" customWidth="1"/>
    <col min="13051" max="13057" width="9.140625" style="18" customWidth="1"/>
    <col min="13058" max="13058" width="9.28515625" style="18" bestFit="1" customWidth="1"/>
    <col min="13059" max="13300" width="8.85546875" style="18"/>
    <col min="13301" max="13301" width="15.7109375" style="18" customWidth="1"/>
    <col min="13302" max="13302" width="23.28515625" style="18" customWidth="1"/>
    <col min="13303" max="13303" width="12.140625" style="18" customWidth="1"/>
    <col min="13304" max="13304" width="17.85546875" style="18" customWidth="1"/>
    <col min="13305" max="13305" width="23.7109375" style="18" customWidth="1"/>
    <col min="13306" max="13306" width="9.28515625" style="18" bestFit="1" customWidth="1"/>
    <col min="13307" max="13313" width="9.140625" style="18" customWidth="1"/>
    <col min="13314" max="13314" width="9.28515625" style="18" bestFit="1" customWidth="1"/>
    <col min="13315" max="13556" width="8.85546875" style="18"/>
    <col min="13557" max="13557" width="15.7109375" style="18" customWidth="1"/>
    <col min="13558" max="13558" width="23.28515625" style="18" customWidth="1"/>
    <col min="13559" max="13559" width="12.140625" style="18" customWidth="1"/>
    <col min="13560" max="13560" width="17.85546875" style="18" customWidth="1"/>
    <col min="13561" max="13561" width="23.7109375" style="18" customWidth="1"/>
    <col min="13562" max="13562" width="9.28515625" style="18" bestFit="1" customWidth="1"/>
    <col min="13563" max="13569" width="9.140625" style="18" customWidth="1"/>
    <col min="13570" max="13570" width="9.28515625" style="18" bestFit="1" customWidth="1"/>
    <col min="13571" max="13812" width="8.85546875" style="18"/>
    <col min="13813" max="13813" width="15.7109375" style="18" customWidth="1"/>
    <col min="13814" max="13814" width="23.28515625" style="18" customWidth="1"/>
    <col min="13815" max="13815" width="12.140625" style="18" customWidth="1"/>
    <col min="13816" max="13816" width="17.85546875" style="18" customWidth="1"/>
    <col min="13817" max="13817" width="23.7109375" style="18" customWidth="1"/>
    <col min="13818" max="13818" width="9.28515625" style="18" bestFit="1" customWidth="1"/>
    <col min="13819" max="13825" width="9.140625" style="18" customWidth="1"/>
    <col min="13826" max="13826" width="9.28515625" style="18" bestFit="1" customWidth="1"/>
    <col min="13827" max="14068" width="8.85546875" style="18"/>
    <col min="14069" max="14069" width="15.7109375" style="18" customWidth="1"/>
    <col min="14070" max="14070" width="23.28515625" style="18" customWidth="1"/>
    <col min="14071" max="14071" width="12.140625" style="18" customWidth="1"/>
    <col min="14072" max="14072" width="17.85546875" style="18" customWidth="1"/>
    <col min="14073" max="14073" width="23.7109375" style="18" customWidth="1"/>
    <col min="14074" max="14074" width="9.28515625" style="18" bestFit="1" customWidth="1"/>
    <col min="14075" max="14081" width="9.140625" style="18" customWidth="1"/>
    <col min="14082" max="14082" width="9.28515625" style="18" bestFit="1" customWidth="1"/>
    <col min="14083" max="14324" width="8.85546875" style="18"/>
    <col min="14325" max="14325" width="15.7109375" style="18" customWidth="1"/>
    <col min="14326" max="14326" width="23.28515625" style="18" customWidth="1"/>
    <col min="14327" max="14327" width="12.140625" style="18" customWidth="1"/>
    <col min="14328" max="14328" width="17.85546875" style="18" customWidth="1"/>
    <col min="14329" max="14329" width="23.7109375" style="18" customWidth="1"/>
    <col min="14330" max="14330" width="9.28515625" style="18" bestFit="1" customWidth="1"/>
    <col min="14331" max="14337" width="9.140625" style="18" customWidth="1"/>
    <col min="14338" max="14338" width="9.28515625" style="18" bestFit="1" customWidth="1"/>
    <col min="14339" max="14580" width="8.85546875" style="18"/>
    <col min="14581" max="14581" width="15.7109375" style="18" customWidth="1"/>
    <col min="14582" max="14582" width="23.28515625" style="18" customWidth="1"/>
    <col min="14583" max="14583" width="12.140625" style="18" customWidth="1"/>
    <col min="14584" max="14584" width="17.85546875" style="18" customWidth="1"/>
    <col min="14585" max="14585" width="23.7109375" style="18" customWidth="1"/>
    <col min="14586" max="14586" width="9.28515625" style="18" bestFit="1" customWidth="1"/>
    <col min="14587" max="14593" width="9.140625" style="18" customWidth="1"/>
    <col min="14594" max="14594" width="9.28515625" style="18" bestFit="1" customWidth="1"/>
    <col min="14595" max="14836" width="8.85546875" style="18"/>
    <col min="14837" max="14837" width="15.7109375" style="18" customWidth="1"/>
    <col min="14838" max="14838" width="23.28515625" style="18" customWidth="1"/>
    <col min="14839" max="14839" width="12.140625" style="18" customWidth="1"/>
    <col min="14840" max="14840" width="17.85546875" style="18" customWidth="1"/>
    <col min="14841" max="14841" width="23.7109375" style="18" customWidth="1"/>
    <col min="14842" max="14842" width="9.28515625" style="18" bestFit="1" customWidth="1"/>
    <col min="14843" max="14849" width="9.140625" style="18" customWidth="1"/>
    <col min="14850" max="14850" width="9.28515625" style="18" bestFit="1" customWidth="1"/>
    <col min="14851" max="15092" width="8.85546875" style="18"/>
    <col min="15093" max="15093" width="15.7109375" style="18" customWidth="1"/>
    <col min="15094" max="15094" width="23.28515625" style="18" customWidth="1"/>
    <col min="15095" max="15095" width="12.140625" style="18" customWidth="1"/>
    <col min="15096" max="15096" width="17.85546875" style="18" customWidth="1"/>
    <col min="15097" max="15097" width="23.7109375" style="18" customWidth="1"/>
    <col min="15098" max="15098" width="9.28515625" style="18" bestFit="1" customWidth="1"/>
    <col min="15099" max="15105" width="9.140625" style="18" customWidth="1"/>
    <col min="15106" max="15106" width="9.28515625" style="18" bestFit="1" customWidth="1"/>
    <col min="15107" max="15348" width="8.85546875" style="18"/>
    <col min="15349" max="15349" width="15.7109375" style="18" customWidth="1"/>
    <col min="15350" max="15350" width="23.28515625" style="18" customWidth="1"/>
    <col min="15351" max="15351" width="12.140625" style="18" customWidth="1"/>
    <col min="15352" max="15352" width="17.85546875" style="18" customWidth="1"/>
    <col min="15353" max="15353" width="23.7109375" style="18" customWidth="1"/>
    <col min="15354" max="15354" width="9.28515625" style="18" bestFit="1" customWidth="1"/>
    <col min="15355" max="15361" width="9.140625" style="18" customWidth="1"/>
    <col min="15362" max="15362" width="9.28515625" style="18" bestFit="1" customWidth="1"/>
    <col min="15363" max="15604" width="8.85546875" style="18"/>
    <col min="15605" max="15605" width="15.7109375" style="18" customWidth="1"/>
    <col min="15606" max="15606" width="23.28515625" style="18" customWidth="1"/>
    <col min="15607" max="15607" width="12.140625" style="18" customWidth="1"/>
    <col min="15608" max="15608" width="17.85546875" style="18" customWidth="1"/>
    <col min="15609" max="15609" width="23.7109375" style="18" customWidth="1"/>
    <col min="15610" max="15610" width="9.28515625" style="18" bestFit="1" customWidth="1"/>
    <col min="15611" max="15617" width="9.140625" style="18" customWidth="1"/>
    <col min="15618" max="15618" width="9.28515625" style="18" bestFit="1" customWidth="1"/>
    <col min="15619" max="15860" width="8.85546875" style="18"/>
    <col min="15861" max="15861" width="15.7109375" style="18" customWidth="1"/>
    <col min="15862" max="15862" width="23.28515625" style="18" customWidth="1"/>
    <col min="15863" max="15863" width="12.140625" style="18" customWidth="1"/>
    <col min="15864" max="15864" width="17.85546875" style="18" customWidth="1"/>
    <col min="15865" max="15865" width="23.7109375" style="18" customWidth="1"/>
    <col min="15866" max="15866" width="9.28515625" style="18" bestFit="1" customWidth="1"/>
    <col min="15867" max="15873" width="9.140625" style="18" customWidth="1"/>
    <col min="15874" max="15874" width="9.28515625" style="18" bestFit="1" customWidth="1"/>
    <col min="15875" max="16116" width="8.85546875" style="18"/>
    <col min="16117" max="16117" width="15.7109375" style="18" customWidth="1"/>
    <col min="16118" max="16118" width="23.28515625" style="18" customWidth="1"/>
    <col min="16119" max="16119" width="12.140625" style="18" customWidth="1"/>
    <col min="16120" max="16120" width="17.85546875" style="18" customWidth="1"/>
    <col min="16121" max="16121" width="23.7109375" style="18" customWidth="1"/>
    <col min="16122" max="16122" width="9.28515625" style="18" bestFit="1" customWidth="1"/>
    <col min="16123" max="16129" width="9.140625" style="18" customWidth="1"/>
    <col min="16130" max="16130" width="9.28515625" style="18" bestFit="1" customWidth="1"/>
    <col min="16131" max="16384" width="8.85546875" style="18"/>
  </cols>
  <sheetData>
    <row r="1" spans="1:6" ht="15" x14ac:dyDescent="0.25">
      <c r="A1" s="368" t="s">
        <v>103</v>
      </c>
      <c r="B1" s="368"/>
      <c r="C1" s="368"/>
      <c r="D1" s="368"/>
      <c r="E1" s="368"/>
    </row>
    <row r="2" spans="1:6" ht="15" x14ac:dyDescent="0.25">
      <c r="A2" s="369" t="s">
        <v>130</v>
      </c>
      <c r="B2" s="369"/>
      <c r="C2" s="369"/>
      <c r="D2" s="369"/>
      <c r="E2" s="369"/>
    </row>
    <row r="3" spans="1:6" ht="16.5" thickBot="1" x14ac:dyDescent="0.3">
      <c r="A3" s="21" t="s">
        <v>30</v>
      </c>
      <c r="B3" s="21"/>
      <c r="C3" s="22"/>
      <c r="D3" s="135"/>
      <c r="E3" s="135"/>
    </row>
    <row r="4" spans="1:6" ht="14.25" x14ac:dyDescent="0.2">
      <c r="A4" s="278" t="s">
        <v>15</v>
      </c>
      <c r="B4" s="279"/>
      <c r="C4" s="370" t="s">
        <v>34</v>
      </c>
      <c r="D4" s="280" t="s">
        <v>39</v>
      </c>
      <c r="E4" s="281"/>
    </row>
    <row r="5" spans="1:6" ht="13.5" thickBot="1" x14ac:dyDescent="0.25">
      <c r="A5" s="282" t="s">
        <v>13</v>
      </c>
      <c r="B5" s="283" t="s">
        <v>20</v>
      </c>
      <c r="C5" s="371"/>
      <c r="D5" s="284" t="s">
        <v>20</v>
      </c>
      <c r="E5" s="285" t="s">
        <v>104</v>
      </c>
    </row>
    <row r="6" spans="1:6" ht="14.25" thickTop="1" thickBot="1" x14ac:dyDescent="0.25">
      <c r="A6" s="286"/>
      <c r="B6" s="287"/>
      <c r="C6" s="288"/>
      <c r="D6" s="289"/>
      <c r="E6" s="290"/>
    </row>
    <row r="7" spans="1:6" s="17" customFormat="1" ht="51.75" thickBot="1" x14ac:dyDescent="0.3">
      <c r="A7" s="291" t="s">
        <v>41</v>
      </c>
      <c r="B7" s="292" t="s">
        <v>43</v>
      </c>
      <c r="C7" s="293" t="s">
        <v>35</v>
      </c>
      <c r="D7" s="293" t="s">
        <v>195</v>
      </c>
      <c r="E7" s="294" t="s">
        <v>175</v>
      </c>
      <c r="F7" s="17" t="s">
        <v>30</v>
      </c>
    </row>
    <row r="8" spans="1:6" ht="66.75" customHeight="1" thickBot="1" x14ac:dyDescent="0.25">
      <c r="A8" s="295" t="s">
        <v>42</v>
      </c>
      <c r="B8" s="296" t="s">
        <v>44</v>
      </c>
      <c r="C8" s="32" t="s">
        <v>37</v>
      </c>
      <c r="D8" s="312" t="s">
        <v>212</v>
      </c>
      <c r="E8" s="297" t="s">
        <v>175</v>
      </c>
    </row>
    <row r="9" spans="1:6" s="23" customFormat="1" ht="13.9" customHeight="1" thickBot="1" x14ac:dyDescent="0.25">
      <c r="A9" s="291" t="s">
        <v>36</v>
      </c>
      <c r="B9" s="292" t="s">
        <v>45</v>
      </c>
      <c r="C9" s="298" t="s">
        <v>37</v>
      </c>
      <c r="D9" s="293" t="s">
        <v>22</v>
      </c>
      <c r="E9" s="299" t="s">
        <v>171</v>
      </c>
    </row>
    <row r="10" spans="1:6" x14ac:dyDescent="0.2">
      <c r="A10" s="23"/>
      <c r="B10" s="23"/>
      <c r="C10" s="23"/>
    </row>
    <row r="11" spans="1:6" ht="14.25" customHeight="1" x14ac:dyDescent="0.2">
      <c r="A11" s="23" t="s">
        <v>114</v>
      </c>
      <c r="B11" s="23"/>
      <c r="C11" s="23"/>
      <c r="D11" s="24"/>
      <c r="E11" s="24"/>
      <c r="F11" s="25"/>
    </row>
    <row r="12" spans="1:6" ht="14.25" x14ac:dyDescent="0.2">
      <c r="A12" s="372" t="s">
        <v>38</v>
      </c>
      <c r="B12" s="372"/>
      <c r="C12" s="24"/>
      <c r="D12" s="26"/>
      <c r="E12" s="26"/>
      <c r="F12" s="27"/>
    </row>
    <row r="13" spans="1:6" ht="14.25" x14ac:dyDescent="0.2">
      <c r="A13" s="19" t="s">
        <v>30</v>
      </c>
      <c r="B13" s="28"/>
      <c r="C13" s="29"/>
      <c r="D13" s="26"/>
      <c r="E13" s="30"/>
    </row>
    <row r="14" spans="1:6" ht="14.25" x14ac:dyDescent="0.2">
      <c r="A14" s="19" t="s">
        <v>30</v>
      </c>
    </row>
  </sheetData>
  <mergeCells count="4">
    <mergeCell ref="A1:E1"/>
    <mergeCell ref="A2:E2"/>
    <mergeCell ref="C4:C5"/>
    <mergeCell ref="A12:B12"/>
  </mergeCells>
  <printOptions horizontalCentered="1"/>
  <pageMargins left="0.7" right="0.7" top="0.75" bottom="0.75" header="0.3" footer="0.3"/>
  <pageSetup scale="82" firstPageNumber="79" orientation="portrait" useFirstPageNumber="1" r:id="rId1"/>
  <headerFooter>
    <oddFooter>&amp;L&amp;"Arial,Regular"&amp;8GVEA - Zehnder Facility
PM&amp;Y2.5&amp;Y Serious NAA BACT Analysis&amp;R&amp;"Arial,Regular"&amp;8November 2018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8"/>
  <sheetViews>
    <sheetView tabSelected="1" view="pageLayout" zoomScaleNormal="100" workbookViewId="0">
      <selection activeCell="G15" sqref="G15"/>
    </sheetView>
  </sheetViews>
  <sheetFormatPr defaultRowHeight="15" x14ac:dyDescent="0.25"/>
  <cols>
    <col min="1" max="1" width="37.5703125" customWidth="1"/>
    <col min="2" max="5" width="12.7109375" customWidth="1"/>
    <col min="6" max="6" width="23.85546875" customWidth="1"/>
    <col min="7" max="7" width="30" customWidth="1"/>
    <col min="10" max="10" width="42.5703125" customWidth="1"/>
  </cols>
  <sheetData>
    <row r="1" spans="1:6" x14ac:dyDescent="0.25">
      <c r="A1" s="368" t="s">
        <v>161</v>
      </c>
      <c r="B1" s="368"/>
      <c r="C1" s="368"/>
      <c r="D1" s="368"/>
      <c r="E1" s="368"/>
    </row>
    <row r="2" spans="1:6" x14ac:dyDescent="0.25">
      <c r="A2" s="369" t="s">
        <v>137</v>
      </c>
      <c r="B2" s="369"/>
      <c r="C2" s="369"/>
      <c r="D2" s="369"/>
      <c r="E2" s="369"/>
    </row>
    <row r="3" spans="1:6" ht="15.75" thickBot="1" x14ac:dyDescent="0.3">
      <c r="A3" s="145"/>
      <c r="B3" s="145"/>
      <c r="C3" s="145"/>
      <c r="D3" s="145"/>
      <c r="E3" s="145"/>
    </row>
    <row r="4" spans="1:6" ht="47.25" customHeight="1" thickBot="1" x14ac:dyDescent="0.3">
      <c r="A4" s="146"/>
      <c r="B4" s="383" t="s">
        <v>162</v>
      </c>
      <c r="C4" s="384"/>
      <c r="D4" s="383" t="s">
        <v>163</v>
      </c>
      <c r="E4" s="385"/>
    </row>
    <row r="5" spans="1:6" ht="15.75" thickTop="1" x14ac:dyDescent="0.25">
      <c r="A5" s="147"/>
      <c r="B5" s="148"/>
      <c r="C5" s="149"/>
      <c r="D5" s="148"/>
      <c r="E5" s="150"/>
    </row>
    <row r="6" spans="1:6" x14ac:dyDescent="0.25">
      <c r="A6" s="151" t="s">
        <v>138</v>
      </c>
      <c r="B6" s="152">
        <v>8760</v>
      </c>
      <c r="C6" s="153" t="s">
        <v>139</v>
      </c>
      <c r="D6" s="154">
        <f>D31/2</f>
        <v>769.5</v>
      </c>
      <c r="E6" s="155" t="s">
        <v>139</v>
      </c>
      <c r="F6" s="156"/>
    </row>
    <row r="7" spans="1:6" x14ac:dyDescent="0.25">
      <c r="A7" s="157" t="s">
        <v>140</v>
      </c>
      <c r="B7" s="158">
        <v>580</v>
      </c>
      <c r="C7" s="153" t="s">
        <v>141</v>
      </c>
      <c r="D7" s="159">
        <f>B44*B47*$D$6/2000</f>
        <v>52.072065000000002</v>
      </c>
      <c r="E7" s="160" t="s">
        <v>141</v>
      </c>
    </row>
    <row r="8" spans="1:6" x14ac:dyDescent="0.25">
      <c r="A8" s="157"/>
      <c r="B8" s="161"/>
      <c r="C8" s="153"/>
      <c r="D8" s="161"/>
      <c r="E8" s="160"/>
    </row>
    <row r="9" spans="1:6" x14ac:dyDescent="0.25">
      <c r="A9" s="162" t="s">
        <v>169</v>
      </c>
      <c r="B9" s="163"/>
      <c r="C9" s="164"/>
      <c r="D9" s="163"/>
      <c r="E9" s="165"/>
      <c r="F9" s="156"/>
    </row>
    <row r="10" spans="1:6" x14ac:dyDescent="0.25">
      <c r="A10" s="157" t="s">
        <v>142</v>
      </c>
      <c r="B10" s="158">
        <f>B7*(100-B53)/100</f>
        <v>580</v>
      </c>
      <c r="C10" s="153" t="s">
        <v>141</v>
      </c>
      <c r="D10" s="159">
        <f>D7*(100-B53)/100</f>
        <v>52.072065000000002</v>
      </c>
      <c r="E10" s="160" t="s">
        <v>141</v>
      </c>
    </row>
    <row r="11" spans="1:6" x14ac:dyDescent="0.25">
      <c r="A11" s="157" t="s">
        <v>143</v>
      </c>
      <c r="B11" s="159">
        <f>B7-B10</f>
        <v>0</v>
      </c>
      <c r="C11" s="153" t="s">
        <v>141</v>
      </c>
      <c r="D11" s="159">
        <f>D7-D10</f>
        <v>0</v>
      </c>
      <c r="E11" s="160" t="s">
        <v>141</v>
      </c>
    </row>
    <row r="12" spans="1:6" x14ac:dyDescent="0.25">
      <c r="A12" s="157" t="s">
        <v>144</v>
      </c>
      <c r="B12" s="166" t="s">
        <v>145</v>
      </c>
      <c r="C12" s="153"/>
      <c r="D12" s="166" t="s">
        <v>145</v>
      </c>
      <c r="E12" s="160"/>
    </row>
    <row r="13" spans="1:6" x14ac:dyDescent="0.25">
      <c r="A13" s="157"/>
      <c r="B13" s="161"/>
      <c r="C13" s="153"/>
      <c r="D13" s="161"/>
      <c r="E13" s="160"/>
    </row>
    <row r="14" spans="1:6" x14ac:dyDescent="0.25">
      <c r="A14" s="162" t="s">
        <v>18</v>
      </c>
      <c r="B14" s="163"/>
      <c r="C14" s="164"/>
      <c r="D14" s="163"/>
      <c r="E14" s="165"/>
    </row>
    <row r="15" spans="1:6" x14ac:dyDescent="0.25">
      <c r="A15" s="157" t="s">
        <v>142</v>
      </c>
      <c r="B15" s="188">
        <f>B7*(100-B52)/100</f>
        <v>1.7783676000000241</v>
      </c>
      <c r="C15" s="189" t="s">
        <v>141</v>
      </c>
      <c r="D15" s="188">
        <f>D7*(100-B52)/100</f>
        <v>0.15966081596740561</v>
      </c>
      <c r="E15" s="155" t="s">
        <v>141</v>
      </c>
    </row>
    <row r="16" spans="1:6" x14ac:dyDescent="0.25">
      <c r="A16" s="157" t="s">
        <v>143</v>
      </c>
      <c r="B16" s="188">
        <f>B7-B15</f>
        <v>578.22163239999998</v>
      </c>
      <c r="C16" s="189" t="s">
        <v>141</v>
      </c>
      <c r="D16" s="188">
        <f>D7-D15</f>
        <v>51.912404184032596</v>
      </c>
      <c r="E16" s="155" t="s">
        <v>141</v>
      </c>
    </row>
    <row r="17" spans="1:6" ht="17.25" x14ac:dyDescent="0.25">
      <c r="A17" s="304" t="s">
        <v>207</v>
      </c>
      <c r="B17" s="307">
        <f>+'5-4 EU ID 1&amp;2 ULSD CE'!K17</f>
        <v>7657048.6140800007</v>
      </c>
      <c r="C17" s="308" t="s">
        <v>209</v>
      </c>
      <c r="D17" s="307">
        <f>268*770/0.13*'5-4 EU ID 1&amp;2 ULSD CE'!G15</f>
        <v>673051.07692307688</v>
      </c>
      <c r="E17" s="311">
        <v>1</v>
      </c>
    </row>
    <row r="18" spans="1:6" x14ac:dyDescent="0.25">
      <c r="A18" s="304" t="s">
        <v>84</v>
      </c>
      <c r="B18" s="307">
        <f>+'5-4 EU ID 1&amp;2 ULSD CE'!K25</f>
        <v>582886.42405209178</v>
      </c>
      <c r="C18" s="308" t="s">
        <v>210</v>
      </c>
      <c r="D18" s="307">
        <f>+'5-10 NP &amp; Zehnder'!E13</f>
        <v>403278.85706808663</v>
      </c>
      <c r="E18" s="310" t="s">
        <v>210</v>
      </c>
    </row>
    <row r="19" spans="1:6" ht="29.25" x14ac:dyDescent="0.25">
      <c r="A19" s="305" t="s">
        <v>208</v>
      </c>
      <c r="B19" s="307">
        <f>SUM(B17:B18)</f>
        <v>8239935.038132092</v>
      </c>
      <c r="C19" s="308"/>
      <c r="D19" s="307">
        <f>SUM(D17:D18)</f>
        <v>1076329.9339911635</v>
      </c>
      <c r="E19" s="309"/>
    </row>
    <row r="20" spans="1:6" ht="15.75" thickBot="1" x14ac:dyDescent="0.3">
      <c r="A20" s="167" t="s">
        <v>144</v>
      </c>
      <c r="B20" s="190">
        <f>+B19/B16</f>
        <v>14250.478668414642</v>
      </c>
      <c r="C20" s="191" t="s">
        <v>146</v>
      </c>
      <c r="D20" s="190">
        <f>+D19/D16</f>
        <v>20733.579014670737</v>
      </c>
      <c r="E20" s="192" t="s">
        <v>146</v>
      </c>
    </row>
    <row r="21" spans="1:6" s="145" customFormat="1" ht="14.25" x14ac:dyDescent="0.2">
      <c r="B21" s="168"/>
      <c r="D21" s="168"/>
    </row>
    <row r="22" spans="1:6" s="303" customFormat="1" ht="30" customHeight="1" x14ac:dyDescent="0.2">
      <c r="A22" s="387" t="s">
        <v>211</v>
      </c>
      <c r="B22" s="387"/>
      <c r="C22" s="387"/>
      <c r="D22" s="387"/>
      <c r="E22" s="387"/>
    </row>
    <row r="23" spans="1:6" s="145" customFormat="1" ht="14.25" x14ac:dyDescent="0.2">
      <c r="B23" s="168"/>
      <c r="D23" s="168"/>
    </row>
    <row r="24" spans="1:6" s="145" customFormat="1" ht="14.25" x14ac:dyDescent="0.2">
      <c r="B24" s="168"/>
      <c r="D24" s="168"/>
    </row>
    <row r="25" spans="1:6" s="145" customFormat="1" ht="14.25" x14ac:dyDescent="0.2">
      <c r="A25" s="145" t="s">
        <v>147</v>
      </c>
      <c r="B25" s="168"/>
      <c r="D25" s="168"/>
    </row>
    <row r="26" spans="1:6" s="145" customFormat="1" ht="15" customHeight="1" x14ac:dyDescent="0.2">
      <c r="A26" s="386" t="s">
        <v>148</v>
      </c>
      <c r="B26" s="386"/>
      <c r="C26" s="386"/>
      <c r="D26" s="386"/>
    </row>
    <row r="27" spans="1:6" s="145" customFormat="1" thickBot="1" x14ac:dyDescent="0.25">
      <c r="A27" s="169" t="s">
        <v>149</v>
      </c>
      <c r="B27" s="169" t="s">
        <v>150</v>
      </c>
      <c r="C27" s="169" t="s">
        <v>151</v>
      </c>
      <c r="D27" s="169" t="s">
        <v>152</v>
      </c>
      <c r="F27" s="142"/>
    </row>
    <row r="28" spans="1:6" s="145" customFormat="1" thickTop="1" x14ac:dyDescent="0.2">
      <c r="A28" s="170">
        <v>2007</v>
      </c>
      <c r="B28" s="171">
        <v>267</v>
      </c>
      <c r="C28" s="171">
        <v>529</v>
      </c>
      <c r="D28" s="171">
        <v>797</v>
      </c>
    </row>
    <row r="29" spans="1:6" s="145" customFormat="1" ht="14.25" x14ac:dyDescent="0.2">
      <c r="A29" s="172">
        <v>2008</v>
      </c>
      <c r="B29" s="173">
        <v>745</v>
      </c>
      <c r="C29" s="173">
        <v>57</v>
      </c>
      <c r="D29" s="173">
        <v>802</v>
      </c>
    </row>
    <row r="30" spans="1:6" s="145" customFormat="1" x14ac:dyDescent="0.2">
      <c r="A30" s="172">
        <v>2009</v>
      </c>
      <c r="B30" s="174">
        <v>833</v>
      </c>
      <c r="C30" s="173">
        <v>408</v>
      </c>
      <c r="D30" s="173">
        <v>1241</v>
      </c>
    </row>
    <row r="31" spans="1:6" s="145" customFormat="1" x14ac:dyDescent="0.2">
      <c r="A31" s="172">
        <v>2010</v>
      </c>
      <c r="B31" s="173">
        <v>527</v>
      </c>
      <c r="C31" s="173">
        <v>1012</v>
      </c>
      <c r="D31" s="174">
        <v>1539</v>
      </c>
    </row>
    <row r="32" spans="1:6" s="145" customFormat="1" ht="14.25" x14ac:dyDescent="0.2">
      <c r="A32" s="172">
        <v>2011</v>
      </c>
      <c r="B32" s="173">
        <v>756</v>
      </c>
      <c r="C32" s="173">
        <v>509</v>
      </c>
      <c r="D32" s="173">
        <v>1265</v>
      </c>
    </row>
    <row r="33" spans="1:6" s="145" customFormat="1" ht="14.25" x14ac:dyDescent="0.2">
      <c r="A33" s="172">
        <v>2012</v>
      </c>
      <c r="B33" s="173">
        <v>440</v>
      </c>
      <c r="C33" s="173">
        <v>635</v>
      </c>
      <c r="D33" s="173">
        <v>1075</v>
      </c>
    </row>
    <row r="34" spans="1:6" s="145" customFormat="1" ht="14.25" x14ac:dyDescent="0.2">
      <c r="A34" s="172">
        <v>2013</v>
      </c>
      <c r="B34" s="173">
        <v>226</v>
      </c>
      <c r="C34" s="173">
        <v>936</v>
      </c>
      <c r="D34" s="173">
        <v>1162</v>
      </c>
    </row>
    <row r="35" spans="1:6" s="145" customFormat="1" ht="14.25" x14ac:dyDescent="0.2">
      <c r="A35" s="172">
        <v>2014</v>
      </c>
      <c r="B35" s="173">
        <v>139</v>
      </c>
      <c r="C35" s="173">
        <v>1068</v>
      </c>
      <c r="D35" s="173">
        <v>1207</v>
      </c>
    </row>
    <row r="36" spans="1:6" s="145" customFormat="1" ht="14.25" x14ac:dyDescent="0.2">
      <c r="A36" s="172">
        <v>2015</v>
      </c>
      <c r="B36" s="173">
        <v>339</v>
      </c>
      <c r="C36" s="173">
        <v>991</v>
      </c>
      <c r="D36" s="173">
        <v>1330</v>
      </c>
    </row>
    <row r="37" spans="1:6" s="145" customFormat="1" x14ac:dyDescent="0.2">
      <c r="A37" s="172">
        <v>2016</v>
      </c>
      <c r="B37" s="173">
        <v>93</v>
      </c>
      <c r="C37" s="174">
        <v>1137</v>
      </c>
      <c r="D37" s="173">
        <v>1230</v>
      </c>
      <c r="F37" s="142"/>
    </row>
    <row r="38" spans="1:6" s="145" customFormat="1" x14ac:dyDescent="0.2">
      <c r="A38" s="175" t="s">
        <v>153</v>
      </c>
      <c r="B38" s="176"/>
      <c r="C38" s="176"/>
      <c r="D38" s="176"/>
    </row>
    <row r="39" spans="1:6" s="145" customFormat="1" x14ac:dyDescent="0.2">
      <c r="A39" s="175" t="s">
        <v>154</v>
      </c>
      <c r="B39" s="176"/>
      <c r="C39" s="176"/>
      <c r="D39" s="176"/>
    </row>
    <row r="40" spans="1:6" s="145" customFormat="1" x14ac:dyDescent="0.2">
      <c r="A40" s="175" t="s">
        <v>155</v>
      </c>
      <c r="B40" s="176"/>
      <c r="C40" s="176"/>
      <c r="D40" s="176"/>
    </row>
    <row r="41" spans="1:6" s="145" customFormat="1" ht="14.25" x14ac:dyDescent="0.2"/>
    <row r="42" spans="1:6" s="145" customFormat="1" x14ac:dyDescent="0.25">
      <c r="A42" s="145" t="s">
        <v>156</v>
      </c>
      <c r="B42"/>
      <c r="C42"/>
      <c r="D42"/>
    </row>
    <row r="43" spans="1:6" s="145" customFormat="1" ht="18.75" x14ac:dyDescent="0.2">
      <c r="A43" s="177" t="s">
        <v>164</v>
      </c>
    </row>
    <row r="44" spans="1:6" s="145" customFormat="1" ht="14.25" x14ac:dyDescent="0.2">
      <c r="A44" s="185" t="s">
        <v>166</v>
      </c>
      <c r="B44" s="178">
        <f>1.01*0.5</f>
        <v>0.505</v>
      </c>
      <c r="C44" s="179" t="s">
        <v>165</v>
      </c>
      <c r="D44" s="179"/>
    </row>
    <row r="45" spans="1:6" s="145" customFormat="1" ht="14.25" x14ac:dyDescent="0.2">
      <c r="A45" s="185" t="s">
        <v>167</v>
      </c>
      <c r="B45" s="186">
        <f>1.01*0.05</f>
        <v>5.0500000000000003E-2</v>
      </c>
      <c r="C45" s="179" t="s">
        <v>165</v>
      </c>
      <c r="D45" s="179"/>
    </row>
    <row r="46" spans="1:6" s="145" customFormat="1" ht="14.25" x14ac:dyDescent="0.2">
      <c r="A46" s="185" t="s">
        <v>168</v>
      </c>
      <c r="B46" s="186">
        <f>1.01*0.015</f>
        <v>1.515E-2</v>
      </c>
      <c r="C46" s="179" t="s">
        <v>165</v>
      </c>
      <c r="D46" s="179"/>
    </row>
    <row r="47" spans="1:6" s="145" customFormat="1" ht="14.25" x14ac:dyDescent="0.2">
      <c r="A47" s="180" t="s">
        <v>157</v>
      </c>
      <c r="B47" s="181">
        <v>268</v>
      </c>
      <c r="C47" s="180" t="s">
        <v>158</v>
      </c>
      <c r="D47" s="179"/>
    </row>
    <row r="48" spans="1:6" s="145" customFormat="1" ht="14.25" x14ac:dyDescent="0.2">
      <c r="A48" s="182"/>
      <c r="B48" s="178"/>
      <c r="C48" s="183"/>
      <c r="D48" s="181"/>
      <c r="E48" s="183"/>
    </row>
    <row r="49" spans="1:5" s="145" customFormat="1" ht="14.25" customHeight="1" x14ac:dyDescent="0.2">
      <c r="A49" s="306" t="s">
        <v>159</v>
      </c>
      <c r="B49" s="306"/>
      <c r="C49" s="306"/>
      <c r="D49" s="239"/>
      <c r="E49" s="239"/>
    </row>
    <row r="50" spans="1:5" s="145" customFormat="1" ht="14.25" customHeight="1" x14ac:dyDescent="0.2">
      <c r="A50" s="375" t="s">
        <v>108</v>
      </c>
      <c r="B50" s="377" t="s">
        <v>170</v>
      </c>
      <c r="C50" s="378"/>
    </row>
    <row r="51" spans="1:5" s="145" customFormat="1" ht="28.5" customHeight="1" thickBot="1" x14ac:dyDescent="0.25">
      <c r="A51" s="376"/>
      <c r="B51" s="379"/>
      <c r="C51" s="380"/>
    </row>
    <row r="52" spans="1:5" s="145" customFormat="1" thickTop="1" x14ac:dyDescent="0.2">
      <c r="A52" s="184" t="s">
        <v>18</v>
      </c>
      <c r="B52" s="381">
        <f>'5-3 SO2 Ranking'!D6</f>
        <v>99.69338489655172</v>
      </c>
      <c r="C52" s="382"/>
    </row>
    <row r="53" spans="1:5" s="145" customFormat="1" ht="29.25" customHeight="1" x14ac:dyDescent="0.2">
      <c r="A53" s="187" t="s">
        <v>160</v>
      </c>
      <c r="B53" s="373">
        <v>0</v>
      </c>
      <c r="C53" s="374"/>
    </row>
    <row r="54" spans="1:5" s="145" customFormat="1" ht="14.25" x14ac:dyDescent="0.2"/>
    <row r="55" spans="1:5" s="145" customFormat="1" ht="14.25" x14ac:dyDescent="0.2"/>
    <row r="56" spans="1:5" s="145" customFormat="1" ht="14.25" x14ac:dyDescent="0.2"/>
    <row r="57" spans="1:5" s="145" customFormat="1" ht="14.25" x14ac:dyDescent="0.2"/>
    <row r="58" spans="1:5" s="145" customFormat="1" ht="14.25" x14ac:dyDescent="0.2"/>
  </sheetData>
  <mergeCells count="10">
    <mergeCell ref="B53:C53"/>
    <mergeCell ref="A50:A51"/>
    <mergeCell ref="B50:C51"/>
    <mergeCell ref="B52:C52"/>
    <mergeCell ref="A1:E1"/>
    <mergeCell ref="A2:E2"/>
    <mergeCell ref="B4:C4"/>
    <mergeCell ref="D4:E4"/>
    <mergeCell ref="A26:D26"/>
    <mergeCell ref="A22:E22"/>
  </mergeCells>
  <printOptions horizontalCentered="1"/>
  <pageMargins left="0.7" right="0.7" top="0.75" bottom="0.75" header="0.3" footer="0.3"/>
  <pageSetup scale="80" firstPageNumber="79" orientation="portrait" useFirstPageNumber="1" r:id="rId1"/>
  <headerFooter>
    <oddFooter>&amp;L&amp;"Arial,Regular"&amp;8GVEA - Zehnder Facility
PM&amp;Y2.5&amp;Y Serious NAA BACT Analysis&amp;R&amp;"Arial,Regular"&amp;8November 2018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5-1 SO2 Available</vt:lpstr>
      <vt:lpstr>5-2 SO2 Feasible</vt:lpstr>
      <vt:lpstr>5-3 SO2 Ranking</vt:lpstr>
      <vt:lpstr>5-4 EU ID 1&amp;2 ULSD CE</vt:lpstr>
      <vt:lpstr>5-5 EU ID 3&amp;4 ULSD CE</vt:lpstr>
      <vt:lpstr>5-6 EU ID 10&amp;11 ULSD CE</vt:lpstr>
      <vt:lpstr>5-7  Cost Effectiveness</vt:lpstr>
      <vt:lpstr>5-8 Summary</vt:lpstr>
      <vt:lpstr>5-9 Actuals</vt:lpstr>
      <vt:lpstr>5-10 NP &amp; Zehnder</vt:lpstr>
      <vt:lpstr>SO2 Identified - DONT INCLUDE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2018-11-29T04:48:36Z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9847e7a1-c8bd-4f98-b31e-67ceb46cd474</vt:lpwstr>
  </property>
</Properties>
</file>