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BACT Determinations\Final\UAF\BACT Economic Analyses\"/>
    </mc:Choice>
  </mc:AlternateContent>
  <bookViews>
    <workbookView xWindow="12120" yWindow="1935" windowWidth="15570" windowHeight="9750" tabRatio="971" activeTab="1"/>
  </bookViews>
  <sheets>
    <sheet name="LNB-FGR TCI" sheetId="71" r:id="rId1"/>
    <sheet name="LNB-FGR CE" sheetId="72" r:id="rId2"/>
    <sheet name="5-22" sheetId="24" state="hidden" r:id="rId3"/>
    <sheet name="ESRI_MAPINFO_SHEET" sheetId="73" state="very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K29" i="72" l="1"/>
  <c r="E20" i="72" l="1"/>
  <c r="I18" i="72"/>
  <c r="K18" i="72" s="1"/>
  <c r="I13" i="72"/>
  <c r="H13" i="72"/>
  <c r="K13" i="72" s="1"/>
  <c r="I12" i="72"/>
  <c r="K12" i="72" s="1"/>
  <c r="I11" i="72"/>
  <c r="K11" i="72" s="1"/>
  <c r="I10" i="72"/>
  <c r="K10" i="72" s="1"/>
  <c r="I41" i="71"/>
  <c r="K33" i="71"/>
  <c r="G29" i="71"/>
  <c r="H29" i="71" s="1"/>
  <c r="I28" i="71"/>
  <c r="I27" i="71"/>
  <c r="I24" i="71"/>
  <c r="I23" i="71"/>
  <c r="K25" i="71" s="1"/>
  <c r="H17" i="71"/>
  <c r="K18" i="71" s="1"/>
  <c r="H14" i="71"/>
  <c r="H13" i="71"/>
  <c r="K14" i="71" s="1"/>
  <c r="I20" i="71" s="1"/>
  <c r="K21" i="71" s="1"/>
  <c r="K15" i="72" l="1"/>
  <c r="K30" i="71"/>
  <c r="K31" i="71" s="1"/>
  <c r="K36" i="71" s="1"/>
  <c r="I47" i="71" l="1"/>
  <c r="K48" i="71" s="1"/>
  <c r="I40" i="71"/>
  <c r="K42" i="71" s="1"/>
  <c r="K51" i="71" s="1"/>
  <c r="I19" i="72" l="1"/>
  <c r="K19" i="72" s="1"/>
  <c r="K21" i="72"/>
  <c r="K23" i="72" l="1"/>
  <c r="K25" i="72" s="1"/>
  <c r="K31" i="72" s="1"/>
  <c r="B7" i="24" l="1"/>
</calcChain>
</file>

<file path=xl/comments1.xml><?xml version="1.0" encoding="utf-8"?>
<comments xmlns="http://schemas.openxmlformats.org/spreadsheetml/2006/main">
  <authors>
    <author>Stevenson, Cindy</author>
    <author>Pacini, Lain</author>
    <author>Courtney Kimball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Supplier (INDeck) proposal dated 2/5/2016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vendor estimate for DPF on CAT emergency engine.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service quote indicates 30 hours of boiler inspection work. Assume UAF staff would participate.</t>
        </r>
      </text>
    </comment>
    <comment ref="G24" authorId="2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8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quote includes 40 hours of standard staff labor and 6 hours of overtime.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Combined wieghted cost from Indeck considering standard tims and overtime rates.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Indeck service quote</t>
        </r>
      </text>
    </comment>
    <comment ref="K33" authorId="1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labor, materials and subcontractor quote from Haskell Corp. Quote includes an accuracy note of +/- 25%. 25% was added here to cost.</t>
        </r>
      </text>
    </comment>
  </commentList>
</comments>
</file>

<file path=xl/comments2.xml><?xml version="1.0" encoding="utf-8"?>
<comments xmlns="http://schemas.openxmlformats.org/spreadsheetml/2006/main">
  <authors>
    <author>Pacini, Lain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</commentList>
</comments>
</file>

<file path=xl/sharedStrings.xml><?xml version="1.0" encoding="utf-8"?>
<sst xmlns="http://schemas.openxmlformats.org/spreadsheetml/2006/main" count="187" uniqueCount="143">
  <si>
    <t xml:space="preserve"> </t>
  </si>
  <si>
    <t>Capital Costs</t>
  </si>
  <si>
    <t>DIRECT COSTS</t>
  </si>
  <si>
    <t>=</t>
  </si>
  <si>
    <t>Total Direct Costs (TDC)</t>
  </si>
  <si>
    <t>INDIRECT COSTS</t>
  </si>
  <si>
    <t>Total Indirect Costs (TIC)</t>
  </si>
  <si>
    <t>MANAGEMENT AND CONTINGENCY COSTS</t>
  </si>
  <si>
    <t>Total Management and Contingency Costs (TM&amp;CC)</t>
  </si>
  <si>
    <t>TOTAL CAPITAL INVESTMENT (TCI)</t>
  </si>
  <si>
    <t>Annualized Costs</t>
  </si>
  <si>
    <t>DIRECT ANNUAL COSTS</t>
  </si>
  <si>
    <t>Total Direct Annual Costs (TDAC)</t>
  </si>
  <si>
    <t>INDIRECT ANNUAL COSTS</t>
  </si>
  <si>
    <t>Total Indirect Annual Costs (TIAC)</t>
  </si>
  <si>
    <t>Cost Effectiveness Summary</t>
  </si>
  <si>
    <t>Emission Unit</t>
  </si>
  <si>
    <t>Fuel</t>
  </si>
  <si>
    <t>ID</t>
  </si>
  <si>
    <t>Solar Taurus Turbine</t>
  </si>
  <si>
    <t>Fuel Gas</t>
  </si>
  <si>
    <t>Description</t>
  </si>
  <si>
    <t>Distillate-fired Engines</t>
  </si>
  <si>
    <t>Waste Incinerator</t>
  </si>
  <si>
    <t>ULSD</t>
  </si>
  <si>
    <t>113 and 114</t>
  </si>
  <si>
    <t>Flares</t>
  </si>
  <si>
    <t>Good Combustion Practices</t>
  </si>
  <si>
    <t>101 and 102</t>
  </si>
  <si>
    <t>Dual Fuel-fired</t>
  </si>
  <si>
    <t>103 and 104</t>
  </si>
  <si>
    <t>Notes:</t>
  </si>
  <si>
    <t>Emission Rate for Each Emission Unit Type</t>
  </si>
  <si>
    <t>Emission Rate</t>
  </si>
  <si>
    <t>1.0 g/hp-hr</t>
  </si>
  <si>
    <r>
      <t>1</t>
    </r>
    <r>
      <rPr>
        <sz val="10"/>
        <rFont val="Helvetica"/>
        <family val="2"/>
      </rPr>
      <t xml:space="preserve"> Emissions are on a per unit basis.</t>
    </r>
  </si>
  <si>
    <r>
      <t xml:space="preserve">25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</si>
  <si>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r>
      <t>4.0 g/KW-hr (NO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and HC, combined)</t>
    </r>
  </si>
  <si>
    <t>106 through 109, 115, and 116</t>
  </si>
  <si>
    <r>
      <t xml:space="preserve">100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</si>
  <si>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t>Catalytic Oxidation</t>
  </si>
  <si>
    <t>None</t>
  </si>
  <si>
    <r>
      <t>CO</t>
    </r>
    <r>
      <rPr>
        <b/>
        <sz val="10"/>
        <color indexed="8"/>
        <rFont val="Helvetica"/>
        <family val="2"/>
      </rPr>
      <t xml:space="preserve"> BACT</t>
    </r>
  </si>
  <si>
    <t>110 through 112</t>
  </si>
  <si>
    <t>Fine Water Mist Supply and Firewater Pumps</t>
  </si>
  <si>
    <t>Table 5-22.  Point Thomson Project - Proposed VOC BACT and Associated</t>
  </si>
  <si>
    <t>0.00247 lb/hp-hr</t>
  </si>
  <si>
    <t>0.19 g/KW-hr</t>
  </si>
  <si>
    <r>
      <t>2</t>
    </r>
    <r>
      <rPr>
        <sz val="10"/>
        <rFont val="Helvetica"/>
        <family val="2"/>
      </rPr>
      <t xml:space="preserve">  ULSD fired engines have NSPS Subpart IIII VOC emission limits.</t>
    </r>
  </si>
  <si>
    <t>N/A</t>
  </si>
  <si>
    <t xml:space="preserve">TCI  =  (TDC)+(TIC)+(TM&amp;CC)  = </t>
  </si>
  <si>
    <t xml:space="preserve">TM &amp; CC   =   </t>
  </si>
  <si>
    <t>Excluded in this estimate.</t>
  </si>
  <si>
    <t>% TDC</t>
  </si>
  <si>
    <t>Contingency</t>
  </si>
  <si>
    <t>(6)</t>
  </si>
  <si>
    <t>Unit Operator Costs</t>
  </si>
  <si>
    <t>(5)</t>
  </si>
  <si>
    <t>TIC   =</t>
  </si>
  <si>
    <t>EA</t>
  </si>
  <si>
    <t>(4)</t>
  </si>
  <si>
    <t>Engineering, Procurement &amp; Construction Support Services</t>
  </si>
  <si>
    <t>(3)</t>
  </si>
  <si>
    <t>TDC = (PEMC) + (DIC)  =</t>
  </si>
  <si>
    <t xml:space="preserve"> DIC   =</t>
  </si>
  <si>
    <t>LOT</t>
  </si>
  <si>
    <t>(d)</t>
  </si>
  <si>
    <t>(c)</t>
  </si>
  <si>
    <t>(b)</t>
  </si>
  <si>
    <t>(a)</t>
  </si>
  <si>
    <t>(2)</t>
  </si>
  <si>
    <t xml:space="preserve"> PEMC   =</t>
  </si>
  <si>
    <t>Purchased Equipment and Material Cost (PEMC)</t>
  </si>
  <si>
    <t>TOTAL =</t>
  </si>
  <si>
    <t>Vendor representatives fees</t>
  </si>
  <si>
    <t>%</t>
  </si>
  <si>
    <t>MH</t>
  </si>
  <si>
    <t>Labor - onsite</t>
  </si>
  <si>
    <t>Labor - offsite fab</t>
  </si>
  <si>
    <t>Labor</t>
  </si>
  <si>
    <t>Freight</t>
  </si>
  <si>
    <t>Total Instrumentation</t>
  </si>
  <si>
    <t>Instrumentation</t>
  </si>
  <si>
    <t>Basic equipment</t>
  </si>
  <si>
    <t>Purchased equipment and material costs</t>
  </si>
  <si>
    <t>(1)</t>
  </si>
  <si>
    <t xml:space="preserve"> TOTAL LABOR COST</t>
  </si>
  <si>
    <t xml:space="preserve"> TOTAL MATERIALS COST</t>
  </si>
  <si>
    <t>UNIT COST</t>
  </si>
  <si>
    <t>UNIT</t>
  </si>
  <si>
    <t>QTY</t>
  </si>
  <si>
    <t>Rev:</t>
  </si>
  <si>
    <t>J. Rubino</t>
  </si>
  <si>
    <t>Checked By:</t>
  </si>
  <si>
    <t>L. Pacini</t>
  </si>
  <si>
    <t>Prepared By:</t>
  </si>
  <si>
    <t xml:space="preserve">Project: </t>
  </si>
  <si>
    <t>Date:</t>
  </si>
  <si>
    <t>years</t>
  </si>
  <si>
    <t xml:space="preserve">Catalyst Life </t>
  </si>
  <si>
    <t xml:space="preserve">Project Life (EPA OAQPS Control Cost Manual) </t>
  </si>
  <si>
    <t xml:space="preserve">(TAC)/(TPY)   = </t>
  </si>
  <si>
    <t>COST EFFECTIVENESS ($ PER TON AVOIDED)</t>
  </si>
  <si>
    <t>TAC = (TDAC) + (TIAC)  =</t>
  </si>
  <si>
    <t>TOTAL ANNUALIZED COSTS (TAC)</t>
  </si>
  <si>
    <t xml:space="preserve"> TIAC   =</t>
  </si>
  <si>
    <t xml:space="preserve">CRF * TCI  = </t>
  </si>
  <si>
    <t>Capital Recovery</t>
  </si>
  <si>
    <t>Capital Recovery Factor [see inputs below]</t>
  </si>
  <si>
    <t>Overhead</t>
  </si>
  <si>
    <t>(7)</t>
  </si>
  <si>
    <t xml:space="preserve"> TDAC   =</t>
  </si>
  <si>
    <t>TOTAL</t>
  </si>
  <si>
    <t>Shaded cells indicate user inputs</t>
  </si>
  <si>
    <t>% total capital</t>
  </si>
  <si>
    <t>% MATL COST</t>
  </si>
  <si>
    <t>(e)</t>
  </si>
  <si>
    <t>Data Inputs for Capital Recovery Factor:</t>
  </si>
  <si>
    <t>C</t>
  </si>
  <si>
    <t>the Mid-sized Diesel Boiler (EU ID 3)</t>
  </si>
  <si>
    <r>
      <t>Cost Effectiveness Determination - Low NO</t>
    </r>
    <r>
      <rPr>
        <b/>
        <vertAlign val="subscript"/>
        <sz val="14"/>
        <color theme="1"/>
        <rFont val="Calibri"/>
        <family val="2"/>
        <scheme val="minor"/>
      </rPr>
      <t>X</t>
    </r>
    <r>
      <rPr>
        <b/>
        <sz val="14"/>
        <color theme="1"/>
        <rFont val="Calibri"/>
        <family val="2"/>
        <scheme val="minor"/>
      </rPr>
      <t xml:space="preserve"> Burners &amp; FGR</t>
    </r>
  </si>
  <si>
    <t>TOTAL TONS AVOIDED PER YEAR</t>
  </si>
  <si>
    <t xml:space="preserve">Annual Interest Rate (EPA OAQPS Control Cost Manual) </t>
  </si>
  <si>
    <t xml:space="preserve">Asset Utilization </t>
  </si>
  <si>
    <r>
      <t>Total Capital Investment Determination - Low NO</t>
    </r>
    <r>
      <rPr>
        <b/>
        <vertAlign val="subscript"/>
        <sz val="14"/>
        <color theme="1"/>
        <rFont val="Calibri"/>
        <family val="2"/>
        <scheme val="minor"/>
      </rPr>
      <t>X</t>
    </r>
    <r>
      <rPr>
        <b/>
        <sz val="14"/>
        <color theme="1"/>
        <rFont val="Calibri"/>
        <family val="2"/>
        <scheme val="minor"/>
      </rPr>
      <t xml:space="preserve"> Burners &amp; FGR</t>
    </r>
  </si>
  <si>
    <t>Low NOx Burner</t>
  </si>
  <si>
    <t>FGR FD Fans</t>
  </si>
  <si>
    <t>Included in above price</t>
  </si>
  <si>
    <t>None required</t>
  </si>
  <si>
    <t>Direct Installation Costs (DIC)</t>
  </si>
  <si>
    <t>Table 3-10.  UAF - Capital Costs for LNB/FGR on</t>
  </si>
  <si>
    <t>Table 3-11.  UAF - Annualized Costs for LNB/FGR on</t>
  </si>
  <si>
    <r>
      <t>UAF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0"/>
        <rFont val="Arial"/>
        <family val="2"/>
      </rPr>
      <t xml:space="preserve"> BACT Analysis - Zurn Boiler #3 (EU ID 3)</t>
    </r>
  </si>
  <si>
    <t>(from Indeck)</t>
  </si>
  <si>
    <t xml:space="preserve">Fab Site Vendor Representatives fees </t>
  </si>
  <si>
    <t>Onsite Vendor Representatives fees</t>
  </si>
  <si>
    <t>Onsite Vendor Representatives Travel &amp; Expenses</t>
  </si>
  <si>
    <r>
      <t>Performance tests for NO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emissions</t>
    </r>
  </si>
  <si>
    <t>Operating Labor - Not required</t>
  </si>
  <si>
    <t>Supervisory Labor - Not required</t>
  </si>
  <si>
    <t>Maintenance Labor - Not required</t>
  </si>
  <si>
    <t>Maintenance Materials - Not required</t>
  </si>
  <si>
    <t>Administrative Charges and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</si>
</sst>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_(&quot;$&quot;* #,##0_);_(&quot;$&quot;* \(#,##0\);_(&quot;$&quot;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Helvetica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0"/>
      <name val="Helv"/>
    </font>
    <font>
      <b/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Arial"/>
      <family val="2"/>
    </font>
    <font>
      <vertAlign val="subscript"/>
      <sz val="10"/>
      <color rgb="FFFF0000"/>
      <name val="Helvetica"/>
      <family val="2"/>
    </font>
    <font>
      <sz val="10"/>
      <name val="Arial"/>
      <family val="2"/>
    </font>
    <font>
      <b/>
      <sz val="11"/>
      <name val="Helvetic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7" fillId="0" borderId="0"/>
    <xf numFmtId="15" fontId="19" fillId="2" borderId="0"/>
    <xf numFmtId="43" fontId="17" fillId="0" borderId="0" applyFont="0" applyFill="0" applyBorder="0" applyAlignment="0" applyProtection="0"/>
    <xf numFmtId="0" fontId="17" fillId="0" borderId="0"/>
    <xf numFmtId="0" fontId="12" fillId="0" borderId="0"/>
    <xf numFmtId="0" fontId="27" fillId="0" borderId="0"/>
    <xf numFmtId="43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>
      <alignment wrapText="1"/>
    </xf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7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6">
    <xf numFmtId="0" fontId="0" fillId="0" borderId="0" xfId="0"/>
    <xf numFmtId="0" fontId="13" fillId="0" borderId="0" xfId="1" applyFont="1"/>
    <xf numFmtId="0" fontId="13" fillId="0" borderId="0" xfId="1" applyFont="1" applyBorder="1"/>
    <xf numFmtId="0" fontId="13" fillId="0" borderId="4" xfId="1" applyFont="1" applyBorder="1"/>
    <xf numFmtId="0" fontId="22" fillId="3" borderId="9" xfId="1" applyFont="1" applyFill="1" applyBorder="1" applyAlignment="1">
      <alignment horizontal="center" vertical="top" wrapText="1"/>
    </xf>
    <xf numFmtId="0" fontId="14" fillId="4" borderId="3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top" wrapText="1"/>
    </xf>
    <xf numFmtId="0" fontId="13" fillId="0" borderId="0" xfId="1" applyFont="1" applyAlignment="1"/>
    <xf numFmtId="0" fontId="13" fillId="0" borderId="0" xfId="1" applyFont="1" applyAlignment="1">
      <alignment wrapText="1"/>
    </xf>
    <xf numFmtId="0" fontId="15" fillId="0" borderId="0" xfId="1" applyFont="1" applyAlignment="1"/>
    <xf numFmtId="0" fontId="24" fillId="0" borderId="0" xfId="1" applyFont="1" applyAlignment="1"/>
    <xf numFmtId="0" fontId="13" fillId="0" borderId="0" xfId="1" applyFont="1" applyAlignment="1">
      <alignment horizontal="left" indent="8"/>
    </xf>
    <xf numFmtId="0" fontId="21" fillId="0" borderId="4" xfId="1" applyFont="1" applyBorder="1"/>
    <xf numFmtId="0" fontId="14" fillId="3" borderId="24" xfId="1" applyFont="1" applyFill="1" applyBorder="1" applyAlignment="1">
      <alignment horizontal="centerContinuous" vertical="center"/>
    </xf>
    <xf numFmtId="0" fontId="14" fillId="3" borderId="25" xfId="1" applyFont="1" applyFill="1" applyBorder="1" applyAlignment="1">
      <alignment horizontal="centerContinuous" vertical="center"/>
    </xf>
    <xf numFmtId="0" fontId="23" fillId="3" borderId="10" xfId="1" applyFont="1" applyFill="1" applyBorder="1" applyAlignment="1">
      <alignment horizontal="centerContinuous" vertical="top" wrapText="1"/>
    </xf>
    <xf numFmtId="0" fontId="23" fillId="3" borderId="11" xfId="1" applyFont="1" applyFill="1" applyBorder="1" applyAlignment="1">
      <alignment horizontal="centerContinuous" vertical="top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top" wrapText="1"/>
    </xf>
    <xf numFmtId="0" fontId="22" fillId="3" borderId="27" xfId="1" applyFont="1" applyFill="1" applyBorder="1" applyAlignment="1">
      <alignment horizontal="center" vertical="top" wrapText="1"/>
    </xf>
    <xf numFmtId="0" fontId="14" fillId="3" borderId="21" xfId="1" applyFont="1" applyFill="1" applyBorder="1" applyAlignment="1">
      <alignment horizontal="center" vertical="top" wrapText="1"/>
    </xf>
    <xf numFmtId="0" fontId="14" fillId="4" borderId="12" xfId="1" applyFont="1" applyFill="1" applyBorder="1" applyAlignment="1">
      <alignment horizontal="center" vertical="center" wrapText="1"/>
    </xf>
    <xf numFmtId="0" fontId="23" fillId="4" borderId="13" xfId="1" applyFont="1" applyFill="1" applyBorder="1" applyAlignment="1">
      <alignment horizontal="center" vertical="top" wrapText="1"/>
    </xf>
    <xf numFmtId="0" fontId="22" fillId="4" borderId="28" xfId="1" applyFont="1" applyFill="1" applyBorder="1" applyAlignment="1">
      <alignment horizontal="center" vertical="top" wrapText="1"/>
    </xf>
    <xf numFmtId="0" fontId="13" fillId="0" borderId="0" xfId="1" applyFont="1" applyBorder="1" applyAlignment="1">
      <alignment horizontal="left" indent="8"/>
    </xf>
    <xf numFmtId="164" fontId="17" fillId="0" borderId="0" xfId="1" applyNumberFormat="1" applyFont="1" applyFill="1" applyBorder="1"/>
    <xf numFmtId="15" fontId="17" fillId="0" borderId="0" xfId="2" applyFont="1" applyFill="1" applyBorder="1"/>
    <xf numFmtId="0" fontId="18" fillId="0" borderId="29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164" fontId="16" fillId="0" borderId="20" xfId="1" applyNumberFormat="1" applyFont="1" applyFill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164" fontId="16" fillId="0" borderId="30" xfId="1" applyNumberFormat="1" applyFont="1" applyBorder="1" applyAlignment="1">
      <alignment horizontal="center" vertical="center" wrapText="1"/>
    </xf>
    <xf numFmtId="164" fontId="16" fillId="0" borderId="5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0" fontId="6" fillId="0" borderId="0" xfId="34" applyBorder="1"/>
    <xf numFmtId="10" fontId="6" fillId="5" borderId="16" xfId="34" applyNumberFormat="1" applyFill="1" applyBorder="1" applyAlignment="1">
      <alignment horizontal="center"/>
    </xf>
    <xf numFmtId="0" fontId="28" fillId="0" borderId="0" xfId="24" applyFont="1" applyAlignment="1">
      <alignment horizontal="center"/>
    </xf>
    <xf numFmtId="0" fontId="4" fillId="0" borderId="0" xfId="38"/>
    <xf numFmtId="0" fontId="32" fillId="0" borderId="52" xfId="38" applyFont="1" applyBorder="1"/>
    <xf numFmtId="0" fontId="33" fillId="0" borderId="51" xfId="38" applyFont="1" applyBorder="1"/>
    <xf numFmtId="0" fontId="4" fillId="0" borderId="51" xfId="38" applyBorder="1"/>
    <xf numFmtId="0" fontId="4" fillId="0" borderId="51" xfId="38" applyBorder="1" applyAlignment="1">
      <alignment horizontal="right"/>
    </xf>
    <xf numFmtId="14" fontId="4" fillId="0" borderId="50" xfId="38" applyNumberFormat="1" applyBorder="1" applyAlignment="1">
      <alignment horizontal="right"/>
    </xf>
    <xf numFmtId="0" fontId="4" fillId="0" borderId="39" xfId="38" applyBorder="1"/>
    <xf numFmtId="0" fontId="4" fillId="0" borderId="0" xfId="38" applyBorder="1"/>
    <xf numFmtId="0" fontId="4" fillId="0" borderId="15" xfId="38" applyBorder="1"/>
    <xf numFmtId="0" fontId="4" fillId="0" borderId="0" xfId="38" applyBorder="1" applyAlignment="1">
      <alignment horizontal="right"/>
    </xf>
    <xf numFmtId="0" fontId="4" fillId="0" borderId="38" xfId="38" applyBorder="1" applyAlignment="1">
      <alignment horizontal="right"/>
    </xf>
    <xf numFmtId="0" fontId="4" fillId="0" borderId="49" xfId="38" applyBorder="1"/>
    <xf numFmtId="0" fontId="4" fillId="0" borderId="4" xfId="38" applyBorder="1"/>
    <xf numFmtId="0" fontId="4" fillId="0" borderId="4" xfId="38" applyBorder="1" applyAlignment="1">
      <alignment horizontal="right"/>
    </xf>
    <xf numFmtId="0" fontId="4" fillId="0" borderId="48" xfId="38" applyBorder="1" applyAlignment="1">
      <alignment horizontal="right"/>
    </xf>
    <xf numFmtId="0" fontId="32" fillId="0" borderId="44" xfId="38" applyFont="1" applyBorder="1"/>
    <xf numFmtId="0" fontId="4" fillId="0" borderId="43" xfId="38" applyBorder="1"/>
    <xf numFmtId="0" fontId="31" fillId="0" borderId="43" xfId="38" applyFont="1" applyBorder="1" applyAlignment="1">
      <alignment horizontal="center"/>
    </xf>
    <xf numFmtId="0" fontId="34" fillId="0" borderId="43" xfId="38" applyFont="1" applyBorder="1" applyAlignment="1">
      <alignment horizontal="center"/>
    </xf>
    <xf numFmtId="0" fontId="31" fillId="0" borderId="43" xfId="38" applyFont="1" applyFill="1" applyBorder="1" applyAlignment="1">
      <alignment horizontal="center"/>
    </xf>
    <xf numFmtId="0" fontId="4" fillId="0" borderId="42" xfId="38" applyBorder="1"/>
    <xf numFmtId="0" fontId="35" fillId="0" borderId="39" xfId="38" applyFont="1" applyBorder="1"/>
    <xf numFmtId="0" fontId="31" fillId="0" borderId="0" xfId="38" applyFont="1" applyBorder="1" applyAlignment="1">
      <alignment horizontal="center"/>
    </xf>
    <xf numFmtId="0" fontId="34" fillId="0" borderId="0" xfId="38" applyFont="1" applyBorder="1" applyAlignment="1">
      <alignment horizontal="center"/>
    </xf>
    <xf numFmtId="0" fontId="31" fillId="0" borderId="0" xfId="38" applyFont="1" applyFill="1" applyBorder="1" applyAlignment="1">
      <alignment horizontal="center"/>
    </xf>
    <xf numFmtId="0" fontId="31" fillId="0" borderId="38" xfId="38" applyFont="1" applyBorder="1" applyAlignment="1">
      <alignment horizontal="center"/>
    </xf>
    <xf numFmtId="49" fontId="35" fillId="0" borderId="39" xfId="38" applyNumberFormat="1" applyFont="1" applyBorder="1"/>
    <xf numFmtId="0" fontId="35" fillId="0" borderId="0" xfId="38" applyFont="1" applyBorder="1"/>
    <xf numFmtId="49" fontId="4" fillId="0" borderId="0" xfId="38" applyNumberFormat="1" applyBorder="1" applyAlignment="1">
      <alignment horizontal="center"/>
    </xf>
    <xf numFmtId="0" fontId="4" fillId="0" borderId="38" xfId="38" applyBorder="1"/>
    <xf numFmtId="49" fontId="31" fillId="0" borderId="0" xfId="38" applyNumberFormat="1" applyFont="1" applyBorder="1" applyAlignment="1">
      <alignment horizontal="right"/>
    </xf>
    <xf numFmtId="42" fontId="31" fillId="0" borderId="38" xfId="38" applyNumberFormat="1" applyFont="1" applyBorder="1"/>
    <xf numFmtId="0" fontId="31" fillId="0" borderId="39" xfId="38" applyFont="1" applyBorder="1"/>
    <xf numFmtId="0" fontId="31" fillId="0" borderId="0" xfId="38" applyFont="1" applyBorder="1"/>
    <xf numFmtId="0" fontId="4" fillId="0" borderId="0" xfId="38" applyFont="1" applyBorder="1"/>
    <xf numFmtId="0" fontId="4" fillId="5" borderId="16" xfId="38" applyFill="1" applyBorder="1" applyAlignment="1">
      <alignment horizontal="center"/>
    </xf>
    <xf numFmtId="0" fontId="4" fillId="0" borderId="0" xfId="38" applyBorder="1" applyAlignment="1">
      <alignment horizontal="center"/>
    </xf>
    <xf numFmtId="42" fontId="4" fillId="0" borderId="0" xfId="38" applyNumberFormat="1" applyBorder="1"/>
    <xf numFmtId="44" fontId="4" fillId="0" borderId="0" xfId="38" applyNumberFormat="1" applyBorder="1" applyAlignment="1">
      <alignment horizontal="right"/>
    </xf>
    <xf numFmtId="44" fontId="4" fillId="0" borderId="38" xfId="38" applyNumberFormat="1" applyBorder="1"/>
    <xf numFmtId="0" fontId="31" fillId="0" borderId="39" xfId="38" applyFont="1" applyFill="1" applyBorder="1"/>
    <xf numFmtId="0" fontId="31" fillId="0" borderId="0" xfId="38" applyFont="1" applyFill="1" applyBorder="1"/>
    <xf numFmtId="0" fontId="4" fillId="0" borderId="0" xfId="38" applyFont="1" applyFill="1" applyBorder="1"/>
    <xf numFmtId="42" fontId="4" fillId="0" borderId="0" xfId="38" applyNumberFormat="1" applyFill="1" applyBorder="1"/>
    <xf numFmtId="44" fontId="31" fillId="0" borderId="0" xfId="38" applyNumberFormat="1" applyFont="1" applyBorder="1" applyAlignment="1">
      <alignment horizontal="right"/>
    </xf>
    <xf numFmtId="0" fontId="4" fillId="0" borderId="0" xfId="38" applyFill="1" applyBorder="1" applyAlignment="1">
      <alignment horizontal="center"/>
    </xf>
    <xf numFmtId="44" fontId="4" fillId="0" borderId="0" xfId="38" applyNumberFormat="1" applyFill="1" applyBorder="1"/>
    <xf numFmtId="0" fontId="35" fillId="0" borderId="0" xfId="38" applyFont="1" applyFill="1" applyBorder="1"/>
    <xf numFmtId="42" fontId="4" fillId="0" borderId="38" xfId="38" applyNumberFormat="1" applyBorder="1"/>
    <xf numFmtId="0" fontId="34" fillId="0" borderId="39" xfId="38" applyFont="1" applyFill="1" applyBorder="1"/>
    <xf numFmtId="0" fontId="34" fillId="0" borderId="0" xfId="38" applyFont="1" applyFill="1" applyBorder="1"/>
    <xf numFmtId="0" fontId="36" fillId="0" borderId="0" xfId="38" applyFont="1" applyFill="1" applyBorder="1"/>
    <xf numFmtId="0" fontId="36" fillId="0" borderId="0" xfId="38" applyFont="1" applyFill="1" applyBorder="1" applyAlignment="1">
      <alignment horizontal="center"/>
    </xf>
    <xf numFmtId="42" fontId="36" fillId="0" borderId="0" xfId="38" applyNumberFormat="1" applyFont="1" applyFill="1" applyBorder="1"/>
    <xf numFmtId="9" fontId="0" fillId="5" borderId="16" xfId="39" applyFont="1" applyFill="1" applyBorder="1" applyAlignment="1">
      <alignment horizontal="center"/>
    </xf>
    <xf numFmtId="44" fontId="4" fillId="0" borderId="0" xfId="38" applyNumberFormat="1" applyBorder="1"/>
    <xf numFmtId="0" fontId="4" fillId="0" borderId="39" xfId="38" applyFont="1" applyFill="1" applyBorder="1"/>
    <xf numFmtId="0" fontId="4" fillId="0" borderId="0" xfId="38" applyFont="1" applyFill="1" applyBorder="1" applyAlignment="1">
      <alignment horizontal="center"/>
    </xf>
    <xf numFmtId="42" fontId="4" fillId="0" borderId="0" xfId="38" applyNumberFormat="1" applyFont="1" applyFill="1" applyBorder="1"/>
    <xf numFmtId="0" fontId="4" fillId="0" borderId="39" xfId="38" applyFont="1" applyBorder="1"/>
    <xf numFmtId="0" fontId="4" fillId="5" borderId="16" xfId="38" applyFont="1" applyFill="1" applyBorder="1" applyAlignment="1">
      <alignment horizontal="center"/>
    </xf>
    <xf numFmtId="0" fontId="4" fillId="0" borderId="0" xfId="38" applyFont="1" applyBorder="1" applyAlignment="1">
      <alignment horizontal="center"/>
    </xf>
    <xf numFmtId="44" fontId="4" fillId="5" borderId="16" xfId="38" applyNumberFormat="1" applyFont="1" applyFill="1" applyBorder="1"/>
    <xf numFmtId="42" fontId="4" fillId="0" borderId="0" xfId="38" applyNumberFormat="1" applyFont="1" applyBorder="1"/>
    <xf numFmtId="44" fontId="4" fillId="0" borderId="0" xfId="38" applyNumberFormat="1" applyFont="1" applyBorder="1" applyAlignment="1">
      <alignment horizontal="right"/>
    </xf>
    <xf numFmtId="42" fontId="4" fillId="0" borderId="38" xfId="38" applyNumberFormat="1" applyFont="1" applyBorder="1"/>
    <xf numFmtId="166" fontId="4" fillId="5" borderId="16" xfId="38" applyNumberFormat="1" applyFont="1" applyFill="1" applyBorder="1" applyAlignment="1">
      <alignment horizontal="center"/>
    </xf>
    <xf numFmtId="0" fontId="4" fillId="0" borderId="17" xfId="38" applyFont="1" applyFill="1" applyBorder="1" applyAlignment="1">
      <alignment horizontal="center"/>
    </xf>
    <xf numFmtId="0" fontId="4" fillId="0" borderId="17" xfId="38" applyFill="1" applyBorder="1" applyAlignment="1">
      <alignment horizontal="center"/>
    </xf>
    <xf numFmtId="0" fontId="37" fillId="0" borderId="41" xfId="38" applyFont="1" applyBorder="1"/>
    <xf numFmtId="0" fontId="38" fillId="0" borderId="17" xfId="38" applyFont="1" applyBorder="1"/>
    <xf numFmtId="0" fontId="4" fillId="0" borderId="17" xfId="38" applyBorder="1" applyAlignment="1">
      <alignment horizontal="center"/>
    </xf>
    <xf numFmtId="0" fontId="4" fillId="0" borderId="17" xfId="38" applyBorder="1"/>
    <xf numFmtId="42" fontId="4" fillId="0" borderId="17" xfId="38" applyNumberFormat="1" applyBorder="1"/>
    <xf numFmtId="44" fontId="39" fillId="0" borderId="17" xfId="38" applyNumberFormat="1" applyFont="1" applyBorder="1" applyAlignment="1">
      <alignment horizontal="right"/>
    </xf>
    <xf numFmtId="42" fontId="31" fillId="0" borderId="40" xfId="38" applyNumberFormat="1" applyFont="1" applyBorder="1"/>
    <xf numFmtId="0" fontId="38" fillId="0" borderId="39" xfId="38" applyFont="1" applyBorder="1"/>
    <xf numFmtId="0" fontId="38" fillId="0" borderId="0" xfId="38" applyFont="1" applyBorder="1"/>
    <xf numFmtId="0" fontId="35" fillId="0" borderId="17" xfId="38" applyFont="1" applyBorder="1"/>
    <xf numFmtId="0" fontId="31" fillId="0" borderId="17" xfId="38" applyFont="1" applyBorder="1" applyAlignment="1">
      <alignment horizontal="center"/>
    </xf>
    <xf numFmtId="0" fontId="31" fillId="0" borderId="17" xfId="38" applyFont="1" applyBorder="1"/>
    <xf numFmtId="42" fontId="31" fillId="0" borderId="17" xfId="38" applyNumberFormat="1" applyFont="1" applyBorder="1"/>
    <xf numFmtId="0" fontId="37" fillId="0" borderId="17" xfId="38" applyFont="1" applyBorder="1"/>
    <xf numFmtId="44" fontId="31" fillId="0" borderId="17" xfId="38" applyNumberFormat="1" applyFont="1" applyBorder="1"/>
    <xf numFmtId="49" fontId="38" fillId="0" borderId="39" xfId="38" applyNumberFormat="1" applyFont="1" applyBorder="1"/>
    <xf numFmtId="9" fontId="0" fillId="0" borderId="0" xfId="39" applyFont="1" applyBorder="1"/>
    <xf numFmtId="44" fontId="4" fillId="0" borderId="38" xfId="38" applyNumberFormat="1" applyBorder="1" applyAlignment="1">
      <alignment horizontal="right"/>
    </xf>
    <xf numFmtId="44" fontId="4" fillId="0" borderId="0" xfId="38" applyNumberFormat="1" applyBorder="1" applyAlignment="1">
      <alignment horizontal="center"/>
    </xf>
    <xf numFmtId="9" fontId="0" fillId="5" borderId="16" xfId="39" applyFont="1" applyFill="1" applyBorder="1"/>
    <xf numFmtId="0" fontId="39" fillId="0" borderId="17" xfId="38" applyFont="1" applyBorder="1"/>
    <xf numFmtId="0" fontId="40" fillId="0" borderId="17" xfId="38" applyFont="1" applyBorder="1"/>
    <xf numFmtId="44" fontId="40" fillId="0" borderId="17" xfId="38" applyNumberFormat="1" applyFont="1" applyBorder="1"/>
    <xf numFmtId="42" fontId="40" fillId="0" borderId="40" xfId="38" applyNumberFormat="1" applyFont="1" applyBorder="1"/>
    <xf numFmtId="0" fontId="41" fillId="0" borderId="37" xfId="38" applyFont="1" applyBorder="1"/>
    <xf numFmtId="0" fontId="42" fillId="0" borderId="36" xfId="38" applyFont="1" applyBorder="1"/>
    <xf numFmtId="0" fontId="41" fillId="0" borderId="36" xfId="38" applyFont="1" applyBorder="1"/>
    <xf numFmtId="44" fontId="42" fillId="0" borderId="36" xfId="38" applyNumberFormat="1" applyFont="1" applyBorder="1"/>
    <xf numFmtId="44" fontId="43" fillId="0" borderId="36" xfId="38" applyNumberFormat="1" applyFont="1" applyBorder="1"/>
    <xf numFmtId="44" fontId="39" fillId="0" borderId="36" xfId="38" applyNumberFormat="1" applyFont="1" applyBorder="1" applyAlignment="1">
      <alignment horizontal="right"/>
    </xf>
    <xf numFmtId="42" fontId="41" fillId="0" borderId="35" xfId="38" applyNumberFormat="1" applyFont="1" applyBorder="1"/>
    <xf numFmtId="0" fontId="32" fillId="0" borderId="51" xfId="38" applyFont="1" applyBorder="1"/>
    <xf numFmtId="0" fontId="35" fillId="0" borderId="58" xfId="38" applyFont="1" applyBorder="1"/>
    <xf numFmtId="0" fontId="35" fillId="0" borderId="7" xfId="38" applyFont="1" applyBorder="1"/>
    <xf numFmtId="0" fontId="4" fillId="0" borderId="7" xfId="38" applyBorder="1"/>
    <xf numFmtId="0" fontId="31" fillId="0" borderId="7" xfId="38" applyFont="1" applyBorder="1" applyAlignment="1">
      <alignment horizontal="center"/>
    </xf>
    <xf numFmtId="0" fontId="34" fillId="0" borderId="7" xfId="38" applyFont="1" applyBorder="1" applyAlignment="1">
      <alignment horizontal="center"/>
    </xf>
    <xf numFmtId="0" fontId="31" fillId="0" borderId="7" xfId="38" applyFont="1" applyFill="1" applyBorder="1" applyAlignment="1">
      <alignment horizontal="center"/>
    </xf>
    <xf numFmtId="0" fontId="31" fillId="0" borderId="57" xfId="38" applyFont="1" applyBorder="1" applyAlignment="1">
      <alignment horizontal="center"/>
    </xf>
    <xf numFmtId="49" fontId="4" fillId="0" borderId="39" xfId="38" applyNumberFormat="1" applyBorder="1"/>
    <xf numFmtId="42" fontId="4" fillId="0" borderId="0" xfId="38" applyNumberFormat="1" applyBorder="1" applyAlignment="1">
      <alignment horizontal="right"/>
    </xf>
    <xf numFmtId="0" fontId="4" fillId="0" borderId="39" xfId="38" applyBorder="1" applyAlignment="1">
      <alignment horizontal="left"/>
    </xf>
    <xf numFmtId="49" fontId="40" fillId="0" borderId="0" xfId="38" applyNumberFormat="1" applyFont="1" applyBorder="1"/>
    <xf numFmtId="165" fontId="4" fillId="0" borderId="0" xfId="38" applyNumberFormat="1" applyFill="1" applyBorder="1"/>
    <xf numFmtId="42" fontId="44" fillId="0" borderId="0" xfId="38" applyNumberFormat="1" applyFont="1" applyBorder="1"/>
    <xf numFmtId="49" fontId="40" fillId="0" borderId="41" xfId="38" applyNumberFormat="1" applyFont="1" applyBorder="1"/>
    <xf numFmtId="49" fontId="40" fillId="0" borderId="17" xfId="38" applyNumberFormat="1" applyFont="1" applyBorder="1"/>
    <xf numFmtId="0" fontId="4" fillId="0" borderId="17" xfId="38" applyBorder="1" applyAlignment="1">
      <alignment horizontal="left"/>
    </xf>
    <xf numFmtId="165" fontId="4" fillId="0" borderId="17" xfId="38" applyNumberFormat="1" applyBorder="1" applyAlignment="1">
      <alignment horizontal="center"/>
    </xf>
    <xf numFmtId="0" fontId="4" fillId="0" borderId="17" xfId="38" applyBorder="1" applyAlignment="1">
      <alignment horizontal="right"/>
    </xf>
    <xf numFmtId="42" fontId="4" fillId="0" borderId="17" xfId="38" applyNumberFormat="1" applyBorder="1" applyAlignment="1">
      <alignment horizontal="right"/>
    </xf>
    <xf numFmtId="42" fontId="44" fillId="0" borderId="17" xfId="38" applyNumberFormat="1" applyFont="1" applyBorder="1"/>
    <xf numFmtId="42" fontId="40" fillId="0" borderId="17" xfId="38" applyNumberFormat="1" applyFont="1" applyBorder="1" applyAlignment="1">
      <alignment horizontal="right"/>
    </xf>
    <xf numFmtId="42" fontId="4" fillId="0" borderId="40" xfId="38" applyNumberFormat="1" applyBorder="1"/>
    <xf numFmtId="42" fontId="40" fillId="0" borderId="0" xfId="38" applyNumberFormat="1" applyFont="1" applyBorder="1" applyAlignment="1">
      <alignment horizontal="right"/>
    </xf>
    <xf numFmtId="0" fontId="4" fillId="0" borderId="59" xfId="38" applyFill="1" applyBorder="1" applyAlignment="1">
      <alignment horizontal="center"/>
    </xf>
    <xf numFmtId="0" fontId="4" fillId="0" borderId="0" xfId="38" applyFill="1" applyBorder="1"/>
    <xf numFmtId="0" fontId="4" fillId="0" borderId="38" xfId="38" applyFill="1" applyBorder="1" applyAlignment="1">
      <alignment horizontal="center"/>
    </xf>
    <xf numFmtId="0" fontId="45" fillId="0" borderId="0" xfId="38" applyFont="1"/>
    <xf numFmtId="42" fontId="40" fillId="0" borderId="0" xfId="38" applyNumberFormat="1" applyFont="1" applyBorder="1"/>
    <xf numFmtId="42" fontId="34" fillId="0" borderId="0" xfId="38" applyNumberFormat="1" applyFont="1" applyBorder="1" applyAlignment="1">
      <alignment horizontal="right"/>
    </xf>
    <xf numFmtId="0" fontId="44" fillId="0" borderId="17" xfId="38" applyFont="1" applyBorder="1"/>
    <xf numFmtId="0" fontId="44" fillId="0" borderId="17" xfId="38" applyFont="1" applyBorder="1" applyAlignment="1">
      <alignment horizontal="center"/>
    </xf>
    <xf numFmtId="42" fontId="4" fillId="0" borderId="17" xfId="38" applyNumberFormat="1" applyFill="1" applyBorder="1"/>
    <xf numFmtId="49" fontId="31" fillId="0" borderId="39" xfId="38" applyNumberFormat="1" applyFont="1" applyBorder="1"/>
    <xf numFmtId="49" fontId="31" fillId="0" borderId="0" xfId="38" applyNumberFormat="1" applyFont="1" applyBorder="1"/>
    <xf numFmtId="49" fontId="46" fillId="0" borderId="41" xfId="38" applyNumberFormat="1" applyFont="1" applyBorder="1"/>
    <xf numFmtId="49" fontId="46" fillId="0" borderId="17" xfId="38" applyNumberFormat="1" applyFont="1" applyBorder="1"/>
    <xf numFmtId="42" fontId="40" fillId="0" borderId="17" xfId="38" applyNumberFormat="1" applyFont="1" applyBorder="1"/>
    <xf numFmtId="49" fontId="4" fillId="0" borderId="0" xfId="38" applyNumberFormat="1" applyBorder="1" applyAlignment="1">
      <alignment horizontal="right"/>
    </xf>
    <xf numFmtId="2" fontId="4" fillId="5" borderId="53" xfId="38" applyNumberFormat="1" applyFill="1" applyBorder="1" applyAlignment="1">
      <alignment horizontal="center"/>
    </xf>
    <xf numFmtId="0" fontId="35" fillId="0" borderId="37" xfId="38" applyFont="1" applyBorder="1"/>
    <xf numFmtId="0" fontId="35" fillId="0" borderId="36" xfId="38" applyFont="1" applyBorder="1"/>
    <xf numFmtId="0" fontId="4" fillId="0" borderId="36" xfId="38" applyBorder="1"/>
    <xf numFmtId="0" fontId="39" fillId="0" borderId="36" xfId="38" applyFont="1" applyBorder="1"/>
    <xf numFmtId="49" fontId="40" fillId="0" borderId="36" xfId="38" applyNumberFormat="1" applyFont="1" applyBorder="1" applyAlignment="1">
      <alignment horizontal="right"/>
    </xf>
    <xf numFmtId="42" fontId="4" fillId="0" borderId="35" xfId="38" applyNumberFormat="1" applyBorder="1"/>
    <xf numFmtId="0" fontId="31" fillId="0" borderId="6" xfId="38" applyFont="1" applyBorder="1" applyAlignment="1">
      <alignment horizontal="left"/>
    </xf>
    <xf numFmtId="0" fontId="31" fillId="0" borderId="8" xfId="38" applyFont="1" applyBorder="1" applyAlignment="1">
      <alignment horizontal="center"/>
    </xf>
    <xf numFmtId="0" fontId="31" fillId="0" borderId="0" xfId="38" applyFont="1" applyAlignment="1">
      <alignment horizontal="center"/>
    </xf>
    <xf numFmtId="0" fontId="4" fillId="0" borderId="1" xfId="38" applyBorder="1"/>
    <xf numFmtId="2" fontId="4" fillId="5" borderId="16" xfId="38" applyNumberFormat="1" applyFill="1" applyBorder="1" applyAlignment="1">
      <alignment horizontal="center"/>
    </xf>
    <xf numFmtId="0" fontId="4" fillId="0" borderId="2" xfId="38" applyBorder="1"/>
    <xf numFmtId="0" fontId="4" fillId="0" borderId="3" xfId="38" applyBorder="1"/>
    <xf numFmtId="0" fontId="4" fillId="5" borderId="31" xfId="38" applyFill="1" applyBorder="1" applyAlignment="1">
      <alignment horizontal="center"/>
    </xf>
    <xf numFmtId="0" fontId="4" fillId="0" borderId="5" xfId="38" applyBorder="1"/>
    <xf numFmtId="0" fontId="3" fillId="0" borderId="0" xfId="34" applyFont="1" applyBorder="1"/>
    <xf numFmtId="49" fontId="3" fillId="0" borderId="39" xfId="34" applyNumberFormat="1" applyFont="1" applyBorder="1"/>
    <xf numFmtId="49" fontId="1" fillId="0" borderId="39" xfId="38" applyNumberFormat="1" applyFont="1" applyBorder="1"/>
    <xf numFmtId="0" fontId="32" fillId="6" borderId="47" xfId="38" applyFont="1" applyFill="1" applyBorder="1" applyAlignment="1">
      <alignment horizontal="center" vertical="center"/>
    </xf>
    <xf numFmtId="0" fontId="32" fillId="6" borderId="46" xfId="38" applyFont="1" applyFill="1" applyBorder="1" applyAlignment="1">
      <alignment horizontal="center" vertical="center"/>
    </xf>
    <xf numFmtId="0" fontId="32" fillId="6" borderId="45" xfId="38" applyFont="1" applyFill="1" applyBorder="1" applyAlignment="1">
      <alignment horizontal="center" vertical="center"/>
    </xf>
    <xf numFmtId="0" fontId="50" fillId="0" borderId="0" xfId="24" applyFont="1" applyAlignment="1">
      <alignment horizontal="center"/>
    </xf>
    <xf numFmtId="0" fontId="4" fillId="5" borderId="60" xfId="38" applyFill="1" applyBorder="1" applyAlignment="1">
      <alignment horizontal="right"/>
    </xf>
    <xf numFmtId="0" fontId="4" fillId="5" borderId="59" xfId="38" applyFill="1" applyBorder="1" applyAlignment="1">
      <alignment horizontal="right"/>
    </xf>
    <xf numFmtId="0" fontId="4" fillId="5" borderId="34" xfId="38" applyFill="1" applyBorder="1" applyAlignment="1">
      <alignment horizontal="right"/>
    </xf>
    <xf numFmtId="0" fontId="35" fillId="6" borderId="39" xfId="38" applyFont="1" applyFill="1" applyBorder="1" applyAlignment="1">
      <alignment horizontal="center"/>
    </xf>
    <xf numFmtId="0" fontId="35" fillId="6" borderId="0" xfId="38" applyFont="1" applyFill="1" applyBorder="1" applyAlignment="1">
      <alignment horizontal="center"/>
    </xf>
    <xf numFmtId="0" fontId="35" fillId="6" borderId="38" xfId="38" applyFont="1" applyFill="1" applyBorder="1" applyAlignment="1">
      <alignment horizontal="center"/>
    </xf>
    <xf numFmtId="0" fontId="35" fillId="6" borderId="56" xfId="38" applyFont="1" applyFill="1" applyBorder="1" applyAlignment="1">
      <alignment horizontal="center"/>
    </xf>
    <xf numFmtId="0" fontId="35" fillId="6" borderId="55" xfId="38" applyFont="1" applyFill="1" applyBorder="1" applyAlignment="1">
      <alignment horizontal="center"/>
    </xf>
    <xf numFmtId="0" fontId="35" fillId="6" borderId="54" xfId="38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4" fillId="0" borderId="0" xfId="1" applyFont="1" applyAlignment="1">
      <alignment horizontal="left" wrapText="1"/>
    </xf>
  </cellXfs>
  <cellStyles count="42">
    <cellStyle name="Comma 2" xfId="3"/>
    <cellStyle name="Comma 3" xfId="8"/>
    <cellStyle name="Comma 4" xfId="9"/>
    <cellStyle name="Comma 5" xfId="7"/>
    <cellStyle name="Currency 2" xfId="11"/>
    <cellStyle name="Currency 3" xfId="10"/>
    <cellStyle name="Normal" xfId="0" builtinId="0"/>
    <cellStyle name="Normal 10" xfId="23"/>
    <cellStyle name="Normal 11" xfId="5"/>
    <cellStyle name="Normal 12" xfId="24"/>
    <cellStyle name="Normal 13" xfId="26"/>
    <cellStyle name="Normal 14" xfId="28"/>
    <cellStyle name="Normal 15" xfId="30"/>
    <cellStyle name="Normal 16" xfId="32"/>
    <cellStyle name="Normal 17" xfId="34"/>
    <cellStyle name="Normal 18" xfId="36"/>
    <cellStyle name="Normal 19" xfId="38"/>
    <cellStyle name="Normal 2" xfId="1"/>
    <cellStyle name="Normal 2 2" xfId="12"/>
    <cellStyle name="Normal 2 2 2" xfId="13"/>
    <cellStyle name="Normal 2 3" xfId="14"/>
    <cellStyle name="Normal 2_Appendix B - Emission Inventory &amp; Calculations 092109" xfId="15"/>
    <cellStyle name="Normal 20" xfId="40"/>
    <cellStyle name="Normal 3" xfId="4"/>
    <cellStyle name="Normal 4" xfId="16"/>
    <cellStyle name="Normal 5" xfId="17"/>
    <cellStyle name="Normal 6" xfId="18"/>
    <cellStyle name="Normal 7" xfId="19"/>
    <cellStyle name="Normal 8" xfId="20"/>
    <cellStyle name="Normal 9" xfId="6"/>
    <cellStyle name="Normal_Sheet2 (2)" xfId="2"/>
    <cellStyle name="Percent 10" xfId="37"/>
    <cellStyle name="Percent 11" xfId="39"/>
    <cellStyle name="Percent 12" xfId="41"/>
    <cellStyle name="Percent 2" xfId="22"/>
    <cellStyle name="Percent 3" xfId="21"/>
    <cellStyle name="Percent 4" xfId="25"/>
    <cellStyle name="Percent 5" xfId="27"/>
    <cellStyle name="Percent 6" xfId="29"/>
    <cellStyle name="Percent 7" xfId="31"/>
    <cellStyle name="Percent 8" xfId="33"/>
    <cellStyle name="Percent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Documents%20and%20Settings\Lpeterson\Desktop\Liberty%20PSD%20Permit%20Application\Liberty%20Revised%20Application%20Sec%205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  <sheetName val="5-24"/>
      <sheetName val="5-25"/>
      <sheetName val="5-26"/>
      <sheetName val="5-27"/>
      <sheetName val="5-28"/>
      <sheetName val="5-29"/>
      <sheetName val="5-30"/>
      <sheetName val="5-31"/>
      <sheetName val="5-32"/>
      <sheetName val="5-33"/>
    </sheetNames>
    <sheetDataSet>
      <sheetData sheetId="0">
        <row r="6">
          <cell r="B6" t="str">
            <v>Solar Taurus Turbine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2"/>
  <sheetViews>
    <sheetView showWhiteSpace="0" view="pageLayout" topLeftCell="A7" zoomScale="70" zoomScaleNormal="90" zoomScalePageLayoutView="70" workbookViewId="0">
      <selection activeCell="K6" sqref="K6"/>
    </sheetView>
  </sheetViews>
  <sheetFormatPr defaultColWidth="8.85546875" defaultRowHeight="15" x14ac:dyDescent="0.25"/>
  <cols>
    <col min="1" max="1" width="2.28515625" style="43" customWidth="1"/>
    <col min="2" max="2" width="5.28515625" style="43" customWidth="1"/>
    <col min="3" max="3" width="6" style="43" customWidth="1"/>
    <col min="4" max="4" width="63.7109375" style="43" customWidth="1"/>
    <col min="5" max="5" width="8.85546875" style="43"/>
    <col min="6" max="6" width="19.28515625" style="43" customWidth="1"/>
    <col min="7" max="7" width="13" style="43" customWidth="1"/>
    <col min="8" max="8" width="24.140625" style="43" customWidth="1"/>
    <col min="9" max="9" width="19.140625" style="43" customWidth="1"/>
    <col min="10" max="10" width="14.7109375" style="43" customWidth="1"/>
    <col min="11" max="11" width="17.28515625" style="43" customWidth="1"/>
    <col min="12" max="12" width="8.85546875" style="43"/>
    <col min="13" max="13" width="29.85546875" style="43" customWidth="1"/>
    <col min="14" max="16384" width="8.85546875" style="43"/>
  </cols>
  <sheetData>
    <row r="1" spans="2:11" x14ac:dyDescent="0.25">
      <c r="B1" s="204" t="s">
        <v>130</v>
      </c>
      <c r="C1" s="204"/>
      <c r="D1" s="204"/>
      <c r="E1" s="204"/>
      <c r="F1" s="204"/>
      <c r="G1" s="204"/>
      <c r="H1" s="204"/>
      <c r="I1" s="204"/>
      <c r="J1" s="204"/>
      <c r="K1" s="204"/>
    </row>
    <row r="2" spans="2:11" x14ac:dyDescent="0.25">
      <c r="B2" s="204" t="s">
        <v>119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2:11" ht="15.75" thickBot="1" x14ac:dyDescent="0.3"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2:11" ht="21" thickTop="1" x14ac:dyDescent="0.35">
      <c r="B4" s="44" t="s">
        <v>124</v>
      </c>
      <c r="C4" s="45"/>
      <c r="D4" s="45"/>
      <c r="E4" s="46"/>
      <c r="F4" s="46"/>
      <c r="G4" s="46"/>
      <c r="H4" s="46"/>
      <c r="I4" s="46"/>
      <c r="J4" s="47" t="s">
        <v>97</v>
      </c>
      <c r="K4" s="48">
        <v>42472</v>
      </c>
    </row>
    <row r="5" spans="2:11" ht="18" x14ac:dyDescent="0.35">
      <c r="B5" s="49" t="s">
        <v>96</v>
      </c>
      <c r="C5" s="50"/>
      <c r="D5" s="51" t="s">
        <v>132</v>
      </c>
      <c r="E5" s="50"/>
      <c r="F5" s="50"/>
      <c r="G5" s="50"/>
      <c r="H5" s="50"/>
      <c r="I5" s="50"/>
      <c r="J5" s="52" t="s">
        <v>95</v>
      </c>
      <c r="K5" s="53" t="s">
        <v>94</v>
      </c>
    </row>
    <row r="6" spans="2:11" x14ac:dyDescent="0.25">
      <c r="B6" s="49"/>
      <c r="C6" s="50"/>
      <c r="D6" s="50"/>
      <c r="E6" s="50"/>
      <c r="F6" s="50"/>
      <c r="G6" s="50"/>
      <c r="H6" s="50"/>
      <c r="I6" s="50"/>
      <c r="J6" s="52" t="s">
        <v>93</v>
      </c>
      <c r="K6" s="53" t="s">
        <v>92</v>
      </c>
    </row>
    <row r="7" spans="2:11" ht="15.75" thickBot="1" x14ac:dyDescent="0.3">
      <c r="B7" s="54"/>
      <c r="C7" s="55"/>
      <c r="D7" s="55"/>
      <c r="E7" s="55"/>
      <c r="F7" s="55"/>
      <c r="G7" s="55"/>
      <c r="H7" s="55"/>
      <c r="I7" s="55"/>
      <c r="J7" s="56" t="s">
        <v>91</v>
      </c>
      <c r="K7" s="57" t="s">
        <v>118</v>
      </c>
    </row>
    <row r="8" spans="2:11" ht="36.75" customHeight="1" thickBot="1" x14ac:dyDescent="0.3">
      <c r="B8" s="201" t="s">
        <v>1</v>
      </c>
      <c r="C8" s="202"/>
      <c r="D8" s="202"/>
      <c r="E8" s="202"/>
      <c r="F8" s="202"/>
      <c r="G8" s="202"/>
      <c r="H8" s="202"/>
      <c r="I8" s="202"/>
      <c r="J8" s="202"/>
      <c r="K8" s="203"/>
    </row>
    <row r="9" spans="2:11" ht="19.5" thickTop="1" x14ac:dyDescent="0.3">
      <c r="B9" s="58" t="s">
        <v>2</v>
      </c>
      <c r="C9" s="59"/>
      <c r="D9" s="59"/>
      <c r="E9" s="60" t="s">
        <v>90</v>
      </c>
      <c r="F9" s="60" t="s">
        <v>89</v>
      </c>
      <c r="G9" s="61" t="s">
        <v>88</v>
      </c>
      <c r="H9" s="62" t="s">
        <v>87</v>
      </c>
      <c r="I9" s="62" t="s">
        <v>86</v>
      </c>
      <c r="J9" s="59"/>
      <c r="K9" s="63"/>
    </row>
    <row r="10" spans="2:11" ht="15.75" x14ac:dyDescent="0.25">
      <c r="B10" s="64"/>
      <c r="C10" s="50"/>
      <c r="D10" s="50"/>
      <c r="E10" s="65"/>
      <c r="F10" s="65"/>
      <c r="G10" s="66"/>
      <c r="H10" s="67"/>
      <c r="I10" s="67"/>
      <c r="J10" s="50"/>
      <c r="K10" s="68"/>
    </row>
    <row r="11" spans="2:11" ht="15.75" x14ac:dyDescent="0.25">
      <c r="B11" s="69" t="s">
        <v>85</v>
      </c>
      <c r="C11" s="70" t="s">
        <v>84</v>
      </c>
      <c r="D11" s="70"/>
      <c r="E11" s="50"/>
      <c r="F11" s="50"/>
      <c r="G11" s="50"/>
      <c r="H11" s="50"/>
      <c r="I11" s="50"/>
      <c r="J11" s="71"/>
      <c r="K11" s="72"/>
    </row>
    <row r="12" spans="2:11" ht="15.75" x14ac:dyDescent="0.25">
      <c r="B12" s="64"/>
      <c r="C12" s="70" t="s">
        <v>69</v>
      </c>
      <c r="D12" s="70" t="s">
        <v>83</v>
      </c>
      <c r="E12" s="50"/>
      <c r="F12" s="50"/>
      <c r="G12" s="50"/>
      <c r="H12" s="50"/>
      <c r="I12" s="50"/>
      <c r="J12" s="73"/>
      <c r="K12" s="74"/>
    </row>
    <row r="13" spans="2:11" x14ac:dyDescent="0.25">
      <c r="B13" s="75"/>
      <c r="C13" s="76"/>
      <c r="D13" s="77" t="s">
        <v>125</v>
      </c>
      <c r="E13" s="78">
        <v>1</v>
      </c>
      <c r="F13" s="79" t="s">
        <v>59</v>
      </c>
      <c r="G13" s="78">
        <v>419484</v>
      </c>
      <c r="H13" s="80">
        <f>E13*G13</f>
        <v>419484</v>
      </c>
      <c r="I13" s="80"/>
      <c r="J13" s="81"/>
      <c r="K13" s="82"/>
    </row>
    <row r="14" spans="2:11" x14ac:dyDescent="0.25">
      <c r="B14" s="83"/>
      <c r="C14" s="84"/>
      <c r="D14" s="85" t="s">
        <v>126</v>
      </c>
      <c r="E14" s="78">
        <v>1</v>
      </c>
      <c r="F14" s="79" t="s">
        <v>59</v>
      </c>
      <c r="G14" s="78">
        <v>198872</v>
      </c>
      <c r="H14" s="80">
        <f>E14*G14</f>
        <v>198872</v>
      </c>
      <c r="I14" s="86"/>
      <c r="J14" s="87" t="s">
        <v>73</v>
      </c>
      <c r="K14" s="74">
        <f>SUM(H13:H14)</f>
        <v>618356</v>
      </c>
    </row>
    <row r="15" spans="2:11" x14ac:dyDescent="0.25">
      <c r="B15" s="83"/>
      <c r="C15" s="84"/>
      <c r="D15" s="85" t="s">
        <v>133</v>
      </c>
      <c r="E15" s="88"/>
      <c r="F15" s="88"/>
      <c r="G15" s="89"/>
      <c r="H15" s="86"/>
      <c r="I15" s="86"/>
      <c r="J15" s="87"/>
      <c r="K15" s="74"/>
    </row>
    <row r="16" spans="2:11" ht="15.75" x14ac:dyDescent="0.25">
      <c r="B16" s="83"/>
      <c r="C16" s="90" t="s">
        <v>68</v>
      </c>
      <c r="D16" s="90" t="s">
        <v>82</v>
      </c>
      <c r="E16" s="88"/>
      <c r="F16" s="88"/>
      <c r="G16" s="89"/>
      <c r="H16" s="86"/>
      <c r="I16" s="86"/>
      <c r="J16" s="87"/>
      <c r="K16" s="91"/>
    </row>
    <row r="17" spans="2:11" x14ac:dyDescent="0.25">
      <c r="B17" s="83"/>
      <c r="C17" s="84"/>
      <c r="D17" s="85" t="s">
        <v>81</v>
      </c>
      <c r="E17" s="78"/>
      <c r="F17" s="88" t="s">
        <v>59</v>
      </c>
      <c r="G17" s="78"/>
      <c r="H17" s="80">
        <f>E17*G17</f>
        <v>0</v>
      </c>
      <c r="I17" s="86" t="s">
        <v>127</v>
      </c>
      <c r="J17" s="81"/>
      <c r="K17" s="91"/>
    </row>
    <row r="18" spans="2:11" x14ac:dyDescent="0.25">
      <c r="B18" s="92"/>
      <c r="C18" s="93"/>
      <c r="D18" s="94"/>
      <c r="E18" s="95"/>
      <c r="F18" s="95"/>
      <c r="G18" s="94"/>
      <c r="H18" s="96"/>
      <c r="I18" s="96"/>
      <c r="J18" s="87" t="s">
        <v>73</v>
      </c>
      <c r="K18" s="74">
        <f>SUM(H17:H17)</f>
        <v>0</v>
      </c>
    </row>
    <row r="19" spans="2:11" ht="15.75" x14ac:dyDescent="0.25">
      <c r="B19" s="75"/>
      <c r="C19" s="70" t="s">
        <v>67</v>
      </c>
      <c r="D19" s="70" t="s">
        <v>80</v>
      </c>
      <c r="E19" s="79"/>
      <c r="F19" s="79"/>
      <c r="G19" s="50"/>
      <c r="H19" s="80"/>
      <c r="I19" s="80"/>
      <c r="J19" s="81"/>
      <c r="K19" s="91"/>
    </row>
    <row r="20" spans="2:11" x14ac:dyDescent="0.25">
      <c r="B20" s="75"/>
      <c r="C20" s="76"/>
      <c r="D20" s="77"/>
      <c r="E20" s="88"/>
      <c r="F20" s="79" t="s">
        <v>115</v>
      </c>
      <c r="G20" s="97">
        <v>0.1</v>
      </c>
      <c r="H20" s="80"/>
      <c r="I20" s="98">
        <f>G20*K14</f>
        <v>61835.600000000006</v>
      </c>
      <c r="J20" s="81"/>
      <c r="K20" s="91"/>
    </row>
    <row r="21" spans="2:11" x14ac:dyDescent="0.25">
      <c r="B21" s="99"/>
      <c r="C21" s="85"/>
      <c r="D21" s="85"/>
      <c r="E21" s="100"/>
      <c r="F21" s="100"/>
      <c r="G21" s="85"/>
      <c r="H21" s="101"/>
      <c r="I21" s="101"/>
      <c r="J21" s="87" t="s">
        <v>73</v>
      </c>
      <c r="K21" s="74">
        <f>SUM(I20:I20)</f>
        <v>61835.600000000006</v>
      </c>
    </row>
    <row r="22" spans="2:11" ht="15.75" x14ac:dyDescent="0.25">
      <c r="B22" s="75"/>
      <c r="C22" s="70" t="s">
        <v>66</v>
      </c>
      <c r="D22" s="70" t="s">
        <v>79</v>
      </c>
      <c r="E22" s="79"/>
      <c r="F22" s="79"/>
      <c r="G22" s="50"/>
      <c r="H22" s="80"/>
      <c r="I22" s="80"/>
      <c r="J22" s="81"/>
      <c r="K22" s="91"/>
    </row>
    <row r="23" spans="2:11" x14ac:dyDescent="0.25">
      <c r="B23" s="102"/>
      <c r="C23" s="77"/>
      <c r="D23" s="85" t="s">
        <v>78</v>
      </c>
      <c r="E23" s="103">
        <v>0</v>
      </c>
      <c r="F23" s="104" t="s">
        <v>76</v>
      </c>
      <c r="G23" s="105"/>
      <c r="H23" s="106" t="s">
        <v>128</v>
      </c>
      <c r="I23" s="106">
        <f>E23*G23</f>
        <v>0</v>
      </c>
      <c r="J23" s="107"/>
      <c r="K23" s="108"/>
    </row>
    <row r="24" spans="2:11" x14ac:dyDescent="0.25">
      <c r="B24" s="102"/>
      <c r="C24" s="77"/>
      <c r="D24" s="85" t="s">
        <v>77</v>
      </c>
      <c r="E24" s="103">
        <v>30</v>
      </c>
      <c r="F24" s="104" t="s">
        <v>76</v>
      </c>
      <c r="G24" s="109">
        <v>105</v>
      </c>
      <c r="H24" s="106"/>
      <c r="I24" s="106">
        <f>E24*G24</f>
        <v>3150</v>
      </c>
      <c r="J24" s="107"/>
      <c r="K24" s="108"/>
    </row>
    <row r="25" spans="2:11" x14ac:dyDescent="0.25">
      <c r="B25" s="99"/>
      <c r="C25" s="85"/>
      <c r="D25" s="85" t="s">
        <v>133</v>
      </c>
      <c r="E25" s="100"/>
      <c r="F25" s="100"/>
      <c r="G25" s="85"/>
      <c r="H25" s="101"/>
      <c r="I25" s="101"/>
      <c r="J25" s="87" t="s">
        <v>73</v>
      </c>
      <c r="K25" s="74">
        <f>SUM(I23:I24)</f>
        <v>3150</v>
      </c>
    </row>
    <row r="26" spans="2:11" ht="15.75" x14ac:dyDescent="0.25">
      <c r="B26" s="75"/>
      <c r="C26" s="70" t="s">
        <v>116</v>
      </c>
      <c r="D26" s="70" t="s">
        <v>74</v>
      </c>
      <c r="E26" s="79"/>
      <c r="F26" s="79"/>
      <c r="G26" s="50"/>
      <c r="H26" s="80"/>
      <c r="I26" s="80"/>
      <c r="J26" s="81"/>
      <c r="K26" s="91"/>
    </row>
    <row r="27" spans="2:11" x14ac:dyDescent="0.25">
      <c r="B27" s="75"/>
      <c r="C27" s="76"/>
      <c r="D27" s="77" t="s">
        <v>134</v>
      </c>
      <c r="E27" s="103">
        <v>0</v>
      </c>
      <c r="F27" s="104" t="s">
        <v>76</v>
      </c>
      <c r="G27" s="103"/>
      <c r="H27" s="106" t="s">
        <v>128</v>
      </c>
      <c r="I27" s="106">
        <f>G27*E27</f>
        <v>0</v>
      </c>
      <c r="J27" s="81"/>
      <c r="K27" s="91"/>
    </row>
    <row r="28" spans="2:11" x14ac:dyDescent="0.25">
      <c r="B28" s="75"/>
      <c r="C28" s="76"/>
      <c r="D28" s="77" t="s">
        <v>135</v>
      </c>
      <c r="E28" s="103">
        <v>46</v>
      </c>
      <c r="F28" s="104" t="s">
        <v>76</v>
      </c>
      <c r="G28" s="109">
        <v>223.7</v>
      </c>
      <c r="H28" s="106"/>
      <c r="I28" s="106">
        <f>G28*E28</f>
        <v>10290.199999999999</v>
      </c>
      <c r="J28" s="81"/>
      <c r="K28" s="91"/>
    </row>
    <row r="29" spans="2:11" x14ac:dyDescent="0.25">
      <c r="B29" s="75"/>
      <c r="C29" s="76"/>
      <c r="D29" s="77" t="s">
        <v>136</v>
      </c>
      <c r="E29" s="103">
        <v>1</v>
      </c>
      <c r="F29" s="79" t="s">
        <v>59</v>
      </c>
      <c r="G29" s="78">
        <f>E29*3500</f>
        <v>3500</v>
      </c>
      <c r="H29" s="80">
        <f>E29*G29</f>
        <v>3500</v>
      </c>
      <c r="K29" s="72"/>
    </row>
    <row r="30" spans="2:11" x14ac:dyDescent="0.25">
      <c r="B30" s="75"/>
      <c r="C30" s="76"/>
      <c r="D30" s="85" t="s">
        <v>133</v>
      </c>
      <c r="E30" s="110"/>
      <c r="F30" s="88"/>
      <c r="G30" s="111"/>
      <c r="H30" s="106"/>
      <c r="I30" s="106"/>
      <c r="J30" s="87" t="s">
        <v>73</v>
      </c>
      <c r="K30" s="74">
        <f>I28+H29</f>
        <v>13790.199999999999</v>
      </c>
    </row>
    <row r="31" spans="2:11" ht="15.75" x14ac:dyDescent="0.25">
      <c r="B31" s="112" t="s">
        <v>72</v>
      </c>
      <c r="C31" s="113"/>
      <c r="D31" s="113"/>
      <c r="E31" s="114"/>
      <c r="F31" s="114"/>
      <c r="G31" s="115"/>
      <c r="H31" s="116"/>
      <c r="I31" s="116"/>
      <c r="J31" s="117" t="s">
        <v>71</v>
      </c>
      <c r="K31" s="118">
        <f>K14+K18+K21+K25+K30</f>
        <v>697131.79999999993</v>
      </c>
    </row>
    <row r="32" spans="2:11" ht="15.75" x14ac:dyDescent="0.25">
      <c r="B32" s="119"/>
      <c r="C32" s="120"/>
      <c r="D32" s="120"/>
      <c r="E32" s="79"/>
      <c r="F32" s="79"/>
      <c r="G32" s="50"/>
      <c r="H32" s="80"/>
      <c r="I32" s="80"/>
      <c r="J32" s="98"/>
      <c r="K32" s="91"/>
    </row>
    <row r="33" spans="2:11" ht="15.75" x14ac:dyDescent="0.25">
      <c r="B33" s="112" t="s">
        <v>129</v>
      </c>
      <c r="C33" s="121"/>
      <c r="D33" s="121"/>
      <c r="E33" s="122"/>
      <c r="F33" s="122"/>
      <c r="G33" s="123"/>
      <c r="H33" s="124"/>
      <c r="I33" s="124"/>
      <c r="J33" s="117" t="s">
        <v>64</v>
      </c>
      <c r="K33" s="118">
        <f>272758*(1.25)</f>
        <v>340947.5</v>
      </c>
    </row>
    <row r="34" spans="2:11" ht="15.75" x14ac:dyDescent="0.25">
      <c r="B34" s="119"/>
      <c r="C34" s="120"/>
      <c r="D34" s="120"/>
      <c r="E34" s="50"/>
      <c r="F34" s="50"/>
      <c r="G34" s="50"/>
      <c r="H34" s="98"/>
      <c r="I34" s="98"/>
      <c r="J34" s="98"/>
      <c r="K34" s="91"/>
    </row>
    <row r="35" spans="2:11" ht="15.75" x14ac:dyDescent="0.25">
      <c r="B35" s="119"/>
      <c r="C35" s="120"/>
      <c r="D35" s="120"/>
      <c r="E35" s="50"/>
      <c r="F35" s="50"/>
      <c r="G35" s="50"/>
      <c r="H35" s="98"/>
      <c r="I35" s="98"/>
      <c r="J35" s="98"/>
      <c r="K35" s="91"/>
    </row>
    <row r="36" spans="2:11" ht="15.75" x14ac:dyDescent="0.25">
      <c r="B36" s="112" t="s">
        <v>4</v>
      </c>
      <c r="C36" s="125"/>
      <c r="D36" s="125"/>
      <c r="E36" s="123"/>
      <c r="F36" s="123"/>
      <c r="G36" s="123"/>
      <c r="H36" s="126"/>
      <c r="I36" s="126"/>
      <c r="J36" s="117" t="s">
        <v>63</v>
      </c>
      <c r="K36" s="118">
        <f>+K31+K33</f>
        <v>1038079.2999999999</v>
      </c>
    </row>
    <row r="37" spans="2:11" ht="15.75" x14ac:dyDescent="0.25">
      <c r="B37" s="64"/>
      <c r="C37" s="120"/>
      <c r="D37" s="120"/>
      <c r="E37" s="50"/>
      <c r="F37" s="50"/>
      <c r="G37" s="76"/>
      <c r="H37" s="98"/>
      <c r="I37" s="98"/>
      <c r="J37" s="98"/>
      <c r="K37" s="82"/>
    </row>
    <row r="38" spans="2:11" ht="15.75" x14ac:dyDescent="0.25">
      <c r="B38" s="119"/>
      <c r="C38" s="120"/>
      <c r="D38" s="120"/>
      <c r="E38" s="50"/>
      <c r="F38" s="50"/>
      <c r="G38" s="50"/>
      <c r="H38" s="98"/>
      <c r="I38" s="98"/>
      <c r="J38" s="98"/>
      <c r="K38" s="82"/>
    </row>
    <row r="39" spans="2:11" ht="15.75" x14ac:dyDescent="0.25">
      <c r="B39" s="64" t="s">
        <v>5</v>
      </c>
      <c r="C39" s="120"/>
      <c r="D39" s="120"/>
      <c r="E39" s="50"/>
      <c r="F39" s="50"/>
      <c r="G39" s="50"/>
      <c r="H39" s="98"/>
      <c r="I39" s="98"/>
      <c r="J39" s="98"/>
      <c r="K39" s="82"/>
    </row>
    <row r="40" spans="2:11" ht="15.75" x14ac:dyDescent="0.25">
      <c r="B40" s="127" t="s">
        <v>70</v>
      </c>
      <c r="C40" s="120" t="s">
        <v>61</v>
      </c>
      <c r="D40" s="120"/>
      <c r="E40" s="97">
        <v>0.1</v>
      </c>
      <c r="F40" s="79" t="s">
        <v>53</v>
      </c>
      <c r="G40" s="128"/>
      <c r="H40" s="98"/>
      <c r="I40" s="80">
        <f>E40*K36</f>
        <v>103807.93</v>
      </c>
      <c r="J40" s="81"/>
      <c r="K40" s="129"/>
    </row>
    <row r="41" spans="2:11" ht="18.75" x14ac:dyDescent="0.35">
      <c r="B41" s="127" t="s">
        <v>62</v>
      </c>
      <c r="C41" s="120" t="s">
        <v>137</v>
      </c>
      <c r="D41" s="120"/>
      <c r="E41" s="103">
        <v>1</v>
      </c>
      <c r="F41" s="79" t="s">
        <v>59</v>
      </c>
      <c r="G41" s="103">
        <v>10000</v>
      </c>
      <c r="H41" s="98"/>
      <c r="I41" s="80">
        <f>G41*E41</f>
        <v>10000</v>
      </c>
      <c r="J41" s="81"/>
      <c r="K41" s="129" t="s">
        <v>52</v>
      </c>
    </row>
    <row r="42" spans="2:11" ht="15.75" x14ac:dyDescent="0.25">
      <c r="B42" s="112" t="s">
        <v>6</v>
      </c>
      <c r="C42" s="125"/>
      <c r="D42" s="125"/>
      <c r="E42" s="123"/>
      <c r="F42" s="122"/>
      <c r="G42" s="123"/>
      <c r="H42" s="126"/>
      <c r="I42" s="124"/>
      <c r="J42" s="117" t="s">
        <v>58</v>
      </c>
      <c r="K42" s="118">
        <f>SUM(I40:I41)</f>
        <v>113807.93</v>
      </c>
    </row>
    <row r="43" spans="2:11" ht="15.75" x14ac:dyDescent="0.25">
      <c r="B43" s="64"/>
      <c r="C43" s="120"/>
      <c r="D43" s="120"/>
      <c r="E43" s="50"/>
      <c r="F43" s="79"/>
      <c r="G43" s="50"/>
      <c r="H43" s="98"/>
      <c r="I43" s="80"/>
      <c r="J43" s="130"/>
      <c r="K43" s="82"/>
    </row>
    <row r="44" spans="2:11" ht="15.75" x14ac:dyDescent="0.25">
      <c r="B44" s="119"/>
      <c r="C44" s="120"/>
      <c r="D44" s="120"/>
      <c r="E44" s="50"/>
      <c r="F44" s="79"/>
      <c r="G44" s="50"/>
      <c r="H44" s="98"/>
      <c r="I44" s="80"/>
      <c r="J44" s="98"/>
      <c r="K44" s="82"/>
    </row>
    <row r="45" spans="2:11" ht="15.75" x14ac:dyDescent="0.25">
      <c r="B45" s="64" t="s">
        <v>7</v>
      </c>
      <c r="C45" s="120"/>
      <c r="D45" s="120"/>
      <c r="E45" s="50"/>
      <c r="F45" s="79"/>
      <c r="G45" s="50"/>
      <c r="H45" s="98"/>
      <c r="I45" s="80"/>
      <c r="J45" s="98"/>
      <c r="K45" s="82"/>
    </row>
    <row r="46" spans="2:11" ht="15.75" x14ac:dyDescent="0.25">
      <c r="B46" s="127" t="s">
        <v>60</v>
      </c>
      <c r="C46" s="120" t="s">
        <v>56</v>
      </c>
      <c r="D46" s="120"/>
      <c r="E46" s="50"/>
      <c r="F46" s="79" t="s">
        <v>53</v>
      </c>
      <c r="G46" s="50"/>
      <c r="H46" s="98"/>
      <c r="I46" s="80"/>
      <c r="J46" s="81"/>
      <c r="K46" s="129" t="s">
        <v>52</v>
      </c>
    </row>
    <row r="47" spans="2:11" ht="15.75" x14ac:dyDescent="0.25">
      <c r="B47" s="127" t="s">
        <v>57</v>
      </c>
      <c r="C47" s="120" t="s">
        <v>54</v>
      </c>
      <c r="D47" s="120"/>
      <c r="E47" s="131">
        <v>0.1</v>
      </c>
      <c r="F47" s="79" t="s">
        <v>53</v>
      </c>
      <c r="G47" s="128"/>
      <c r="H47" s="98"/>
      <c r="I47" s="80">
        <f>E47*K36</f>
        <v>103807.93</v>
      </c>
      <c r="J47" s="81"/>
      <c r="K47" s="129"/>
    </row>
    <row r="48" spans="2:11" ht="15.75" x14ac:dyDescent="0.25">
      <c r="B48" s="112" t="s">
        <v>8</v>
      </c>
      <c r="C48" s="132"/>
      <c r="D48" s="132"/>
      <c r="E48" s="133"/>
      <c r="F48" s="133"/>
      <c r="G48" s="133"/>
      <c r="H48" s="134"/>
      <c r="I48" s="134"/>
      <c r="J48" s="117" t="s">
        <v>51</v>
      </c>
      <c r="K48" s="135">
        <f>SUM(I46:I47)</f>
        <v>103807.93</v>
      </c>
    </row>
    <row r="49" spans="2:11" ht="15.75" x14ac:dyDescent="0.25">
      <c r="B49" s="64"/>
      <c r="C49" s="120"/>
      <c r="D49" s="120"/>
      <c r="E49" s="50"/>
      <c r="F49" s="50"/>
      <c r="G49" s="50"/>
      <c r="H49" s="98"/>
      <c r="I49" s="98"/>
      <c r="J49" s="130"/>
      <c r="K49" s="82"/>
    </row>
    <row r="50" spans="2:11" ht="15.75" x14ac:dyDescent="0.25">
      <c r="B50" s="119"/>
      <c r="C50" s="120"/>
      <c r="D50" s="120"/>
      <c r="E50" s="50"/>
      <c r="F50" s="50"/>
      <c r="G50" s="50"/>
      <c r="H50" s="98"/>
      <c r="I50" s="98"/>
      <c r="J50" s="98"/>
      <c r="K50" s="82"/>
    </row>
    <row r="51" spans="2:11" ht="34.5" customHeight="1" thickBot="1" x14ac:dyDescent="0.35">
      <c r="B51" s="136" t="s">
        <v>9</v>
      </c>
      <c r="C51" s="137"/>
      <c r="D51" s="137"/>
      <c r="E51" s="137"/>
      <c r="F51" s="137"/>
      <c r="G51" s="138"/>
      <c r="H51" s="139"/>
      <c r="I51" s="140"/>
      <c r="J51" s="141" t="s">
        <v>50</v>
      </c>
      <c r="K51" s="142">
        <f>K36+K42+K48</f>
        <v>1255695.1599999999</v>
      </c>
    </row>
    <row r="52" spans="2:11" ht="15.75" thickTop="1" x14ac:dyDescent="0.25"/>
  </sheetData>
  <mergeCells count="3">
    <mergeCell ref="B8:K8"/>
    <mergeCell ref="B1:K1"/>
    <mergeCell ref="B2:K2"/>
  </mergeCells>
  <printOptions horizontalCentered="1"/>
  <pageMargins left="0.33" right="0.41" top="0.56000000000000005" bottom="0.52" header="0.3" footer="0.3"/>
  <pageSetup scale="52" fitToHeight="0" orientation="portrait" r:id="rId1"/>
  <headerFooter>
    <oddFooter>&amp;LUAF
PM&amp;Y2.5&amp;Y Serious NAA BACT Analysis&amp;CPage 58&amp;RJanuary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8"/>
  <sheetViews>
    <sheetView tabSelected="1" view="pageLayout" zoomScale="70" zoomScaleNormal="100" zoomScalePageLayoutView="70" workbookViewId="0">
      <selection activeCell="H41" sqref="H41"/>
    </sheetView>
  </sheetViews>
  <sheetFormatPr defaultColWidth="8.85546875" defaultRowHeight="15" x14ac:dyDescent="0.25"/>
  <cols>
    <col min="1" max="1" width="3" style="43" customWidth="1"/>
    <col min="2" max="3" width="6" style="43" customWidth="1"/>
    <col min="4" max="4" width="52.5703125" style="43" customWidth="1"/>
    <col min="5" max="5" width="11.5703125" style="43" bestFit="1" customWidth="1"/>
    <col min="6" max="6" width="13.140625" style="43" customWidth="1"/>
    <col min="7" max="7" width="15.42578125" style="43" customWidth="1"/>
    <col min="8" max="8" width="24" style="43" customWidth="1"/>
    <col min="9" max="9" width="18.7109375" style="43" customWidth="1"/>
    <col min="10" max="10" width="8.85546875" style="43"/>
    <col min="11" max="11" width="13.28515625" style="43" customWidth="1"/>
    <col min="12" max="16384" width="8.85546875" style="43"/>
  </cols>
  <sheetData>
    <row r="1" spans="2:11" x14ac:dyDescent="0.25">
      <c r="B1" s="204" t="s">
        <v>131</v>
      </c>
      <c r="C1" s="204"/>
      <c r="D1" s="204"/>
      <c r="E1" s="204"/>
      <c r="F1" s="204"/>
      <c r="G1" s="204"/>
      <c r="H1" s="204"/>
      <c r="I1" s="204"/>
      <c r="J1" s="204"/>
      <c r="K1" s="204"/>
    </row>
    <row r="2" spans="2:11" x14ac:dyDescent="0.25">
      <c r="B2" s="204" t="s">
        <v>119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2:11" ht="15.75" thickBot="1" x14ac:dyDescent="0.3">
      <c r="I3" s="205" t="s">
        <v>113</v>
      </c>
      <c r="J3" s="206"/>
      <c r="K3" s="207"/>
    </row>
    <row r="4" spans="2:11" ht="21" thickTop="1" x14ac:dyDescent="0.35">
      <c r="B4" s="44" t="s">
        <v>120</v>
      </c>
      <c r="C4" s="143"/>
      <c r="D4" s="46"/>
      <c r="E4" s="46"/>
      <c r="F4" s="46"/>
      <c r="G4" s="46"/>
      <c r="H4" s="46"/>
      <c r="I4" s="46"/>
      <c r="J4" s="47"/>
      <c r="K4" s="48"/>
    </row>
    <row r="5" spans="2:11" ht="18" x14ac:dyDescent="0.35">
      <c r="B5" s="49"/>
      <c r="C5" s="50"/>
      <c r="D5" s="51" t="s">
        <v>132</v>
      </c>
      <c r="E5" s="50"/>
      <c r="F5" s="50"/>
      <c r="G5" s="50"/>
      <c r="H5" s="50"/>
      <c r="I5" s="50"/>
      <c r="J5" s="52"/>
      <c r="K5" s="53"/>
    </row>
    <row r="6" spans="2:11" x14ac:dyDescent="0.25">
      <c r="B6" s="49"/>
      <c r="C6" s="50"/>
      <c r="D6" s="50"/>
      <c r="E6" s="50"/>
      <c r="F6" s="50"/>
      <c r="G6" s="50"/>
      <c r="H6" s="50"/>
      <c r="I6" s="50"/>
      <c r="J6" s="52"/>
      <c r="K6" s="53"/>
    </row>
    <row r="7" spans="2:11" ht="15.75" thickBot="1" x14ac:dyDescent="0.3">
      <c r="B7" s="54"/>
      <c r="C7" s="55"/>
      <c r="D7" s="55"/>
      <c r="E7" s="55"/>
      <c r="F7" s="55"/>
      <c r="G7" s="55"/>
      <c r="H7" s="55"/>
      <c r="I7" s="55"/>
      <c r="J7" s="56"/>
      <c r="K7" s="57"/>
    </row>
    <row r="8" spans="2:11" ht="16.5" thickBot="1" x14ac:dyDescent="0.3">
      <c r="B8" s="208" t="s">
        <v>10</v>
      </c>
      <c r="C8" s="209"/>
      <c r="D8" s="209"/>
      <c r="E8" s="209"/>
      <c r="F8" s="209"/>
      <c r="G8" s="209"/>
      <c r="H8" s="209"/>
      <c r="I8" s="209"/>
      <c r="J8" s="209"/>
      <c r="K8" s="210"/>
    </row>
    <row r="9" spans="2:11" ht="15.75" x14ac:dyDescent="0.25">
      <c r="B9" s="144" t="s">
        <v>11</v>
      </c>
      <c r="C9" s="145"/>
      <c r="D9" s="146"/>
      <c r="E9" s="147" t="s">
        <v>90</v>
      </c>
      <c r="F9" s="147" t="s">
        <v>89</v>
      </c>
      <c r="G9" s="148" t="s">
        <v>88</v>
      </c>
      <c r="H9" s="149" t="s">
        <v>87</v>
      </c>
      <c r="I9" s="149" t="s">
        <v>86</v>
      </c>
      <c r="J9" s="146"/>
      <c r="K9" s="150" t="s">
        <v>112</v>
      </c>
    </row>
    <row r="10" spans="2:11" x14ac:dyDescent="0.25">
      <c r="B10" s="200" t="s">
        <v>85</v>
      </c>
      <c r="C10" s="50" t="s">
        <v>138</v>
      </c>
      <c r="D10" s="50"/>
      <c r="E10" s="78"/>
      <c r="F10" s="79" t="s">
        <v>76</v>
      </c>
      <c r="G10" s="78"/>
      <c r="H10" s="81"/>
      <c r="I10" s="80">
        <f>E10*G10</f>
        <v>0</v>
      </c>
      <c r="J10" s="152"/>
      <c r="K10" s="91">
        <f>I10</f>
        <v>0</v>
      </c>
    </row>
    <row r="11" spans="2:11" x14ac:dyDescent="0.25">
      <c r="B11" s="151" t="s">
        <v>70</v>
      </c>
      <c r="C11" s="50" t="s">
        <v>139</v>
      </c>
      <c r="D11" s="50"/>
      <c r="E11" s="78"/>
      <c r="F11" s="79" t="s">
        <v>76</v>
      </c>
      <c r="G11" s="78"/>
      <c r="H11" s="81"/>
      <c r="I11" s="80">
        <f>E11*G11</f>
        <v>0</v>
      </c>
      <c r="J11" s="152"/>
      <c r="K11" s="91">
        <f t="shared" ref="K11:K12" si="0">I11</f>
        <v>0</v>
      </c>
    </row>
    <row r="12" spans="2:11" x14ac:dyDescent="0.25">
      <c r="B12" s="151" t="s">
        <v>62</v>
      </c>
      <c r="C12" s="50" t="s">
        <v>140</v>
      </c>
      <c r="D12" s="50"/>
      <c r="E12" s="78"/>
      <c r="F12" s="88" t="s">
        <v>76</v>
      </c>
      <c r="G12" s="78"/>
      <c r="H12" s="81"/>
      <c r="I12" s="80">
        <f>E12*G12</f>
        <v>0</v>
      </c>
      <c r="J12" s="152"/>
      <c r="K12" s="91">
        <f t="shared" si="0"/>
        <v>0</v>
      </c>
    </row>
    <row r="13" spans="2:11" x14ac:dyDescent="0.25">
      <c r="B13" s="151" t="s">
        <v>60</v>
      </c>
      <c r="C13" s="50" t="s">
        <v>141</v>
      </c>
      <c r="D13" s="50"/>
      <c r="E13" s="78"/>
      <c r="F13" s="88" t="s">
        <v>65</v>
      </c>
      <c r="G13" s="78"/>
      <c r="H13" s="80">
        <f>E13*G13</f>
        <v>0</v>
      </c>
      <c r="I13" s="80">
        <f>E13*G13</f>
        <v>0</v>
      </c>
      <c r="J13" s="152"/>
      <c r="K13" s="91">
        <f>H13</f>
        <v>0</v>
      </c>
    </row>
    <row r="14" spans="2:11" x14ac:dyDescent="0.25">
      <c r="B14" s="153"/>
      <c r="C14" s="154"/>
      <c r="D14" s="50"/>
      <c r="E14" s="155"/>
      <c r="F14" s="52"/>
      <c r="G14" s="152"/>
      <c r="H14" s="80"/>
      <c r="I14" s="156"/>
      <c r="J14" s="80"/>
      <c r="K14" s="91"/>
    </row>
    <row r="15" spans="2:11" x14ac:dyDescent="0.25">
      <c r="B15" s="157" t="s">
        <v>12</v>
      </c>
      <c r="C15" s="158"/>
      <c r="D15" s="159"/>
      <c r="E15" s="160"/>
      <c r="F15" s="161"/>
      <c r="G15" s="162"/>
      <c r="H15" s="116"/>
      <c r="I15" s="163"/>
      <c r="J15" s="164" t="s">
        <v>111</v>
      </c>
      <c r="K15" s="165">
        <f>SUM(K10:K13)</f>
        <v>0</v>
      </c>
    </row>
    <row r="16" spans="2:11" x14ac:dyDescent="0.25">
      <c r="B16" s="49"/>
      <c r="C16" s="154"/>
      <c r="D16" s="50"/>
      <c r="E16" s="79"/>
      <c r="F16" s="50"/>
      <c r="G16" s="80"/>
      <c r="H16" s="80"/>
      <c r="I16" s="156"/>
      <c r="J16" s="166"/>
      <c r="K16" s="91"/>
    </row>
    <row r="17" spans="2:12" ht="15.75" x14ac:dyDescent="0.25">
      <c r="B17" s="64" t="s">
        <v>13</v>
      </c>
      <c r="C17" s="70"/>
      <c r="D17" s="50"/>
      <c r="E17" s="79"/>
      <c r="F17" s="79"/>
      <c r="G17" s="80"/>
      <c r="H17" s="80"/>
      <c r="I17" s="80"/>
      <c r="J17" s="80"/>
      <c r="K17" s="91"/>
    </row>
    <row r="18" spans="2:12" x14ac:dyDescent="0.25">
      <c r="B18" s="151" t="s">
        <v>57</v>
      </c>
      <c r="C18" s="50" t="s">
        <v>109</v>
      </c>
      <c r="D18" s="50"/>
      <c r="E18" s="78"/>
      <c r="F18" s="79" t="s">
        <v>76</v>
      </c>
      <c r="G18" s="78"/>
      <c r="H18" s="81" t="s">
        <v>52</v>
      </c>
      <c r="I18" s="80">
        <f>E18*G18</f>
        <v>0</v>
      </c>
      <c r="J18" s="152"/>
      <c r="K18" s="91">
        <f>I18</f>
        <v>0</v>
      </c>
    </row>
    <row r="19" spans="2:12" x14ac:dyDescent="0.25">
      <c r="B19" s="199" t="s">
        <v>55</v>
      </c>
      <c r="C19" s="198" t="s">
        <v>142</v>
      </c>
      <c r="D19" s="40"/>
      <c r="E19" s="41">
        <v>0.03</v>
      </c>
      <c r="F19" s="79" t="s">
        <v>114</v>
      </c>
      <c r="G19" s="167"/>
      <c r="H19" s="81"/>
      <c r="I19" s="80">
        <f>E19*'LNB-FGR TCI'!K51</f>
        <v>37670.854799999994</v>
      </c>
      <c r="J19" s="152"/>
      <c r="K19" s="91">
        <f>I19</f>
        <v>37670.854799999994</v>
      </c>
    </row>
    <row r="20" spans="2:12" x14ac:dyDescent="0.25">
      <c r="B20" s="151"/>
      <c r="C20" s="168" t="s">
        <v>108</v>
      </c>
      <c r="D20" s="50"/>
      <c r="E20" s="155">
        <f>($E$35/100*POWER((1+($E$35/100)),$E$36))/((POWER(((1+$E$35/100)),$E$36))-1)</f>
        <v>8.0242587190691314E-2</v>
      </c>
      <c r="F20" s="88"/>
      <c r="G20" s="80"/>
      <c r="H20" s="80"/>
      <c r="I20" s="80"/>
      <c r="J20" s="152"/>
      <c r="K20" s="169"/>
      <c r="L20" s="170"/>
    </row>
    <row r="21" spans="2:12" x14ac:dyDescent="0.25">
      <c r="B21" s="151" t="s">
        <v>110</v>
      </c>
      <c r="C21" s="50" t="s">
        <v>107</v>
      </c>
      <c r="D21" s="50"/>
      <c r="E21" s="50"/>
      <c r="F21" s="50"/>
      <c r="G21" s="80"/>
      <c r="H21" s="171"/>
      <c r="I21" s="80"/>
      <c r="J21" s="172" t="s">
        <v>106</v>
      </c>
      <c r="K21" s="91">
        <f>E20*'LNB-FGR TCI'!K51</f>
        <v>100760.22836122908</v>
      </c>
      <c r="L21" s="170"/>
    </row>
    <row r="22" spans="2:12" x14ac:dyDescent="0.25">
      <c r="B22" s="49"/>
      <c r="C22" s="50"/>
      <c r="D22" s="50"/>
      <c r="E22" s="79"/>
      <c r="F22" s="50"/>
      <c r="G22" s="80"/>
      <c r="H22" s="80"/>
      <c r="I22" s="80"/>
      <c r="J22" s="80"/>
      <c r="K22" s="91"/>
    </row>
    <row r="23" spans="2:12" x14ac:dyDescent="0.25">
      <c r="B23" s="157" t="s">
        <v>14</v>
      </c>
      <c r="C23" s="158"/>
      <c r="D23" s="173"/>
      <c r="E23" s="174"/>
      <c r="F23" s="173"/>
      <c r="G23" s="163"/>
      <c r="H23" s="175"/>
      <c r="I23" s="163"/>
      <c r="J23" s="164" t="s">
        <v>105</v>
      </c>
      <c r="K23" s="165">
        <f>SUM(K18:K21)</f>
        <v>138431.08316122906</v>
      </c>
    </row>
    <row r="24" spans="2:12" x14ac:dyDescent="0.25">
      <c r="B24" s="176"/>
      <c r="C24" s="177"/>
      <c r="D24" s="50"/>
      <c r="E24" s="79"/>
      <c r="F24" s="50"/>
      <c r="G24" s="80"/>
      <c r="H24" s="80"/>
      <c r="I24" s="80"/>
      <c r="J24" s="80"/>
      <c r="K24" s="91"/>
    </row>
    <row r="25" spans="2:12" ht="15.75" x14ac:dyDescent="0.25">
      <c r="B25" s="178" t="s">
        <v>104</v>
      </c>
      <c r="C25" s="179"/>
      <c r="D25" s="115"/>
      <c r="E25" s="114"/>
      <c r="F25" s="115"/>
      <c r="G25" s="116"/>
      <c r="H25" s="180"/>
      <c r="I25" s="116"/>
      <c r="J25" s="164" t="s">
        <v>103</v>
      </c>
      <c r="K25" s="165">
        <f>K15+K23</f>
        <v>138431.08316122906</v>
      </c>
    </row>
    <row r="26" spans="2:12" ht="15.75" thickBot="1" x14ac:dyDescent="0.3">
      <c r="B26" s="49"/>
      <c r="C26" s="50"/>
      <c r="D26" s="50"/>
      <c r="E26" s="79"/>
      <c r="F26" s="50"/>
      <c r="G26" s="50"/>
      <c r="H26" s="50"/>
      <c r="I26" s="50"/>
      <c r="J26" s="50"/>
      <c r="K26" s="72"/>
    </row>
    <row r="27" spans="2:12" ht="16.5" thickBot="1" x14ac:dyDescent="0.3">
      <c r="B27" s="211" t="s">
        <v>15</v>
      </c>
      <c r="C27" s="212"/>
      <c r="D27" s="212"/>
      <c r="E27" s="212"/>
      <c r="F27" s="212"/>
      <c r="G27" s="212"/>
      <c r="H27" s="212"/>
      <c r="I27" s="212"/>
      <c r="J27" s="212"/>
      <c r="K27" s="213"/>
    </row>
    <row r="28" spans="2:12" x14ac:dyDescent="0.25">
      <c r="B28" s="49"/>
      <c r="C28" s="50"/>
      <c r="D28" s="50"/>
      <c r="E28" s="50"/>
      <c r="F28" s="50"/>
      <c r="G28" s="50"/>
      <c r="H28" s="50"/>
      <c r="I28" s="50"/>
      <c r="J28" s="50"/>
      <c r="K28" s="72"/>
    </row>
    <row r="29" spans="2:12" ht="15.75" x14ac:dyDescent="0.25">
      <c r="B29" s="64" t="s">
        <v>121</v>
      </c>
      <c r="C29" s="70"/>
      <c r="D29" s="50"/>
      <c r="E29" s="50"/>
      <c r="F29" s="50"/>
      <c r="G29" s="50"/>
      <c r="H29" s="50"/>
      <c r="I29" s="50"/>
      <c r="J29" s="181" t="s">
        <v>3</v>
      </c>
      <c r="K29" s="182">
        <f>138.8*0.55</f>
        <v>76.340000000000018</v>
      </c>
    </row>
    <row r="30" spans="2:12" x14ac:dyDescent="0.25">
      <c r="B30" s="49"/>
      <c r="C30" s="50"/>
      <c r="D30" s="50"/>
      <c r="E30" s="50"/>
      <c r="F30" s="50"/>
      <c r="G30" s="50"/>
      <c r="H30" s="50"/>
      <c r="I30" s="50"/>
      <c r="J30" s="50"/>
      <c r="K30" s="72"/>
    </row>
    <row r="31" spans="2:12" ht="16.5" thickBot="1" x14ac:dyDescent="0.3">
      <c r="B31" s="183" t="s">
        <v>102</v>
      </c>
      <c r="C31" s="184"/>
      <c r="D31" s="185"/>
      <c r="E31" s="185"/>
      <c r="F31" s="185"/>
      <c r="G31" s="185"/>
      <c r="H31" s="186"/>
      <c r="I31" s="185"/>
      <c r="J31" s="187" t="s">
        <v>101</v>
      </c>
      <c r="K31" s="188">
        <f>K25/K29</f>
        <v>1813.3492685515985</v>
      </c>
    </row>
    <row r="32" spans="2:12" ht="15.75" thickTop="1" x14ac:dyDescent="0.25"/>
    <row r="33" spans="4:7" ht="15.75" thickBot="1" x14ac:dyDescent="0.3"/>
    <row r="34" spans="4:7" x14ac:dyDescent="0.25">
      <c r="D34" s="189" t="s">
        <v>117</v>
      </c>
      <c r="E34" s="146"/>
      <c r="F34" s="190"/>
      <c r="G34" s="191"/>
    </row>
    <row r="35" spans="4:7" x14ac:dyDescent="0.25">
      <c r="D35" s="192" t="s">
        <v>122</v>
      </c>
      <c r="E35" s="193">
        <v>5</v>
      </c>
      <c r="F35" s="194" t="s">
        <v>75</v>
      </c>
    </row>
    <row r="36" spans="4:7" x14ac:dyDescent="0.25">
      <c r="D36" s="192" t="s">
        <v>100</v>
      </c>
      <c r="E36" s="78">
        <v>20</v>
      </c>
      <c r="F36" s="194" t="s">
        <v>98</v>
      </c>
    </row>
    <row r="37" spans="4:7" x14ac:dyDescent="0.25">
      <c r="D37" s="192" t="s">
        <v>99</v>
      </c>
      <c r="E37" s="78" t="s">
        <v>49</v>
      </c>
      <c r="F37" s="194" t="s">
        <v>98</v>
      </c>
    </row>
    <row r="38" spans="4:7" ht="15.75" thickBot="1" x14ac:dyDescent="0.3">
      <c r="D38" s="195" t="s">
        <v>123</v>
      </c>
      <c r="E38" s="196" t="s">
        <v>49</v>
      </c>
      <c r="F38" s="197" t="s">
        <v>75</v>
      </c>
    </row>
  </sheetData>
  <mergeCells count="5">
    <mergeCell ref="I3:K3"/>
    <mergeCell ref="B8:K8"/>
    <mergeCell ref="B27:K27"/>
    <mergeCell ref="B1:K1"/>
    <mergeCell ref="B2:K2"/>
  </mergeCells>
  <printOptions horizontalCentered="1"/>
  <pageMargins left="5.8333333333333336E-3" right="0.41" top="0.56000000000000005" bottom="0.52" header="0.3" footer="0.3"/>
  <pageSetup scale="59" fitToHeight="0" orientation="portrait" r:id="rId1"/>
  <headerFooter>
    <oddFooter>&amp;LUAF
PM&amp;Y2.5&amp;Y Serious NAA BACT Analysis&amp;CPage 59&amp;RJanuary 2017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7" sqref="A17"/>
    </sheetView>
  </sheetViews>
  <sheetFormatPr defaultRowHeight="12.75" x14ac:dyDescent="0.2"/>
  <cols>
    <col min="1" max="1" width="15.7109375" style="1" customWidth="1"/>
    <col min="2" max="2" width="23.28515625" style="1" customWidth="1"/>
    <col min="3" max="3" width="12.140625" style="1" customWidth="1"/>
    <col min="4" max="4" width="17.85546875" style="1" customWidth="1"/>
    <col min="5" max="5" width="23.7109375" style="1" customWidth="1"/>
    <col min="6" max="6" width="9.28515625" style="1" bestFit="1" customWidth="1"/>
    <col min="7" max="8" width="9.140625" style="1" customWidth="1"/>
    <col min="9" max="9" width="9.28515625" style="1" bestFit="1" customWidth="1"/>
    <col min="10" max="251" width="9.140625" style="1"/>
    <col min="252" max="252" width="15.7109375" style="1" customWidth="1"/>
    <col min="253" max="253" width="23.28515625" style="1" customWidth="1"/>
    <col min="254" max="254" width="12.140625" style="1" customWidth="1"/>
    <col min="255" max="255" width="17.85546875" style="1" customWidth="1"/>
    <col min="256" max="256" width="23.7109375" style="1" customWidth="1"/>
    <col min="257" max="257" width="9.28515625" style="1" bestFit="1" customWidth="1"/>
    <col min="258" max="264" width="9.140625" style="1" customWidth="1"/>
    <col min="265" max="265" width="9.28515625" style="1" bestFit="1" customWidth="1"/>
    <col min="266" max="507" width="9.140625" style="1"/>
    <col min="508" max="508" width="15.7109375" style="1" customWidth="1"/>
    <col min="509" max="509" width="23.28515625" style="1" customWidth="1"/>
    <col min="510" max="510" width="12.140625" style="1" customWidth="1"/>
    <col min="511" max="511" width="17.85546875" style="1" customWidth="1"/>
    <col min="512" max="512" width="23.7109375" style="1" customWidth="1"/>
    <col min="513" max="513" width="9.28515625" style="1" bestFit="1" customWidth="1"/>
    <col min="514" max="520" width="9.140625" style="1" customWidth="1"/>
    <col min="521" max="521" width="9.28515625" style="1" bestFit="1" customWidth="1"/>
    <col min="522" max="763" width="9.140625" style="1"/>
    <col min="764" max="764" width="15.7109375" style="1" customWidth="1"/>
    <col min="765" max="765" width="23.28515625" style="1" customWidth="1"/>
    <col min="766" max="766" width="12.140625" style="1" customWidth="1"/>
    <col min="767" max="767" width="17.85546875" style="1" customWidth="1"/>
    <col min="768" max="768" width="23.7109375" style="1" customWidth="1"/>
    <col min="769" max="769" width="9.28515625" style="1" bestFit="1" customWidth="1"/>
    <col min="770" max="776" width="9.140625" style="1" customWidth="1"/>
    <col min="777" max="777" width="9.28515625" style="1" bestFit="1" customWidth="1"/>
    <col min="778" max="1019" width="9.140625" style="1"/>
    <col min="1020" max="1020" width="15.7109375" style="1" customWidth="1"/>
    <col min="1021" max="1021" width="23.28515625" style="1" customWidth="1"/>
    <col min="1022" max="1022" width="12.140625" style="1" customWidth="1"/>
    <col min="1023" max="1023" width="17.85546875" style="1" customWidth="1"/>
    <col min="1024" max="1024" width="23.7109375" style="1" customWidth="1"/>
    <col min="1025" max="1025" width="9.28515625" style="1" bestFit="1" customWidth="1"/>
    <col min="1026" max="1032" width="9.140625" style="1" customWidth="1"/>
    <col min="1033" max="1033" width="9.28515625" style="1" bestFit="1" customWidth="1"/>
    <col min="1034" max="1275" width="9.140625" style="1"/>
    <col min="1276" max="1276" width="15.7109375" style="1" customWidth="1"/>
    <col min="1277" max="1277" width="23.28515625" style="1" customWidth="1"/>
    <col min="1278" max="1278" width="12.140625" style="1" customWidth="1"/>
    <col min="1279" max="1279" width="17.85546875" style="1" customWidth="1"/>
    <col min="1280" max="1280" width="23.7109375" style="1" customWidth="1"/>
    <col min="1281" max="1281" width="9.28515625" style="1" bestFit="1" customWidth="1"/>
    <col min="1282" max="1288" width="9.140625" style="1" customWidth="1"/>
    <col min="1289" max="1289" width="9.28515625" style="1" bestFit="1" customWidth="1"/>
    <col min="1290" max="1531" width="9.140625" style="1"/>
    <col min="1532" max="1532" width="15.7109375" style="1" customWidth="1"/>
    <col min="1533" max="1533" width="23.28515625" style="1" customWidth="1"/>
    <col min="1534" max="1534" width="12.140625" style="1" customWidth="1"/>
    <col min="1535" max="1535" width="17.85546875" style="1" customWidth="1"/>
    <col min="1536" max="1536" width="23.7109375" style="1" customWidth="1"/>
    <col min="1537" max="1537" width="9.28515625" style="1" bestFit="1" customWidth="1"/>
    <col min="1538" max="1544" width="9.140625" style="1" customWidth="1"/>
    <col min="1545" max="1545" width="9.28515625" style="1" bestFit="1" customWidth="1"/>
    <col min="1546" max="1787" width="9.140625" style="1"/>
    <col min="1788" max="1788" width="15.7109375" style="1" customWidth="1"/>
    <col min="1789" max="1789" width="23.28515625" style="1" customWidth="1"/>
    <col min="1790" max="1790" width="12.140625" style="1" customWidth="1"/>
    <col min="1791" max="1791" width="17.85546875" style="1" customWidth="1"/>
    <col min="1792" max="1792" width="23.7109375" style="1" customWidth="1"/>
    <col min="1793" max="1793" width="9.28515625" style="1" bestFit="1" customWidth="1"/>
    <col min="1794" max="1800" width="9.140625" style="1" customWidth="1"/>
    <col min="1801" max="1801" width="9.28515625" style="1" bestFit="1" customWidth="1"/>
    <col min="1802" max="2043" width="9.140625" style="1"/>
    <col min="2044" max="2044" width="15.7109375" style="1" customWidth="1"/>
    <col min="2045" max="2045" width="23.28515625" style="1" customWidth="1"/>
    <col min="2046" max="2046" width="12.140625" style="1" customWidth="1"/>
    <col min="2047" max="2047" width="17.85546875" style="1" customWidth="1"/>
    <col min="2048" max="2048" width="23.7109375" style="1" customWidth="1"/>
    <col min="2049" max="2049" width="9.28515625" style="1" bestFit="1" customWidth="1"/>
    <col min="2050" max="2056" width="9.140625" style="1" customWidth="1"/>
    <col min="2057" max="2057" width="9.28515625" style="1" bestFit="1" customWidth="1"/>
    <col min="2058" max="2299" width="9.140625" style="1"/>
    <col min="2300" max="2300" width="15.7109375" style="1" customWidth="1"/>
    <col min="2301" max="2301" width="23.28515625" style="1" customWidth="1"/>
    <col min="2302" max="2302" width="12.140625" style="1" customWidth="1"/>
    <col min="2303" max="2303" width="17.85546875" style="1" customWidth="1"/>
    <col min="2304" max="2304" width="23.7109375" style="1" customWidth="1"/>
    <col min="2305" max="2305" width="9.28515625" style="1" bestFit="1" customWidth="1"/>
    <col min="2306" max="2312" width="9.140625" style="1" customWidth="1"/>
    <col min="2313" max="2313" width="9.28515625" style="1" bestFit="1" customWidth="1"/>
    <col min="2314" max="2555" width="9.140625" style="1"/>
    <col min="2556" max="2556" width="15.7109375" style="1" customWidth="1"/>
    <col min="2557" max="2557" width="23.28515625" style="1" customWidth="1"/>
    <col min="2558" max="2558" width="12.140625" style="1" customWidth="1"/>
    <col min="2559" max="2559" width="17.85546875" style="1" customWidth="1"/>
    <col min="2560" max="2560" width="23.7109375" style="1" customWidth="1"/>
    <col min="2561" max="2561" width="9.28515625" style="1" bestFit="1" customWidth="1"/>
    <col min="2562" max="2568" width="9.140625" style="1" customWidth="1"/>
    <col min="2569" max="2569" width="9.28515625" style="1" bestFit="1" customWidth="1"/>
    <col min="2570" max="2811" width="9.140625" style="1"/>
    <col min="2812" max="2812" width="15.7109375" style="1" customWidth="1"/>
    <col min="2813" max="2813" width="23.28515625" style="1" customWidth="1"/>
    <col min="2814" max="2814" width="12.140625" style="1" customWidth="1"/>
    <col min="2815" max="2815" width="17.85546875" style="1" customWidth="1"/>
    <col min="2816" max="2816" width="23.7109375" style="1" customWidth="1"/>
    <col min="2817" max="2817" width="9.28515625" style="1" bestFit="1" customWidth="1"/>
    <col min="2818" max="2824" width="9.140625" style="1" customWidth="1"/>
    <col min="2825" max="2825" width="9.28515625" style="1" bestFit="1" customWidth="1"/>
    <col min="2826" max="3067" width="9.140625" style="1"/>
    <col min="3068" max="3068" width="15.7109375" style="1" customWidth="1"/>
    <col min="3069" max="3069" width="23.28515625" style="1" customWidth="1"/>
    <col min="3070" max="3070" width="12.140625" style="1" customWidth="1"/>
    <col min="3071" max="3071" width="17.85546875" style="1" customWidth="1"/>
    <col min="3072" max="3072" width="23.7109375" style="1" customWidth="1"/>
    <col min="3073" max="3073" width="9.28515625" style="1" bestFit="1" customWidth="1"/>
    <col min="3074" max="3080" width="9.140625" style="1" customWidth="1"/>
    <col min="3081" max="3081" width="9.28515625" style="1" bestFit="1" customWidth="1"/>
    <col min="3082" max="3323" width="9.140625" style="1"/>
    <col min="3324" max="3324" width="15.7109375" style="1" customWidth="1"/>
    <col min="3325" max="3325" width="23.28515625" style="1" customWidth="1"/>
    <col min="3326" max="3326" width="12.140625" style="1" customWidth="1"/>
    <col min="3327" max="3327" width="17.85546875" style="1" customWidth="1"/>
    <col min="3328" max="3328" width="23.7109375" style="1" customWidth="1"/>
    <col min="3329" max="3329" width="9.28515625" style="1" bestFit="1" customWidth="1"/>
    <col min="3330" max="3336" width="9.140625" style="1" customWidth="1"/>
    <col min="3337" max="3337" width="9.28515625" style="1" bestFit="1" customWidth="1"/>
    <col min="3338" max="3579" width="9.140625" style="1"/>
    <col min="3580" max="3580" width="15.7109375" style="1" customWidth="1"/>
    <col min="3581" max="3581" width="23.28515625" style="1" customWidth="1"/>
    <col min="3582" max="3582" width="12.140625" style="1" customWidth="1"/>
    <col min="3583" max="3583" width="17.85546875" style="1" customWidth="1"/>
    <col min="3584" max="3584" width="23.7109375" style="1" customWidth="1"/>
    <col min="3585" max="3585" width="9.28515625" style="1" bestFit="1" customWidth="1"/>
    <col min="3586" max="3592" width="9.140625" style="1" customWidth="1"/>
    <col min="3593" max="3593" width="9.28515625" style="1" bestFit="1" customWidth="1"/>
    <col min="3594" max="3835" width="9.140625" style="1"/>
    <col min="3836" max="3836" width="15.7109375" style="1" customWidth="1"/>
    <col min="3837" max="3837" width="23.28515625" style="1" customWidth="1"/>
    <col min="3838" max="3838" width="12.140625" style="1" customWidth="1"/>
    <col min="3839" max="3839" width="17.85546875" style="1" customWidth="1"/>
    <col min="3840" max="3840" width="23.7109375" style="1" customWidth="1"/>
    <col min="3841" max="3841" width="9.28515625" style="1" bestFit="1" customWidth="1"/>
    <col min="3842" max="3848" width="9.140625" style="1" customWidth="1"/>
    <col min="3849" max="3849" width="9.28515625" style="1" bestFit="1" customWidth="1"/>
    <col min="3850" max="4091" width="9.140625" style="1"/>
    <col min="4092" max="4092" width="15.7109375" style="1" customWidth="1"/>
    <col min="4093" max="4093" width="23.28515625" style="1" customWidth="1"/>
    <col min="4094" max="4094" width="12.140625" style="1" customWidth="1"/>
    <col min="4095" max="4095" width="17.85546875" style="1" customWidth="1"/>
    <col min="4096" max="4096" width="23.7109375" style="1" customWidth="1"/>
    <col min="4097" max="4097" width="9.28515625" style="1" bestFit="1" customWidth="1"/>
    <col min="4098" max="4104" width="9.140625" style="1" customWidth="1"/>
    <col min="4105" max="4105" width="9.28515625" style="1" bestFit="1" customWidth="1"/>
    <col min="4106" max="4347" width="9.140625" style="1"/>
    <col min="4348" max="4348" width="15.7109375" style="1" customWidth="1"/>
    <col min="4349" max="4349" width="23.28515625" style="1" customWidth="1"/>
    <col min="4350" max="4350" width="12.140625" style="1" customWidth="1"/>
    <col min="4351" max="4351" width="17.85546875" style="1" customWidth="1"/>
    <col min="4352" max="4352" width="23.7109375" style="1" customWidth="1"/>
    <col min="4353" max="4353" width="9.28515625" style="1" bestFit="1" customWidth="1"/>
    <col min="4354" max="4360" width="9.140625" style="1" customWidth="1"/>
    <col min="4361" max="4361" width="9.28515625" style="1" bestFit="1" customWidth="1"/>
    <col min="4362" max="4603" width="9.140625" style="1"/>
    <col min="4604" max="4604" width="15.7109375" style="1" customWidth="1"/>
    <col min="4605" max="4605" width="23.28515625" style="1" customWidth="1"/>
    <col min="4606" max="4606" width="12.140625" style="1" customWidth="1"/>
    <col min="4607" max="4607" width="17.85546875" style="1" customWidth="1"/>
    <col min="4608" max="4608" width="23.7109375" style="1" customWidth="1"/>
    <col min="4609" max="4609" width="9.28515625" style="1" bestFit="1" customWidth="1"/>
    <col min="4610" max="4616" width="9.140625" style="1" customWidth="1"/>
    <col min="4617" max="4617" width="9.28515625" style="1" bestFit="1" customWidth="1"/>
    <col min="4618" max="4859" width="9.140625" style="1"/>
    <col min="4860" max="4860" width="15.7109375" style="1" customWidth="1"/>
    <col min="4861" max="4861" width="23.28515625" style="1" customWidth="1"/>
    <col min="4862" max="4862" width="12.140625" style="1" customWidth="1"/>
    <col min="4863" max="4863" width="17.85546875" style="1" customWidth="1"/>
    <col min="4864" max="4864" width="23.7109375" style="1" customWidth="1"/>
    <col min="4865" max="4865" width="9.28515625" style="1" bestFit="1" customWidth="1"/>
    <col min="4866" max="4872" width="9.140625" style="1" customWidth="1"/>
    <col min="4873" max="4873" width="9.28515625" style="1" bestFit="1" customWidth="1"/>
    <col min="4874" max="5115" width="9.140625" style="1"/>
    <col min="5116" max="5116" width="15.7109375" style="1" customWidth="1"/>
    <col min="5117" max="5117" width="23.28515625" style="1" customWidth="1"/>
    <col min="5118" max="5118" width="12.140625" style="1" customWidth="1"/>
    <col min="5119" max="5119" width="17.85546875" style="1" customWidth="1"/>
    <col min="5120" max="5120" width="23.7109375" style="1" customWidth="1"/>
    <col min="5121" max="5121" width="9.28515625" style="1" bestFit="1" customWidth="1"/>
    <col min="5122" max="5128" width="9.140625" style="1" customWidth="1"/>
    <col min="5129" max="5129" width="9.28515625" style="1" bestFit="1" customWidth="1"/>
    <col min="5130" max="5371" width="9.140625" style="1"/>
    <col min="5372" max="5372" width="15.7109375" style="1" customWidth="1"/>
    <col min="5373" max="5373" width="23.28515625" style="1" customWidth="1"/>
    <col min="5374" max="5374" width="12.140625" style="1" customWidth="1"/>
    <col min="5375" max="5375" width="17.85546875" style="1" customWidth="1"/>
    <col min="5376" max="5376" width="23.7109375" style="1" customWidth="1"/>
    <col min="5377" max="5377" width="9.28515625" style="1" bestFit="1" customWidth="1"/>
    <col min="5378" max="5384" width="9.140625" style="1" customWidth="1"/>
    <col min="5385" max="5385" width="9.28515625" style="1" bestFit="1" customWidth="1"/>
    <col min="5386" max="5627" width="9.140625" style="1"/>
    <col min="5628" max="5628" width="15.7109375" style="1" customWidth="1"/>
    <col min="5629" max="5629" width="23.28515625" style="1" customWidth="1"/>
    <col min="5630" max="5630" width="12.140625" style="1" customWidth="1"/>
    <col min="5631" max="5631" width="17.85546875" style="1" customWidth="1"/>
    <col min="5632" max="5632" width="23.7109375" style="1" customWidth="1"/>
    <col min="5633" max="5633" width="9.28515625" style="1" bestFit="1" customWidth="1"/>
    <col min="5634" max="5640" width="9.140625" style="1" customWidth="1"/>
    <col min="5641" max="5641" width="9.28515625" style="1" bestFit="1" customWidth="1"/>
    <col min="5642" max="5883" width="9.140625" style="1"/>
    <col min="5884" max="5884" width="15.7109375" style="1" customWidth="1"/>
    <col min="5885" max="5885" width="23.28515625" style="1" customWidth="1"/>
    <col min="5886" max="5886" width="12.140625" style="1" customWidth="1"/>
    <col min="5887" max="5887" width="17.85546875" style="1" customWidth="1"/>
    <col min="5888" max="5888" width="23.7109375" style="1" customWidth="1"/>
    <col min="5889" max="5889" width="9.28515625" style="1" bestFit="1" customWidth="1"/>
    <col min="5890" max="5896" width="9.140625" style="1" customWidth="1"/>
    <col min="5897" max="5897" width="9.28515625" style="1" bestFit="1" customWidth="1"/>
    <col min="5898" max="6139" width="9.140625" style="1"/>
    <col min="6140" max="6140" width="15.7109375" style="1" customWidth="1"/>
    <col min="6141" max="6141" width="23.28515625" style="1" customWidth="1"/>
    <col min="6142" max="6142" width="12.140625" style="1" customWidth="1"/>
    <col min="6143" max="6143" width="17.85546875" style="1" customWidth="1"/>
    <col min="6144" max="6144" width="23.7109375" style="1" customWidth="1"/>
    <col min="6145" max="6145" width="9.28515625" style="1" bestFit="1" customWidth="1"/>
    <col min="6146" max="6152" width="9.140625" style="1" customWidth="1"/>
    <col min="6153" max="6153" width="9.28515625" style="1" bestFit="1" customWidth="1"/>
    <col min="6154" max="6395" width="9.140625" style="1"/>
    <col min="6396" max="6396" width="15.7109375" style="1" customWidth="1"/>
    <col min="6397" max="6397" width="23.28515625" style="1" customWidth="1"/>
    <col min="6398" max="6398" width="12.140625" style="1" customWidth="1"/>
    <col min="6399" max="6399" width="17.85546875" style="1" customWidth="1"/>
    <col min="6400" max="6400" width="23.7109375" style="1" customWidth="1"/>
    <col min="6401" max="6401" width="9.28515625" style="1" bestFit="1" customWidth="1"/>
    <col min="6402" max="6408" width="9.140625" style="1" customWidth="1"/>
    <col min="6409" max="6409" width="9.28515625" style="1" bestFit="1" customWidth="1"/>
    <col min="6410" max="6651" width="9.140625" style="1"/>
    <col min="6652" max="6652" width="15.7109375" style="1" customWidth="1"/>
    <col min="6653" max="6653" width="23.28515625" style="1" customWidth="1"/>
    <col min="6654" max="6654" width="12.140625" style="1" customWidth="1"/>
    <col min="6655" max="6655" width="17.85546875" style="1" customWidth="1"/>
    <col min="6656" max="6656" width="23.7109375" style="1" customWidth="1"/>
    <col min="6657" max="6657" width="9.28515625" style="1" bestFit="1" customWidth="1"/>
    <col min="6658" max="6664" width="9.140625" style="1" customWidth="1"/>
    <col min="6665" max="6665" width="9.28515625" style="1" bestFit="1" customWidth="1"/>
    <col min="6666" max="6907" width="9.140625" style="1"/>
    <col min="6908" max="6908" width="15.7109375" style="1" customWidth="1"/>
    <col min="6909" max="6909" width="23.28515625" style="1" customWidth="1"/>
    <col min="6910" max="6910" width="12.140625" style="1" customWidth="1"/>
    <col min="6911" max="6911" width="17.85546875" style="1" customWidth="1"/>
    <col min="6912" max="6912" width="23.7109375" style="1" customWidth="1"/>
    <col min="6913" max="6913" width="9.28515625" style="1" bestFit="1" customWidth="1"/>
    <col min="6914" max="6920" width="9.140625" style="1" customWidth="1"/>
    <col min="6921" max="6921" width="9.28515625" style="1" bestFit="1" customWidth="1"/>
    <col min="6922" max="7163" width="9.140625" style="1"/>
    <col min="7164" max="7164" width="15.7109375" style="1" customWidth="1"/>
    <col min="7165" max="7165" width="23.28515625" style="1" customWidth="1"/>
    <col min="7166" max="7166" width="12.140625" style="1" customWidth="1"/>
    <col min="7167" max="7167" width="17.85546875" style="1" customWidth="1"/>
    <col min="7168" max="7168" width="23.7109375" style="1" customWidth="1"/>
    <col min="7169" max="7169" width="9.28515625" style="1" bestFit="1" customWidth="1"/>
    <col min="7170" max="7176" width="9.140625" style="1" customWidth="1"/>
    <col min="7177" max="7177" width="9.28515625" style="1" bestFit="1" customWidth="1"/>
    <col min="7178" max="7419" width="9.140625" style="1"/>
    <col min="7420" max="7420" width="15.7109375" style="1" customWidth="1"/>
    <col min="7421" max="7421" width="23.28515625" style="1" customWidth="1"/>
    <col min="7422" max="7422" width="12.140625" style="1" customWidth="1"/>
    <col min="7423" max="7423" width="17.85546875" style="1" customWidth="1"/>
    <col min="7424" max="7424" width="23.7109375" style="1" customWidth="1"/>
    <col min="7425" max="7425" width="9.28515625" style="1" bestFit="1" customWidth="1"/>
    <col min="7426" max="7432" width="9.140625" style="1" customWidth="1"/>
    <col min="7433" max="7433" width="9.28515625" style="1" bestFit="1" customWidth="1"/>
    <col min="7434" max="7675" width="9.140625" style="1"/>
    <col min="7676" max="7676" width="15.7109375" style="1" customWidth="1"/>
    <col min="7677" max="7677" width="23.28515625" style="1" customWidth="1"/>
    <col min="7678" max="7678" width="12.140625" style="1" customWidth="1"/>
    <col min="7679" max="7679" width="17.85546875" style="1" customWidth="1"/>
    <col min="7680" max="7680" width="23.7109375" style="1" customWidth="1"/>
    <col min="7681" max="7681" width="9.28515625" style="1" bestFit="1" customWidth="1"/>
    <col min="7682" max="7688" width="9.140625" style="1" customWidth="1"/>
    <col min="7689" max="7689" width="9.28515625" style="1" bestFit="1" customWidth="1"/>
    <col min="7690" max="7931" width="9.140625" style="1"/>
    <col min="7932" max="7932" width="15.7109375" style="1" customWidth="1"/>
    <col min="7933" max="7933" width="23.28515625" style="1" customWidth="1"/>
    <col min="7934" max="7934" width="12.140625" style="1" customWidth="1"/>
    <col min="7935" max="7935" width="17.85546875" style="1" customWidth="1"/>
    <col min="7936" max="7936" width="23.7109375" style="1" customWidth="1"/>
    <col min="7937" max="7937" width="9.28515625" style="1" bestFit="1" customWidth="1"/>
    <col min="7938" max="7944" width="9.140625" style="1" customWidth="1"/>
    <col min="7945" max="7945" width="9.28515625" style="1" bestFit="1" customWidth="1"/>
    <col min="7946" max="8187" width="9.140625" style="1"/>
    <col min="8188" max="8188" width="15.7109375" style="1" customWidth="1"/>
    <col min="8189" max="8189" width="23.28515625" style="1" customWidth="1"/>
    <col min="8190" max="8190" width="12.140625" style="1" customWidth="1"/>
    <col min="8191" max="8191" width="17.85546875" style="1" customWidth="1"/>
    <col min="8192" max="8192" width="23.7109375" style="1" customWidth="1"/>
    <col min="8193" max="8193" width="9.28515625" style="1" bestFit="1" customWidth="1"/>
    <col min="8194" max="8200" width="9.140625" style="1" customWidth="1"/>
    <col min="8201" max="8201" width="9.28515625" style="1" bestFit="1" customWidth="1"/>
    <col min="8202" max="8443" width="9.140625" style="1"/>
    <col min="8444" max="8444" width="15.7109375" style="1" customWidth="1"/>
    <col min="8445" max="8445" width="23.28515625" style="1" customWidth="1"/>
    <col min="8446" max="8446" width="12.140625" style="1" customWidth="1"/>
    <col min="8447" max="8447" width="17.85546875" style="1" customWidth="1"/>
    <col min="8448" max="8448" width="23.7109375" style="1" customWidth="1"/>
    <col min="8449" max="8449" width="9.28515625" style="1" bestFit="1" customWidth="1"/>
    <col min="8450" max="8456" width="9.140625" style="1" customWidth="1"/>
    <col min="8457" max="8457" width="9.28515625" style="1" bestFit="1" customWidth="1"/>
    <col min="8458" max="8699" width="9.140625" style="1"/>
    <col min="8700" max="8700" width="15.7109375" style="1" customWidth="1"/>
    <col min="8701" max="8701" width="23.28515625" style="1" customWidth="1"/>
    <col min="8702" max="8702" width="12.140625" style="1" customWidth="1"/>
    <col min="8703" max="8703" width="17.85546875" style="1" customWidth="1"/>
    <col min="8704" max="8704" width="23.7109375" style="1" customWidth="1"/>
    <col min="8705" max="8705" width="9.28515625" style="1" bestFit="1" customWidth="1"/>
    <col min="8706" max="8712" width="9.140625" style="1" customWidth="1"/>
    <col min="8713" max="8713" width="9.28515625" style="1" bestFit="1" customWidth="1"/>
    <col min="8714" max="8955" width="9.140625" style="1"/>
    <col min="8956" max="8956" width="15.7109375" style="1" customWidth="1"/>
    <col min="8957" max="8957" width="23.28515625" style="1" customWidth="1"/>
    <col min="8958" max="8958" width="12.140625" style="1" customWidth="1"/>
    <col min="8959" max="8959" width="17.85546875" style="1" customWidth="1"/>
    <col min="8960" max="8960" width="23.7109375" style="1" customWidth="1"/>
    <col min="8961" max="8961" width="9.28515625" style="1" bestFit="1" customWidth="1"/>
    <col min="8962" max="8968" width="9.140625" style="1" customWidth="1"/>
    <col min="8969" max="8969" width="9.28515625" style="1" bestFit="1" customWidth="1"/>
    <col min="8970" max="9211" width="9.140625" style="1"/>
    <col min="9212" max="9212" width="15.7109375" style="1" customWidth="1"/>
    <col min="9213" max="9213" width="23.28515625" style="1" customWidth="1"/>
    <col min="9214" max="9214" width="12.140625" style="1" customWidth="1"/>
    <col min="9215" max="9215" width="17.85546875" style="1" customWidth="1"/>
    <col min="9216" max="9216" width="23.7109375" style="1" customWidth="1"/>
    <col min="9217" max="9217" width="9.28515625" style="1" bestFit="1" customWidth="1"/>
    <col min="9218" max="9224" width="9.140625" style="1" customWidth="1"/>
    <col min="9225" max="9225" width="9.28515625" style="1" bestFit="1" customWidth="1"/>
    <col min="9226" max="9467" width="9.140625" style="1"/>
    <col min="9468" max="9468" width="15.7109375" style="1" customWidth="1"/>
    <col min="9469" max="9469" width="23.28515625" style="1" customWidth="1"/>
    <col min="9470" max="9470" width="12.140625" style="1" customWidth="1"/>
    <col min="9471" max="9471" width="17.85546875" style="1" customWidth="1"/>
    <col min="9472" max="9472" width="23.7109375" style="1" customWidth="1"/>
    <col min="9473" max="9473" width="9.28515625" style="1" bestFit="1" customWidth="1"/>
    <col min="9474" max="9480" width="9.140625" style="1" customWidth="1"/>
    <col min="9481" max="9481" width="9.28515625" style="1" bestFit="1" customWidth="1"/>
    <col min="9482" max="9723" width="9.140625" style="1"/>
    <col min="9724" max="9724" width="15.7109375" style="1" customWidth="1"/>
    <col min="9725" max="9725" width="23.28515625" style="1" customWidth="1"/>
    <col min="9726" max="9726" width="12.140625" style="1" customWidth="1"/>
    <col min="9727" max="9727" width="17.85546875" style="1" customWidth="1"/>
    <col min="9728" max="9728" width="23.7109375" style="1" customWidth="1"/>
    <col min="9729" max="9729" width="9.28515625" style="1" bestFit="1" customWidth="1"/>
    <col min="9730" max="9736" width="9.140625" style="1" customWidth="1"/>
    <col min="9737" max="9737" width="9.28515625" style="1" bestFit="1" customWidth="1"/>
    <col min="9738" max="9979" width="9.140625" style="1"/>
    <col min="9980" max="9980" width="15.7109375" style="1" customWidth="1"/>
    <col min="9981" max="9981" width="23.28515625" style="1" customWidth="1"/>
    <col min="9982" max="9982" width="12.140625" style="1" customWidth="1"/>
    <col min="9983" max="9983" width="17.85546875" style="1" customWidth="1"/>
    <col min="9984" max="9984" width="23.7109375" style="1" customWidth="1"/>
    <col min="9985" max="9985" width="9.28515625" style="1" bestFit="1" customWidth="1"/>
    <col min="9986" max="9992" width="9.140625" style="1" customWidth="1"/>
    <col min="9993" max="9993" width="9.28515625" style="1" bestFit="1" customWidth="1"/>
    <col min="9994" max="10235" width="9.140625" style="1"/>
    <col min="10236" max="10236" width="15.7109375" style="1" customWidth="1"/>
    <col min="10237" max="10237" width="23.28515625" style="1" customWidth="1"/>
    <col min="10238" max="10238" width="12.140625" style="1" customWidth="1"/>
    <col min="10239" max="10239" width="17.85546875" style="1" customWidth="1"/>
    <col min="10240" max="10240" width="23.7109375" style="1" customWidth="1"/>
    <col min="10241" max="10241" width="9.28515625" style="1" bestFit="1" customWidth="1"/>
    <col min="10242" max="10248" width="9.140625" style="1" customWidth="1"/>
    <col min="10249" max="10249" width="9.28515625" style="1" bestFit="1" customWidth="1"/>
    <col min="10250" max="10491" width="9.140625" style="1"/>
    <col min="10492" max="10492" width="15.7109375" style="1" customWidth="1"/>
    <col min="10493" max="10493" width="23.28515625" style="1" customWidth="1"/>
    <col min="10494" max="10494" width="12.140625" style="1" customWidth="1"/>
    <col min="10495" max="10495" width="17.85546875" style="1" customWidth="1"/>
    <col min="10496" max="10496" width="23.7109375" style="1" customWidth="1"/>
    <col min="10497" max="10497" width="9.28515625" style="1" bestFit="1" customWidth="1"/>
    <col min="10498" max="10504" width="9.140625" style="1" customWidth="1"/>
    <col min="10505" max="10505" width="9.28515625" style="1" bestFit="1" customWidth="1"/>
    <col min="10506" max="10747" width="9.140625" style="1"/>
    <col min="10748" max="10748" width="15.7109375" style="1" customWidth="1"/>
    <col min="10749" max="10749" width="23.28515625" style="1" customWidth="1"/>
    <col min="10750" max="10750" width="12.140625" style="1" customWidth="1"/>
    <col min="10751" max="10751" width="17.85546875" style="1" customWidth="1"/>
    <col min="10752" max="10752" width="23.7109375" style="1" customWidth="1"/>
    <col min="10753" max="10753" width="9.28515625" style="1" bestFit="1" customWidth="1"/>
    <col min="10754" max="10760" width="9.140625" style="1" customWidth="1"/>
    <col min="10761" max="10761" width="9.28515625" style="1" bestFit="1" customWidth="1"/>
    <col min="10762" max="11003" width="9.140625" style="1"/>
    <col min="11004" max="11004" width="15.7109375" style="1" customWidth="1"/>
    <col min="11005" max="11005" width="23.28515625" style="1" customWidth="1"/>
    <col min="11006" max="11006" width="12.140625" style="1" customWidth="1"/>
    <col min="11007" max="11007" width="17.85546875" style="1" customWidth="1"/>
    <col min="11008" max="11008" width="23.7109375" style="1" customWidth="1"/>
    <col min="11009" max="11009" width="9.28515625" style="1" bestFit="1" customWidth="1"/>
    <col min="11010" max="11016" width="9.140625" style="1" customWidth="1"/>
    <col min="11017" max="11017" width="9.28515625" style="1" bestFit="1" customWidth="1"/>
    <col min="11018" max="11259" width="9.140625" style="1"/>
    <col min="11260" max="11260" width="15.7109375" style="1" customWidth="1"/>
    <col min="11261" max="11261" width="23.28515625" style="1" customWidth="1"/>
    <col min="11262" max="11262" width="12.140625" style="1" customWidth="1"/>
    <col min="11263" max="11263" width="17.85546875" style="1" customWidth="1"/>
    <col min="11264" max="11264" width="23.7109375" style="1" customWidth="1"/>
    <col min="11265" max="11265" width="9.28515625" style="1" bestFit="1" customWidth="1"/>
    <col min="11266" max="11272" width="9.140625" style="1" customWidth="1"/>
    <col min="11273" max="11273" width="9.28515625" style="1" bestFit="1" customWidth="1"/>
    <col min="11274" max="11515" width="9.140625" style="1"/>
    <col min="11516" max="11516" width="15.7109375" style="1" customWidth="1"/>
    <col min="11517" max="11517" width="23.28515625" style="1" customWidth="1"/>
    <col min="11518" max="11518" width="12.140625" style="1" customWidth="1"/>
    <col min="11519" max="11519" width="17.85546875" style="1" customWidth="1"/>
    <col min="11520" max="11520" width="23.7109375" style="1" customWidth="1"/>
    <col min="11521" max="11521" width="9.28515625" style="1" bestFit="1" customWidth="1"/>
    <col min="11522" max="11528" width="9.140625" style="1" customWidth="1"/>
    <col min="11529" max="11529" width="9.28515625" style="1" bestFit="1" customWidth="1"/>
    <col min="11530" max="11771" width="9.140625" style="1"/>
    <col min="11772" max="11772" width="15.7109375" style="1" customWidth="1"/>
    <col min="11773" max="11773" width="23.28515625" style="1" customWidth="1"/>
    <col min="11774" max="11774" width="12.140625" style="1" customWidth="1"/>
    <col min="11775" max="11775" width="17.85546875" style="1" customWidth="1"/>
    <col min="11776" max="11776" width="23.7109375" style="1" customWidth="1"/>
    <col min="11777" max="11777" width="9.28515625" style="1" bestFit="1" customWidth="1"/>
    <col min="11778" max="11784" width="9.140625" style="1" customWidth="1"/>
    <col min="11785" max="11785" width="9.28515625" style="1" bestFit="1" customWidth="1"/>
    <col min="11786" max="12027" width="9.140625" style="1"/>
    <col min="12028" max="12028" width="15.7109375" style="1" customWidth="1"/>
    <col min="12029" max="12029" width="23.28515625" style="1" customWidth="1"/>
    <col min="12030" max="12030" width="12.140625" style="1" customWidth="1"/>
    <col min="12031" max="12031" width="17.85546875" style="1" customWidth="1"/>
    <col min="12032" max="12032" width="23.7109375" style="1" customWidth="1"/>
    <col min="12033" max="12033" width="9.28515625" style="1" bestFit="1" customWidth="1"/>
    <col min="12034" max="12040" width="9.140625" style="1" customWidth="1"/>
    <col min="12041" max="12041" width="9.28515625" style="1" bestFit="1" customWidth="1"/>
    <col min="12042" max="12283" width="9.140625" style="1"/>
    <col min="12284" max="12284" width="15.7109375" style="1" customWidth="1"/>
    <col min="12285" max="12285" width="23.28515625" style="1" customWidth="1"/>
    <col min="12286" max="12286" width="12.140625" style="1" customWidth="1"/>
    <col min="12287" max="12287" width="17.85546875" style="1" customWidth="1"/>
    <col min="12288" max="12288" width="23.7109375" style="1" customWidth="1"/>
    <col min="12289" max="12289" width="9.28515625" style="1" bestFit="1" customWidth="1"/>
    <col min="12290" max="12296" width="9.140625" style="1" customWidth="1"/>
    <col min="12297" max="12297" width="9.28515625" style="1" bestFit="1" customWidth="1"/>
    <col min="12298" max="12539" width="9.140625" style="1"/>
    <col min="12540" max="12540" width="15.7109375" style="1" customWidth="1"/>
    <col min="12541" max="12541" width="23.28515625" style="1" customWidth="1"/>
    <col min="12542" max="12542" width="12.140625" style="1" customWidth="1"/>
    <col min="12543" max="12543" width="17.85546875" style="1" customWidth="1"/>
    <col min="12544" max="12544" width="23.7109375" style="1" customWidth="1"/>
    <col min="12545" max="12545" width="9.28515625" style="1" bestFit="1" customWidth="1"/>
    <col min="12546" max="12552" width="9.140625" style="1" customWidth="1"/>
    <col min="12553" max="12553" width="9.28515625" style="1" bestFit="1" customWidth="1"/>
    <col min="12554" max="12795" width="9.140625" style="1"/>
    <col min="12796" max="12796" width="15.7109375" style="1" customWidth="1"/>
    <col min="12797" max="12797" width="23.28515625" style="1" customWidth="1"/>
    <col min="12798" max="12798" width="12.140625" style="1" customWidth="1"/>
    <col min="12799" max="12799" width="17.85546875" style="1" customWidth="1"/>
    <col min="12800" max="12800" width="23.7109375" style="1" customWidth="1"/>
    <col min="12801" max="12801" width="9.28515625" style="1" bestFit="1" customWidth="1"/>
    <col min="12802" max="12808" width="9.140625" style="1" customWidth="1"/>
    <col min="12809" max="12809" width="9.28515625" style="1" bestFit="1" customWidth="1"/>
    <col min="12810" max="13051" width="9.140625" style="1"/>
    <col min="13052" max="13052" width="15.7109375" style="1" customWidth="1"/>
    <col min="13053" max="13053" width="23.28515625" style="1" customWidth="1"/>
    <col min="13054" max="13054" width="12.140625" style="1" customWidth="1"/>
    <col min="13055" max="13055" width="17.85546875" style="1" customWidth="1"/>
    <col min="13056" max="13056" width="23.7109375" style="1" customWidth="1"/>
    <col min="13057" max="13057" width="9.28515625" style="1" bestFit="1" customWidth="1"/>
    <col min="13058" max="13064" width="9.140625" style="1" customWidth="1"/>
    <col min="13065" max="13065" width="9.28515625" style="1" bestFit="1" customWidth="1"/>
    <col min="13066" max="13307" width="9.140625" style="1"/>
    <col min="13308" max="13308" width="15.7109375" style="1" customWidth="1"/>
    <col min="13309" max="13309" width="23.28515625" style="1" customWidth="1"/>
    <col min="13310" max="13310" width="12.140625" style="1" customWidth="1"/>
    <col min="13311" max="13311" width="17.85546875" style="1" customWidth="1"/>
    <col min="13312" max="13312" width="23.7109375" style="1" customWidth="1"/>
    <col min="13313" max="13313" width="9.28515625" style="1" bestFit="1" customWidth="1"/>
    <col min="13314" max="13320" width="9.140625" style="1" customWidth="1"/>
    <col min="13321" max="13321" width="9.28515625" style="1" bestFit="1" customWidth="1"/>
    <col min="13322" max="13563" width="9.140625" style="1"/>
    <col min="13564" max="13564" width="15.7109375" style="1" customWidth="1"/>
    <col min="13565" max="13565" width="23.28515625" style="1" customWidth="1"/>
    <col min="13566" max="13566" width="12.140625" style="1" customWidth="1"/>
    <col min="13567" max="13567" width="17.85546875" style="1" customWidth="1"/>
    <col min="13568" max="13568" width="23.7109375" style="1" customWidth="1"/>
    <col min="13569" max="13569" width="9.28515625" style="1" bestFit="1" customWidth="1"/>
    <col min="13570" max="13576" width="9.140625" style="1" customWidth="1"/>
    <col min="13577" max="13577" width="9.28515625" style="1" bestFit="1" customWidth="1"/>
    <col min="13578" max="13819" width="9.140625" style="1"/>
    <col min="13820" max="13820" width="15.7109375" style="1" customWidth="1"/>
    <col min="13821" max="13821" width="23.28515625" style="1" customWidth="1"/>
    <col min="13822" max="13822" width="12.140625" style="1" customWidth="1"/>
    <col min="13823" max="13823" width="17.85546875" style="1" customWidth="1"/>
    <col min="13824" max="13824" width="23.7109375" style="1" customWidth="1"/>
    <col min="13825" max="13825" width="9.28515625" style="1" bestFit="1" customWidth="1"/>
    <col min="13826" max="13832" width="9.140625" style="1" customWidth="1"/>
    <col min="13833" max="13833" width="9.28515625" style="1" bestFit="1" customWidth="1"/>
    <col min="13834" max="14075" width="9.140625" style="1"/>
    <col min="14076" max="14076" width="15.7109375" style="1" customWidth="1"/>
    <col min="14077" max="14077" width="23.28515625" style="1" customWidth="1"/>
    <col min="14078" max="14078" width="12.140625" style="1" customWidth="1"/>
    <col min="14079" max="14079" width="17.85546875" style="1" customWidth="1"/>
    <col min="14080" max="14080" width="23.7109375" style="1" customWidth="1"/>
    <col min="14081" max="14081" width="9.28515625" style="1" bestFit="1" customWidth="1"/>
    <col min="14082" max="14088" width="9.140625" style="1" customWidth="1"/>
    <col min="14089" max="14089" width="9.28515625" style="1" bestFit="1" customWidth="1"/>
    <col min="14090" max="14331" width="9.140625" style="1"/>
    <col min="14332" max="14332" width="15.7109375" style="1" customWidth="1"/>
    <col min="14333" max="14333" width="23.28515625" style="1" customWidth="1"/>
    <col min="14334" max="14334" width="12.140625" style="1" customWidth="1"/>
    <col min="14335" max="14335" width="17.85546875" style="1" customWidth="1"/>
    <col min="14336" max="14336" width="23.7109375" style="1" customWidth="1"/>
    <col min="14337" max="14337" width="9.28515625" style="1" bestFit="1" customWidth="1"/>
    <col min="14338" max="14344" width="9.140625" style="1" customWidth="1"/>
    <col min="14345" max="14345" width="9.28515625" style="1" bestFit="1" customWidth="1"/>
    <col min="14346" max="14587" width="9.140625" style="1"/>
    <col min="14588" max="14588" width="15.7109375" style="1" customWidth="1"/>
    <col min="14589" max="14589" width="23.28515625" style="1" customWidth="1"/>
    <col min="14590" max="14590" width="12.140625" style="1" customWidth="1"/>
    <col min="14591" max="14591" width="17.85546875" style="1" customWidth="1"/>
    <col min="14592" max="14592" width="23.7109375" style="1" customWidth="1"/>
    <col min="14593" max="14593" width="9.28515625" style="1" bestFit="1" customWidth="1"/>
    <col min="14594" max="14600" width="9.140625" style="1" customWidth="1"/>
    <col min="14601" max="14601" width="9.28515625" style="1" bestFit="1" customWidth="1"/>
    <col min="14602" max="14843" width="9.140625" style="1"/>
    <col min="14844" max="14844" width="15.7109375" style="1" customWidth="1"/>
    <col min="14845" max="14845" width="23.28515625" style="1" customWidth="1"/>
    <col min="14846" max="14846" width="12.140625" style="1" customWidth="1"/>
    <col min="14847" max="14847" width="17.85546875" style="1" customWidth="1"/>
    <col min="14848" max="14848" width="23.7109375" style="1" customWidth="1"/>
    <col min="14849" max="14849" width="9.28515625" style="1" bestFit="1" customWidth="1"/>
    <col min="14850" max="14856" width="9.140625" style="1" customWidth="1"/>
    <col min="14857" max="14857" width="9.28515625" style="1" bestFit="1" customWidth="1"/>
    <col min="14858" max="15099" width="9.140625" style="1"/>
    <col min="15100" max="15100" width="15.7109375" style="1" customWidth="1"/>
    <col min="15101" max="15101" width="23.28515625" style="1" customWidth="1"/>
    <col min="15102" max="15102" width="12.140625" style="1" customWidth="1"/>
    <col min="15103" max="15103" width="17.85546875" style="1" customWidth="1"/>
    <col min="15104" max="15104" width="23.7109375" style="1" customWidth="1"/>
    <col min="15105" max="15105" width="9.28515625" style="1" bestFit="1" customWidth="1"/>
    <col min="15106" max="15112" width="9.140625" style="1" customWidth="1"/>
    <col min="15113" max="15113" width="9.28515625" style="1" bestFit="1" customWidth="1"/>
    <col min="15114" max="15355" width="9.140625" style="1"/>
    <col min="15356" max="15356" width="15.7109375" style="1" customWidth="1"/>
    <col min="15357" max="15357" width="23.28515625" style="1" customWidth="1"/>
    <col min="15358" max="15358" width="12.140625" style="1" customWidth="1"/>
    <col min="15359" max="15359" width="17.85546875" style="1" customWidth="1"/>
    <col min="15360" max="15360" width="23.7109375" style="1" customWidth="1"/>
    <col min="15361" max="15361" width="9.28515625" style="1" bestFit="1" customWidth="1"/>
    <col min="15362" max="15368" width="9.140625" style="1" customWidth="1"/>
    <col min="15369" max="15369" width="9.28515625" style="1" bestFit="1" customWidth="1"/>
    <col min="15370" max="15611" width="9.140625" style="1"/>
    <col min="15612" max="15612" width="15.7109375" style="1" customWidth="1"/>
    <col min="15613" max="15613" width="23.28515625" style="1" customWidth="1"/>
    <col min="15614" max="15614" width="12.140625" style="1" customWidth="1"/>
    <col min="15615" max="15615" width="17.85546875" style="1" customWidth="1"/>
    <col min="15616" max="15616" width="23.7109375" style="1" customWidth="1"/>
    <col min="15617" max="15617" width="9.28515625" style="1" bestFit="1" customWidth="1"/>
    <col min="15618" max="15624" width="9.140625" style="1" customWidth="1"/>
    <col min="15625" max="15625" width="9.28515625" style="1" bestFit="1" customWidth="1"/>
    <col min="15626" max="15867" width="9.140625" style="1"/>
    <col min="15868" max="15868" width="15.7109375" style="1" customWidth="1"/>
    <col min="15869" max="15869" width="23.28515625" style="1" customWidth="1"/>
    <col min="15870" max="15870" width="12.140625" style="1" customWidth="1"/>
    <col min="15871" max="15871" width="17.85546875" style="1" customWidth="1"/>
    <col min="15872" max="15872" width="23.7109375" style="1" customWidth="1"/>
    <col min="15873" max="15873" width="9.28515625" style="1" bestFit="1" customWidth="1"/>
    <col min="15874" max="15880" width="9.140625" style="1" customWidth="1"/>
    <col min="15881" max="15881" width="9.28515625" style="1" bestFit="1" customWidth="1"/>
    <col min="15882" max="16123" width="9.140625" style="1"/>
    <col min="16124" max="16124" width="15.7109375" style="1" customWidth="1"/>
    <col min="16125" max="16125" width="23.28515625" style="1" customWidth="1"/>
    <col min="16126" max="16126" width="12.140625" style="1" customWidth="1"/>
    <col min="16127" max="16127" width="17.85546875" style="1" customWidth="1"/>
    <col min="16128" max="16128" width="23.7109375" style="1" customWidth="1"/>
    <col min="16129" max="16129" width="9.28515625" style="1" bestFit="1" customWidth="1"/>
    <col min="16130" max="16136" width="9.140625" style="1" customWidth="1"/>
    <col min="16137" max="16137" width="9.28515625" style="1" bestFit="1" customWidth="1"/>
    <col min="16138" max="16384" width="9.140625" style="1"/>
  </cols>
  <sheetData>
    <row r="1" spans="1:6" ht="15" x14ac:dyDescent="0.25">
      <c r="A1" s="214" t="s">
        <v>45</v>
      </c>
      <c r="B1" s="214"/>
      <c r="C1" s="214"/>
      <c r="D1" s="214"/>
      <c r="E1" s="214"/>
    </row>
    <row r="2" spans="1:6" ht="15" x14ac:dyDescent="0.25">
      <c r="A2" s="214" t="s">
        <v>32</v>
      </c>
      <c r="B2" s="214"/>
      <c r="C2" s="214"/>
      <c r="D2" s="214"/>
      <c r="E2" s="214"/>
    </row>
    <row r="3" spans="1:6" ht="16.5" thickBot="1" x14ac:dyDescent="0.3">
      <c r="A3" s="12" t="s">
        <v>0</v>
      </c>
      <c r="B3" s="12"/>
      <c r="C3" s="3"/>
      <c r="D3" s="3"/>
      <c r="E3" s="3"/>
    </row>
    <row r="4" spans="1:6" s="7" customFormat="1" x14ac:dyDescent="0.2">
      <c r="A4" s="13" t="s">
        <v>16</v>
      </c>
      <c r="B4" s="14"/>
      <c r="C4" s="4" t="s">
        <v>17</v>
      </c>
      <c r="D4" s="15" t="s">
        <v>42</v>
      </c>
      <c r="E4" s="16"/>
    </row>
    <row r="5" spans="1:6" s="7" customFormat="1" ht="13.5" thickBot="1" x14ac:dyDescent="0.25">
      <c r="A5" s="17" t="s">
        <v>18</v>
      </c>
      <c r="B5" s="18" t="s">
        <v>21</v>
      </c>
      <c r="C5" s="19"/>
      <c r="D5" s="20" t="s">
        <v>21</v>
      </c>
      <c r="E5" s="21" t="s">
        <v>33</v>
      </c>
    </row>
    <row r="6" spans="1:6" s="7" customFormat="1" ht="13.5" thickTop="1" x14ac:dyDescent="0.2">
      <c r="A6" s="22"/>
      <c r="B6" s="5"/>
      <c r="C6" s="23"/>
      <c r="D6" s="24"/>
      <c r="E6" s="6"/>
    </row>
    <row r="7" spans="1:6" s="7" customFormat="1" ht="28.5" customHeight="1" x14ac:dyDescent="0.2">
      <c r="A7" s="28" t="s">
        <v>28</v>
      </c>
      <c r="B7" s="29" t="str">
        <f>'[1]5-1'!B6</f>
        <v>Solar Taurus Turbine</v>
      </c>
      <c r="C7" s="30" t="s">
        <v>20</v>
      </c>
      <c r="D7" s="30" t="s">
        <v>40</v>
      </c>
      <c r="E7" s="31" t="s">
        <v>36</v>
      </c>
    </row>
    <row r="8" spans="1:6" s="7" customFormat="1" ht="28.5" customHeight="1" x14ac:dyDescent="0.2">
      <c r="A8" s="28" t="s">
        <v>30</v>
      </c>
      <c r="B8" s="29" t="s">
        <v>19</v>
      </c>
      <c r="C8" s="32" t="s">
        <v>29</v>
      </c>
      <c r="D8" s="30" t="s">
        <v>40</v>
      </c>
      <c r="E8" s="31" t="s">
        <v>39</v>
      </c>
    </row>
    <row r="9" spans="1:6" s="7" customFormat="1" ht="25.5" x14ac:dyDescent="0.2">
      <c r="A9" s="28">
        <v>105</v>
      </c>
      <c r="B9" s="29" t="s">
        <v>23</v>
      </c>
      <c r="C9" s="32" t="s">
        <v>24</v>
      </c>
      <c r="D9" s="30" t="s">
        <v>27</v>
      </c>
      <c r="E9" s="37" t="s">
        <v>34</v>
      </c>
    </row>
    <row r="10" spans="1:6" s="7" customFormat="1" ht="25.5" x14ac:dyDescent="0.2">
      <c r="A10" s="28" t="s">
        <v>38</v>
      </c>
      <c r="B10" s="29" t="s">
        <v>22</v>
      </c>
      <c r="C10" s="32" t="s">
        <v>24</v>
      </c>
      <c r="D10" s="30" t="s">
        <v>27</v>
      </c>
      <c r="E10" s="39" t="s">
        <v>47</v>
      </c>
    </row>
    <row r="11" spans="1:6" s="7" customFormat="1" ht="25.5" x14ac:dyDescent="0.2">
      <c r="A11" s="28" t="s">
        <v>43</v>
      </c>
      <c r="B11" s="29" t="s">
        <v>44</v>
      </c>
      <c r="C11" s="32" t="s">
        <v>24</v>
      </c>
      <c r="D11" s="30" t="s">
        <v>27</v>
      </c>
      <c r="E11" s="39" t="s">
        <v>46</v>
      </c>
    </row>
    <row r="12" spans="1:6" s="7" customFormat="1" ht="28.5" customHeight="1" thickBot="1" x14ac:dyDescent="0.25">
      <c r="A12" s="33" t="s">
        <v>25</v>
      </c>
      <c r="B12" s="34" t="s">
        <v>26</v>
      </c>
      <c r="C12" s="35" t="s">
        <v>20</v>
      </c>
      <c r="D12" s="36" t="s">
        <v>41</v>
      </c>
      <c r="E12" s="38" t="s">
        <v>37</v>
      </c>
    </row>
    <row r="13" spans="1:6" ht="12.75" customHeight="1" x14ac:dyDescent="0.2">
      <c r="C13" s="8"/>
      <c r="D13" s="8"/>
      <c r="E13" s="8"/>
      <c r="F13" s="8"/>
    </row>
    <row r="14" spans="1:6" x14ac:dyDescent="0.2">
      <c r="A14" s="8" t="s">
        <v>31</v>
      </c>
      <c r="D14" s="11"/>
      <c r="E14" s="11"/>
    </row>
    <row r="15" spans="1:6" ht="14.25" customHeight="1" x14ac:dyDescent="0.2">
      <c r="A15" s="215" t="s">
        <v>35</v>
      </c>
      <c r="B15" s="215"/>
      <c r="C15" s="11"/>
      <c r="D15" s="25"/>
      <c r="E15" s="25"/>
      <c r="F15" s="2"/>
    </row>
    <row r="16" spans="1:6" ht="14.25" x14ac:dyDescent="0.2">
      <c r="A16" s="9" t="s">
        <v>48</v>
      </c>
      <c r="B16" s="10"/>
      <c r="C16" s="11"/>
      <c r="D16" s="25"/>
      <c r="E16" s="26"/>
      <c r="F16" s="27"/>
    </row>
  </sheetData>
  <mergeCells count="3">
    <mergeCell ref="A1:E1"/>
    <mergeCell ref="A2:E2"/>
    <mergeCell ref="A15:B15"/>
  </mergeCells>
  <printOptions horizontalCentered="1"/>
  <pageMargins left="0.75" right="0.75" top="1" bottom="1" header="0.5" footer="0.5"/>
  <pageSetup orientation="landscape" r:id="rId1"/>
  <headerFooter alignWithMargins="0">
    <oddFooter>&amp;L&amp;8Point Thomson Project
PSD Permit Application&amp;C&amp;8Page 50&amp;R&amp;8December 2010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BC50-12EF-4E84-A83A-4439AB00D36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4C9002-CD36-4AF9-8A31-AC8A74199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9204B-49A5-42A9-862A-74D28D7AF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LNB-FGR TCI</vt:lpstr>
      <vt:lpstr>LNB-FGR CE</vt:lpstr>
      <vt:lpstr>5-22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Laurel Peterson</dc:creator>
  <cp:lastModifiedBy>Petersen, Grace</cp:lastModifiedBy>
  <cp:lastPrinted>2017-01-24T19:56:58Z</cp:lastPrinted>
  <dcterms:created xsi:type="dcterms:W3CDTF">2010-08-17T22:24:37Z</dcterms:created>
  <dcterms:modified xsi:type="dcterms:W3CDTF">2019-11-05T18:36:12Z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0x010100C8DFFD117A687F4BBEEF3206719FB718</vt:lpwstr>
  </property>
  <property fmtid="{D5CDD505-2E9C-101B-9397-08002B2CF9AE}" pid="3" name="ESRI_WORKBOOK_ID">
    <vt:lpwstr>899bfa6709634a478e36747586fea00d</vt:lpwstr>
  </property>
</Properties>
</file>