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buck\Desktop\_temp\"/>
    </mc:Choice>
  </mc:AlternateContent>
  <bookViews>
    <workbookView xWindow="0" yWindow="0" windowWidth="20835" windowHeight="12060"/>
  </bookViews>
  <sheets>
    <sheet name="2 to 1" sheetId="2" r:id="rId1"/>
    <sheet name="CostData" sheetId="1" r:id="rId2"/>
    <sheet name="EFs-BTU" sheetId="3" r:id="rId3"/>
    <sheet name="DevSumOut-2019PB" sheetId="4" r:id="rId4"/>
    <sheet name="BuildSizeG3C" sheetId="5" r:id="rId5"/>
    <sheet name="Lookup" sheetId="6" r:id="rId6"/>
  </sheets>
  <definedNames>
    <definedName name="_xlnm._FilterDatabase" localSheetId="3" hidden="1">'DevSumOut-2019PB'!$A$1:$W$26</definedName>
    <definedName name="CRR">CostData!$E$37</definedName>
    <definedName name="CRRCite">CostData!$F$37</definedName>
    <definedName name="Ep2Ann">CostData!$S$36</definedName>
    <definedName name="Ep2Wtr">CostData!$S$38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CostData!$A$1:$T$90</definedName>
    <definedName name="WinterDays">CostData!$E$36</definedName>
    <definedName name="Wtr2Ann">CostData!$S$37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 l="1"/>
  <c r="F18" i="1"/>
  <c r="E18" i="1"/>
  <c r="F17" i="1"/>
  <c r="F16" i="1"/>
  <c r="F15" i="1"/>
  <c r="E15" i="1"/>
  <c r="F14" i="1"/>
  <c r="E14" i="1"/>
  <c r="F13" i="1"/>
  <c r="E13" i="1"/>
  <c r="F12" i="1"/>
  <c r="E12" i="1"/>
  <c r="F11" i="1"/>
  <c r="E11" i="1"/>
  <c r="F10" i="1"/>
  <c r="E10" i="1"/>
  <c r="S9" i="1"/>
  <c r="L9" i="1"/>
  <c r="K9" i="1"/>
  <c r="J9" i="1"/>
  <c r="I9" i="1"/>
  <c r="H9" i="1"/>
  <c r="G9" i="1"/>
  <c r="F9" i="1"/>
  <c r="E9" i="1"/>
  <c r="F8" i="1"/>
  <c r="E8" i="1"/>
  <c r="F7" i="1"/>
  <c r="E7" i="1"/>
  <c r="S6" i="1"/>
  <c r="F6" i="1"/>
  <c r="E6" i="1"/>
  <c r="B189" i="2"/>
  <c r="N188" i="2" l="1"/>
  <c r="B188" i="2"/>
  <c r="B204" i="2" s="1"/>
  <c r="U204" i="2" s="1"/>
  <c r="B187" i="2"/>
  <c r="B203" i="2" s="1"/>
  <c r="D135" i="2"/>
  <c r="P81" i="4"/>
  <c r="AE80" i="4"/>
  <c r="U80" i="4"/>
  <c r="T80" i="4"/>
  <c r="S80" i="4"/>
  <c r="AD80" i="4" s="1"/>
  <c r="R80" i="4"/>
  <c r="AC80" i="4" s="1"/>
  <c r="Q80" i="4"/>
  <c r="AB80" i="4" s="1"/>
  <c r="P80" i="4"/>
  <c r="AA80" i="4" s="1"/>
  <c r="O80" i="4"/>
  <c r="Z80" i="4" s="1"/>
  <c r="N80" i="4"/>
  <c r="Y80" i="4" s="1"/>
  <c r="Y79" i="4"/>
  <c r="V79" i="4"/>
  <c r="V84" i="4" s="1"/>
  <c r="U79" i="4"/>
  <c r="T79" i="4"/>
  <c r="AE79" i="4" s="1"/>
  <c r="S79" i="4"/>
  <c r="AD79" i="4" s="1"/>
  <c r="R79" i="4"/>
  <c r="AC79" i="4" s="1"/>
  <c r="Q79" i="4"/>
  <c r="AB79" i="4" s="1"/>
  <c r="P79" i="4"/>
  <c r="AA79" i="4" s="1"/>
  <c r="O79" i="4"/>
  <c r="Z79" i="4" s="1"/>
  <c r="N79" i="4"/>
  <c r="AC78" i="4"/>
  <c r="AB78" i="4"/>
  <c r="AA78" i="4"/>
  <c r="Y78" i="4"/>
  <c r="V78" i="4"/>
  <c r="U78" i="4"/>
  <c r="T78" i="4"/>
  <c r="AE78" i="4" s="1"/>
  <c r="S78" i="4"/>
  <c r="AD78" i="4" s="1"/>
  <c r="R78" i="4"/>
  <c r="Q78" i="4"/>
  <c r="P78" i="4"/>
  <c r="O78" i="4"/>
  <c r="N78" i="4"/>
  <c r="AE77" i="4"/>
  <c r="AD77" i="4"/>
  <c r="U77" i="4"/>
  <c r="T77" i="4"/>
  <c r="S77" i="4"/>
  <c r="R77" i="4"/>
  <c r="AC77" i="4" s="1"/>
  <c r="Q77" i="4"/>
  <c r="AB77" i="4" s="1"/>
  <c r="P77" i="4"/>
  <c r="AA77" i="4" s="1"/>
  <c r="O77" i="4"/>
  <c r="Z77" i="4" s="1"/>
  <c r="N77" i="4"/>
  <c r="N81" i="4" s="1"/>
  <c r="V76" i="4"/>
  <c r="U76" i="4"/>
  <c r="U81" i="4" s="1"/>
  <c r="T76" i="4"/>
  <c r="AE76" i="4" s="1"/>
  <c r="S76" i="4"/>
  <c r="AD76" i="4" s="1"/>
  <c r="R76" i="4"/>
  <c r="Q76" i="4"/>
  <c r="Q81" i="4" s="1"/>
  <c r="P76" i="4"/>
  <c r="AA76" i="4" s="1"/>
  <c r="O76" i="4"/>
  <c r="Z76" i="4" s="1"/>
  <c r="N76" i="4"/>
  <c r="Y76" i="4" s="1"/>
  <c r="AB75" i="4"/>
  <c r="U75" i="4"/>
  <c r="AA75" i="4" s="1"/>
  <c r="T75" i="4"/>
  <c r="AE75" i="4" s="1"/>
  <c r="S75" i="4"/>
  <c r="AD75" i="4" s="1"/>
  <c r="R75" i="4"/>
  <c r="AC75" i="4" s="1"/>
  <c r="Q75" i="4"/>
  <c r="P75" i="4"/>
  <c r="O75" i="4"/>
  <c r="N75" i="4"/>
  <c r="AE74" i="4"/>
  <c r="AD74" i="4"/>
  <c r="AC74" i="4"/>
  <c r="AB74" i="4"/>
  <c r="U74" i="4"/>
  <c r="T74" i="4"/>
  <c r="S74" i="4"/>
  <c r="R74" i="4"/>
  <c r="Q74" i="4"/>
  <c r="P74" i="4"/>
  <c r="AA74" i="4" s="1"/>
  <c r="O74" i="4"/>
  <c r="Z74" i="4" s="1"/>
  <c r="N74" i="4"/>
  <c r="Y74" i="4" s="1"/>
  <c r="U71" i="4"/>
  <c r="AE70" i="4"/>
  <c r="AD70" i="4"/>
  <c r="AC70" i="4"/>
  <c r="AB70" i="4"/>
  <c r="AA70" i="4"/>
  <c r="Z70" i="4"/>
  <c r="Y70" i="4"/>
  <c r="AE69" i="4"/>
  <c r="AD69" i="4"/>
  <c r="AC69" i="4"/>
  <c r="AB69" i="4"/>
  <c r="AA69" i="4"/>
  <c r="Z69" i="4"/>
  <c r="Y69" i="4"/>
  <c r="AE66" i="4"/>
  <c r="AD66" i="4"/>
  <c r="AC66" i="4"/>
  <c r="AB66" i="4"/>
  <c r="AA66" i="4"/>
  <c r="Z66" i="4"/>
  <c r="Y66" i="4"/>
  <c r="AE65" i="4"/>
  <c r="AD65" i="4"/>
  <c r="AC65" i="4"/>
  <c r="AB65" i="4"/>
  <c r="AA65" i="4"/>
  <c r="Z65" i="4"/>
  <c r="Y65" i="4"/>
  <c r="AE64" i="4"/>
  <c r="AD64" i="4"/>
  <c r="AC64" i="4"/>
  <c r="AB64" i="4"/>
  <c r="AA64" i="4"/>
  <c r="Z64" i="4"/>
  <c r="Y64" i="4"/>
  <c r="AE63" i="4"/>
  <c r="AD63" i="4"/>
  <c r="AC63" i="4"/>
  <c r="AB63" i="4"/>
  <c r="AA63" i="4"/>
  <c r="Z63" i="4"/>
  <c r="Y63" i="4"/>
  <c r="AE62" i="4"/>
  <c r="AD62" i="4"/>
  <c r="AC62" i="4"/>
  <c r="AB62" i="4"/>
  <c r="AA62" i="4"/>
  <c r="Z62" i="4"/>
  <c r="Y62" i="4"/>
  <c r="AE61" i="4"/>
  <c r="AD61" i="4"/>
  <c r="AC61" i="4"/>
  <c r="AB61" i="4"/>
  <c r="AA61" i="4"/>
  <c r="Z61" i="4"/>
  <c r="Y61" i="4"/>
  <c r="AE60" i="4"/>
  <c r="AD60" i="4"/>
  <c r="AC60" i="4"/>
  <c r="AB60" i="4"/>
  <c r="AA60" i="4"/>
  <c r="Z60" i="4"/>
  <c r="Y60" i="4"/>
  <c r="AE59" i="4"/>
  <c r="AD59" i="4"/>
  <c r="AC59" i="4"/>
  <c r="AB59" i="4"/>
  <c r="AA59" i="4"/>
  <c r="Z59" i="4"/>
  <c r="Y59" i="4"/>
  <c r="AE58" i="4"/>
  <c r="AD58" i="4"/>
  <c r="AC58" i="4"/>
  <c r="AB58" i="4"/>
  <c r="AA58" i="4"/>
  <c r="Z58" i="4"/>
  <c r="Y58" i="4"/>
  <c r="AE57" i="4"/>
  <c r="AD57" i="4"/>
  <c r="AC57" i="4"/>
  <c r="AB57" i="4"/>
  <c r="AA57" i="4"/>
  <c r="Z57" i="4"/>
  <c r="Y57" i="4"/>
  <c r="AE56" i="4"/>
  <c r="AD56" i="4"/>
  <c r="AC56" i="4"/>
  <c r="AB56" i="4"/>
  <c r="AA56" i="4"/>
  <c r="Z56" i="4"/>
  <c r="Y56" i="4"/>
  <c r="AE55" i="4"/>
  <c r="AD55" i="4"/>
  <c r="AC55" i="4"/>
  <c r="AB55" i="4"/>
  <c r="AA55" i="4"/>
  <c r="Z55" i="4"/>
  <c r="Y55" i="4"/>
  <c r="AE54" i="4"/>
  <c r="AD54" i="4"/>
  <c r="AC54" i="4"/>
  <c r="AB54" i="4"/>
  <c r="AA54" i="4"/>
  <c r="Z54" i="4"/>
  <c r="Y54" i="4"/>
  <c r="AE53" i="4"/>
  <c r="AD53" i="4"/>
  <c r="AC53" i="4"/>
  <c r="AB53" i="4"/>
  <c r="AA53" i="4"/>
  <c r="Z53" i="4"/>
  <c r="Y53" i="4"/>
  <c r="AE52" i="4"/>
  <c r="AD52" i="4"/>
  <c r="AC52" i="4"/>
  <c r="AB52" i="4"/>
  <c r="AA52" i="4"/>
  <c r="Z52" i="4"/>
  <c r="Y52" i="4"/>
  <c r="AE51" i="4"/>
  <c r="AD51" i="4"/>
  <c r="AC51" i="4"/>
  <c r="AB51" i="4"/>
  <c r="AA51" i="4"/>
  <c r="Z51" i="4"/>
  <c r="Y51" i="4"/>
  <c r="AE50" i="4"/>
  <c r="AD50" i="4"/>
  <c r="AC50" i="4"/>
  <c r="AB50" i="4"/>
  <c r="AA50" i="4"/>
  <c r="Z50" i="4"/>
  <c r="Y50" i="4"/>
  <c r="D145" i="3"/>
  <c r="D144" i="3"/>
  <c r="D139" i="3"/>
  <c r="D138" i="3"/>
  <c r="D133" i="3"/>
  <c r="E132" i="3"/>
  <c r="D132" i="3"/>
  <c r="D127" i="3"/>
  <c r="D126" i="3"/>
  <c r="D118" i="3"/>
  <c r="D117" i="3"/>
  <c r="F116" i="3"/>
  <c r="F143" i="3" s="1"/>
  <c r="E116" i="3"/>
  <c r="E143" i="3" s="1"/>
  <c r="D116" i="3"/>
  <c r="D143" i="3" s="1"/>
  <c r="E115" i="3"/>
  <c r="E142" i="3" s="1"/>
  <c r="D115" i="3"/>
  <c r="D142" i="3" s="1"/>
  <c r="E114" i="3"/>
  <c r="E141" i="3" s="1"/>
  <c r="D114" i="3"/>
  <c r="D141" i="3" s="1"/>
  <c r="D113" i="3"/>
  <c r="D140" i="3" s="1"/>
  <c r="D112" i="3"/>
  <c r="D111" i="3"/>
  <c r="E110" i="3"/>
  <c r="E137" i="3" s="1"/>
  <c r="D110" i="3"/>
  <c r="D137" i="3" s="1"/>
  <c r="F109" i="3"/>
  <c r="F136" i="3" s="1"/>
  <c r="E109" i="3"/>
  <c r="E136" i="3" s="1"/>
  <c r="D109" i="3"/>
  <c r="D136" i="3" s="1"/>
  <c r="E108" i="3"/>
  <c r="E135" i="3" s="1"/>
  <c r="D108" i="3"/>
  <c r="D135" i="3" s="1"/>
  <c r="D107" i="3"/>
  <c r="D134" i="3" s="1"/>
  <c r="D106" i="3"/>
  <c r="D105" i="3"/>
  <c r="F104" i="3"/>
  <c r="F131" i="3" s="1"/>
  <c r="E104" i="3"/>
  <c r="E131" i="3" s="1"/>
  <c r="D104" i="3"/>
  <c r="D131" i="3" s="1"/>
  <c r="E103" i="3"/>
  <c r="E130" i="3" s="1"/>
  <c r="D103" i="3"/>
  <c r="D130" i="3" s="1"/>
  <c r="E102" i="3"/>
  <c r="E129" i="3" s="1"/>
  <c r="D102" i="3"/>
  <c r="D129" i="3" s="1"/>
  <c r="D101" i="3"/>
  <c r="D128" i="3" s="1"/>
  <c r="D100" i="3"/>
  <c r="D99" i="3"/>
  <c r="E98" i="3"/>
  <c r="E125" i="3" s="1"/>
  <c r="D98" i="3"/>
  <c r="D125" i="3" s="1"/>
  <c r="F91" i="3"/>
  <c r="F118" i="3" s="1"/>
  <c r="F145" i="3" s="1"/>
  <c r="E91" i="3"/>
  <c r="E118" i="3" s="1"/>
  <c r="E145" i="3" s="1"/>
  <c r="F90" i="3"/>
  <c r="F117" i="3" s="1"/>
  <c r="F144" i="3" s="1"/>
  <c r="E90" i="3"/>
  <c r="E117" i="3" s="1"/>
  <c r="E144" i="3" s="1"/>
  <c r="F89" i="3"/>
  <c r="E89" i="3"/>
  <c r="F88" i="3"/>
  <c r="F115" i="3" s="1"/>
  <c r="F142" i="3" s="1"/>
  <c r="E88" i="3"/>
  <c r="F87" i="3"/>
  <c r="F114" i="3" s="1"/>
  <c r="F141" i="3" s="1"/>
  <c r="E87" i="3"/>
  <c r="F86" i="3"/>
  <c r="F113" i="3" s="1"/>
  <c r="F140" i="3" s="1"/>
  <c r="E86" i="3"/>
  <c r="E113" i="3" s="1"/>
  <c r="E140" i="3" s="1"/>
  <c r="F85" i="3"/>
  <c r="F112" i="3" s="1"/>
  <c r="F139" i="3" s="1"/>
  <c r="E85" i="3"/>
  <c r="E112" i="3" s="1"/>
  <c r="E139" i="3" s="1"/>
  <c r="F84" i="3"/>
  <c r="F111" i="3" s="1"/>
  <c r="F138" i="3" s="1"/>
  <c r="E84" i="3"/>
  <c r="E111" i="3" s="1"/>
  <c r="E138" i="3" s="1"/>
  <c r="F83" i="3"/>
  <c r="F110" i="3" s="1"/>
  <c r="F137" i="3" s="1"/>
  <c r="E83" i="3"/>
  <c r="F82" i="3"/>
  <c r="E82" i="3"/>
  <c r="F81" i="3"/>
  <c r="F108" i="3" s="1"/>
  <c r="F135" i="3" s="1"/>
  <c r="E81" i="3"/>
  <c r="F80" i="3"/>
  <c r="F107" i="3" s="1"/>
  <c r="F134" i="3" s="1"/>
  <c r="E80" i="3"/>
  <c r="E107" i="3" s="1"/>
  <c r="E134" i="3" s="1"/>
  <c r="F79" i="3"/>
  <c r="F106" i="3" s="1"/>
  <c r="F133" i="3" s="1"/>
  <c r="E79" i="3"/>
  <c r="E106" i="3" s="1"/>
  <c r="E133" i="3" s="1"/>
  <c r="F78" i="3"/>
  <c r="F105" i="3" s="1"/>
  <c r="F132" i="3" s="1"/>
  <c r="E78" i="3"/>
  <c r="E105" i="3" s="1"/>
  <c r="F77" i="3"/>
  <c r="E77" i="3"/>
  <c r="F76" i="3"/>
  <c r="F103" i="3" s="1"/>
  <c r="F130" i="3" s="1"/>
  <c r="E76" i="3"/>
  <c r="F75" i="3"/>
  <c r="F102" i="3" s="1"/>
  <c r="F129" i="3" s="1"/>
  <c r="E75" i="3"/>
  <c r="F74" i="3"/>
  <c r="F101" i="3" s="1"/>
  <c r="F128" i="3" s="1"/>
  <c r="E74" i="3"/>
  <c r="E101" i="3" s="1"/>
  <c r="E128" i="3" s="1"/>
  <c r="F73" i="3"/>
  <c r="F100" i="3" s="1"/>
  <c r="F127" i="3" s="1"/>
  <c r="E73" i="3"/>
  <c r="E100" i="3" s="1"/>
  <c r="E127" i="3" s="1"/>
  <c r="F72" i="3"/>
  <c r="F99" i="3" s="1"/>
  <c r="F126" i="3" s="1"/>
  <c r="E72" i="3"/>
  <c r="E99" i="3" s="1"/>
  <c r="E126" i="3" s="1"/>
  <c r="F71" i="3"/>
  <c r="F98" i="3" s="1"/>
  <c r="F125" i="3" s="1"/>
  <c r="E71" i="3"/>
  <c r="N84" i="3"/>
  <c r="M84" i="3"/>
  <c r="L84" i="3"/>
  <c r="L138" i="3" s="1"/>
  <c r="K84" i="3"/>
  <c r="J84" i="3"/>
  <c r="I84" i="3"/>
  <c r="I111" i="3" s="1"/>
  <c r="H84" i="3"/>
  <c r="N91" i="3"/>
  <c r="N145" i="3" s="1"/>
  <c r="M91" i="3"/>
  <c r="L91" i="3"/>
  <c r="K91" i="3"/>
  <c r="J91" i="3"/>
  <c r="I91" i="3"/>
  <c r="H91" i="3"/>
  <c r="H118" i="3" s="1"/>
  <c r="N90" i="3"/>
  <c r="M90" i="3"/>
  <c r="M117" i="3" s="1"/>
  <c r="L90" i="3"/>
  <c r="L144" i="3" s="1"/>
  <c r="K90" i="3"/>
  <c r="J90" i="3"/>
  <c r="I90" i="3"/>
  <c r="H90" i="3"/>
  <c r="N89" i="3"/>
  <c r="M89" i="3"/>
  <c r="M143" i="3" s="1"/>
  <c r="L89" i="3"/>
  <c r="L116" i="3" s="1"/>
  <c r="K89" i="3"/>
  <c r="J89" i="3"/>
  <c r="I89" i="3"/>
  <c r="H89" i="3"/>
  <c r="N88" i="3"/>
  <c r="N115" i="3" s="1"/>
  <c r="M88" i="3"/>
  <c r="L88" i="3"/>
  <c r="K88" i="3"/>
  <c r="J88" i="3"/>
  <c r="I88" i="3"/>
  <c r="I115" i="3" s="1"/>
  <c r="H88" i="3"/>
  <c r="H142" i="3" s="1"/>
  <c r="N87" i="3"/>
  <c r="M87" i="3"/>
  <c r="L87" i="3"/>
  <c r="L114" i="3" s="1"/>
  <c r="K87" i="3"/>
  <c r="J87" i="3"/>
  <c r="I87" i="3"/>
  <c r="H87" i="3"/>
  <c r="N86" i="3"/>
  <c r="M86" i="3"/>
  <c r="L86" i="3"/>
  <c r="K86" i="3"/>
  <c r="J86" i="3"/>
  <c r="J113" i="3" s="1"/>
  <c r="I86" i="3"/>
  <c r="H86" i="3"/>
  <c r="N85" i="3"/>
  <c r="M85" i="3"/>
  <c r="M112" i="3" s="1"/>
  <c r="L85" i="3"/>
  <c r="L112" i="3" s="1"/>
  <c r="K85" i="3"/>
  <c r="J85" i="3"/>
  <c r="J139" i="3" s="1"/>
  <c r="I85" i="3"/>
  <c r="H85" i="3"/>
  <c r="H112" i="3" s="1"/>
  <c r="N83" i="3"/>
  <c r="M83" i="3"/>
  <c r="L83" i="3"/>
  <c r="K83" i="3"/>
  <c r="J83" i="3"/>
  <c r="J137" i="3" s="1"/>
  <c r="I83" i="3"/>
  <c r="H83" i="3"/>
  <c r="N82" i="3"/>
  <c r="N109" i="3" s="1"/>
  <c r="M82" i="3"/>
  <c r="L82" i="3"/>
  <c r="K82" i="3"/>
  <c r="J82" i="3"/>
  <c r="I82" i="3"/>
  <c r="H82" i="3"/>
  <c r="H136" i="3" s="1"/>
  <c r="N81" i="3"/>
  <c r="M81" i="3"/>
  <c r="M135" i="3" s="1"/>
  <c r="L81" i="3"/>
  <c r="K81" i="3"/>
  <c r="J81" i="3"/>
  <c r="J135" i="3" s="1"/>
  <c r="I81" i="3"/>
  <c r="H81" i="3"/>
  <c r="N80" i="3"/>
  <c r="M80" i="3"/>
  <c r="L80" i="3"/>
  <c r="J80" i="3"/>
  <c r="I80" i="3"/>
  <c r="I134" i="3" s="1"/>
  <c r="H80" i="3"/>
  <c r="F46" i="3"/>
  <c r="N79" i="3"/>
  <c r="N133" i="3" s="1"/>
  <c r="M79" i="3"/>
  <c r="F45" i="3"/>
  <c r="K79" i="3"/>
  <c r="J79" i="3"/>
  <c r="I79" i="3"/>
  <c r="H79" i="3"/>
  <c r="H106" i="3" s="1"/>
  <c r="N78" i="3"/>
  <c r="M78" i="3"/>
  <c r="M105" i="3" s="1"/>
  <c r="L78" i="3"/>
  <c r="L132" i="3" s="1"/>
  <c r="K78" i="3"/>
  <c r="J78" i="3"/>
  <c r="I78" i="3"/>
  <c r="H78" i="3"/>
  <c r="F44" i="3"/>
  <c r="N77" i="3"/>
  <c r="M77" i="3"/>
  <c r="L77" i="3"/>
  <c r="L104" i="3" s="1"/>
  <c r="K77" i="3"/>
  <c r="J77" i="3"/>
  <c r="I77" i="3"/>
  <c r="H77" i="3"/>
  <c r="N76" i="3"/>
  <c r="N103" i="3" s="1"/>
  <c r="M76" i="3"/>
  <c r="L76" i="3"/>
  <c r="K76" i="3"/>
  <c r="J76" i="3"/>
  <c r="I76" i="3"/>
  <c r="H76" i="3"/>
  <c r="H130" i="3" s="1"/>
  <c r="N75" i="3"/>
  <c r="M75" i="3"/>
  <c r="L75" i="3"/>
  <c r="L102" i="3" s="1"/>
  <c r="K75" i="3"/>
  <c r="J75" i="3"/>
  <c r="I75" i="3"/>
  <c r="H75" i="3"/>
  <c r="F41" i="3"/>
  <c r="N74" i="3"/>
  <c r="M74" i="3"/>
  <c r="L74" i="3"/>
  <c r="K74" i="3"/>
  <c r="J74" i="3"/>
  <c r="J101" i="3" s="1"/>
  <c r="I74" i="3"/>
  <c r="H74" i="3"/>
  <c r="F40" i="3"/>
  <c r="N73" i="3"/>
  <c r="N127" i="3" s="1"/>
  <c r="M73" i="3"/>
  <c r="L73" i="3"/>
  <c r="K73" i="3"/>
  <c r="J73" i="3"/>
  <c r="J127" i="3" s="1"/>
  <c r="I73" i="3"/>
  <c r="H73" i="3"/>
  <c r="H100" i="3" s="1"/>
  <c r="N72" i="3"/>
  <c r="M72" i="3"/>
  <c r="L72" i="3"/>
  <c r="L126" i="3" s="1"/>
  <c r="K72" i="3"/>
  <c r="J72" i="3"/>
  <c r="J99" i="3" s="1"/>
  <c r="I72" i="3"/>
  <c r="H72" i="3"/>
  <c r="N71" i="3"/>
  <c r="M71" i="3"/>
  <c r="L71" i="3"/>
  <c r="K71" i="3"/>
  <c r="J71" i="3"/>
  <c r="J125" i="3" s="1"/>
  <c r="I71" i="3"/>
  <c r="H71" i="3"/>
  <c r="F37" i="3"/>
  <c r="P31" i="3"/>
  <c r="O31" i="3"/>
  <c r="A30" i="3"/>
  <c r="A29" i="3"/>
  <c r="A28" i="3"/>
  <c r="A27" i="3"/>
  <c r="C26" i="3"/>
  <c r="A26" i="3"/>
  <c r="J25" i="3"/>
  <c r="A25" i="3"/>
  <c r="A24" i="3"/>
  <c r="I4" i="3"/>
  <c r="D224" i="2"/>
  <c r="D223" i="2"/>
  <c r="T204" i="2"/>
  <c r="T203" i="2"/>
  <c r="T188" i="2"/>
  <c r="T187" i="2"/>
  <c r="B205" i="2"/>
  <c r="A171" i="2"/>
  <c r="A170" i="2"/>
  <c r="A169" i="2"/>
  <c r="A168" i="2"/>
  <c r="A167" i="2"/>
  <c r="A166" i="2"/>
  <c r="A165" i="2"/>
  <c r="B153" i="2"/>
  <c r="C145" i="2"/>
  <c r="B137" i="2"/>
  <c r="F135" i="2"/>
  <c r="D116" i="2"/>
  <c r="E126" i="2"/>
  <c r="E122" i="2"/>
  <c r="D118" i="2"/>
  <c r="B97" i="2"/>
  <c r="D88" i="2"/>
  <c r="D86" i="2"/>
  <c r="B82" i="2"/>
  <c r="B67" i="2"/>
  <c r="C60" i="2"/>
  <c r="E59" i="2"/>
  <c r="B21" i="2"/>
  <c r="D18" i="2"/>
  <c r="D17" i="2"/>
  <c r="C59" i="2" s="1"/>
  <c r="O82" i="1"/>
  <c r="E73" i="1"/>
  <c r="O71" i="1"/>
  <c r="E71" i="1"/>
  <c r="O69" i="1"/>
  <c r="O70" i="1" s="1"/>
  <c r="I63" i="1"/>
  <c r="I62" i="1"/>
  <c r="I61" i="1"/>
  <c r="I60" i="1"/>
  <c r="I59" i="1"/>
  <c r="I58" i="1"/>
  <c r="I57" i="1"/>
  <c r="I56" i="1"/>
  <c r="O55" i="1"/>
  <c r="I55" i="1"/>
  <c r="O53" i="1"/>
  <c r="O54" i="1" s="1"/>
  <c r="O56" i="1" s="1"/>
  <c r="O57" i="1" s="1"/>
  <c r="O59" i="1" s="1"/>
  <c r="E52" i="1"/>
  <c r="O42" i="1"/>
  <c r="I39" i="1"/>
  <c r="H39" i="1"/>
  <c r="G39" i="1"/>
  <c r="F39" i="1"/>
  <c r="E39" i="1"/>
  <c r="D39" i="1"/>
  <c r="S38" i="1"/>
  <c r="O38" i="1"/>
  <c r="S37" i="1"/>
  <c r="O37" i="1"/>
  <c r="S36" i="1"/>
  <c r="O36" i="1"/>
  <c r="O35" i="1"/>
  <c r="O34" i="1"/>
  <c r="W29" i="1"/>
  <c r="W28" i="1"/>
  <c r="C213" i="2" s="1"/>
  <c r="W27" i="1"/>
  <c r="E22" i="1"/>
  <c r="E16" i="1"/>
  <c r="E21" i="1"/>
  <c r="N187" i="2"/>
  <c r="N203" i="2" s="1"/>
  <c r="N204" i="2" s="1"/>
  <c r="Z8" i="1"/>
  <c r="W11" i="1" s="1"/>
  <c r="D23" i="2"/>
  <c r="H23" i="2"/>
  <c r="F24" i="2"/>
  <c r="B23" i="2"/>
  <c r="C25" i="2"/>
  <c r="G24" i="2"/>
  <c r="E24" i="2"/>
  <c r="E25" i="2"/>
  <c r="H25" i="2"/>
  <c r="B24" i="2"/>
  <c r="C88" i="2"/>
  <c r="C86" i="2"/>
  <c r="C87" i="2"/>
  <c r="F25" i="2"/>
  <c r="C23" i="2"/>
  <c r="D24" i="2"/>
  <c r="G25" i="2"/>
  <c r="D25" i="2"/>
  <c r="B25" i="2"/>
  <c r="G23" i="2"/>
  <c r="H24" i="2"/>
  <c r="P32" i="3" l="1"/>
  <c r="J143" i="3"/>
  <c r="J116" i="3"/>
  <c r="N139" i="3"/>
  <c r="N112" i="3"/>
  <c r="J115" i="3"/>
  <c r="J142" i="3"/>
  <c r="L108" i="3"/>
  <c r="L135" i="3"/>
  <c r="J107" i="3"/>
  <c r="J134" i="3"/>
  <c r="J131" i="3"/>
  <c r="J104" i="3"/>
  <c r="J103" i="3"/>
  <c r="J130" i="3"/>
  <c r="F43" i="3"/>
  <c r="L111" i="3"/>
  <c r="L117" i="3"/>
  <c r="H18" i="1"/>
  <c r="N142" i="3"/>
  <c r="K80" i="3"/>
  <c r="K107" i="3" s="1"/>
  <c r="F47" i="3"/>
  <c r="F38" i="3"/>
  <c r="F49" i="3"/>
  <c r="W12" i="1"/>
  <c r="B213" i="2" s="1"/>
  <c r="W13" i="1"/>
  <c r="U188" i="2"/>
  <c r="U187" i="2"/>
  <c r="H151" i="2"/>
  <c r="H95" i="2"/>
  <c r="B93" i="2"/>
  <c r="B71" i="2"/>
  <c r="B94" i="2"/>
  <c r="D93" i="2"/>
  <c r="D71" i="2"/>
  <c r="E94" i="2"/>
  <c r="G94" i="2"/>
  <c r="B95" i="2"/>
  <c r="B151" i="2"/>
  <c r="C151" i="2"/>
  <c r="C95" i="2"/>
  <c r="G151" i="2"/>
  <c r="G95" i="2"/>
  <c r="D151" i="2"/>
  <c r="D95" i="2"/>
  <c r="E87" i="2"/>
  <c r="B143" i="2" s="1"/>
  <c r="G93" i="2"/>
  <c r="G71" i="2"/>
  <c r="E151" i="2"/>
  <c r="E95" i="2"/>
  <c r="H71" i="2"/>
  <c r="H93" i="2"/>
  <c r="F151" i="2"/>
  <c r="F95" i="2"/>
  <c r="E88" i="2"/>
  <c r="B144" i="2" s="1"/>
  <c r="D94" i="2"/>
  <c r="F94" i="2"/>
  <c r="C93" i="2"/>
  <c r="H94" i="2"/>
  <c r="C89" i="2"/>
  <c r="E86" i="2"/>
  <c r="H16" i="1"/>
  <c r="D21" i="1"/>
  <c r="F21" i="1" s="1"/>
  <c r="N125" i="3"/>
  <c r="N98" i="3"/>
  <c r="K100" i="3"/>
  <c r="K127" i="3"/>
  <c r="L130" i="3"/>
  <c r="L103" i="3"/>
  <c r="H132" i="3"/>
  <c r="H105" i="3"/>
  <c r="M106" i="3"/>
  <c r="M133" i="3"/>
  <c r="I135" i="3"/>
  <c r="I108" i="3"/>
  <c r="I139" i="3"/>
  <c r="I112" i="3"/>
  <c r="N113" i="3"/>
  <c r="N140" i="3"/>
  <c r="M111" i="3"/>
  <c r="M138" i="3"/>
  <c r="H102" i="3"/>
  <c r="H129" i="3"/>
  <c r="N106" i="3"/>
  <c r="N130" i="3"/>
  <c r="J140" i="3"/>
  <c r="K112" i="3"/>
  <c r="K139" i="3"/>
  <c r="L100" i="3"/>
  <c r="L127" i="3"/>
  <c r="M130" i="3"/>
  <c r="M103" i="3"/>
  <c r="I105" i="3"/>
  <c r="I132" i="3"/>
  <c r="K116" i="3"/>
  <c r="K143" i="3"/>
  <c r="I145" i="3"/>
  <c r="I118" i="3"/>
  <c r="N111" i="3"/>
  <c r="N138" i="3"/>
  <c r="L141" i="3"/>
  <c r="I129" i="3"/>
  <c r="I102" i="3"/>
  <c r="J145" i="3"/>
  <c r="J118" i="3"/>
  <c r="I99" i="3"/>
  <c r="I126" i="3"/>
  <c r="K142" i="3"/>
  <c r="K115" i="3"/>
  <c r="K129" i="3"/>
  <c r="K102" i="3"/>
  <c r="H104" i="3"/>
  <c r="H131" i="3"/>
  <c r="K141" i="3"/>
  <c r="K114" i="3"/>
  <c r="L118" i="3"/>
  <c r="L145" i="3"/>
  <c r="K130" i="3"/>
  <c r="K103" i="3"/>
  <c r="H103" i="3"/>
  <c r="N118" i="3"/>
  <c r="H133" i="3"/>
  <c r="Y81" i="4"/>
  <c r="I141" i="3"/>
  <c r="I114" i="3"/>
  <c r="E60" i="2"/>
  <c r="E61" i="2" s="1"/>
  <c r="H128" i="3"/>
  <c r="H101" i="3"/>
  <c r="I104" i="3"/>
  <c r="I131" i="3"/>
  <c r="K110" i="3"/>
  <c r="K137" i="3"/>
  <c r="H144" i="3"/>
  <c r="H117" i="3"/>
  <c r="M118" i="3"/>
  <c r="M145" i="3"/>
  <c r="I110" i="3"/>
  <c r="I137" i="3"/>
  <c r="K118" i="3"/>
  <c r="K145" i="3"/>
  <c r="I128" i="3"/>
  <c r="I101" i="3"/>
  <c r="M129" i="3"/>
  <c r="M102" i="3"/>
  <c r="N105" i="3"/>
  <c r="N132" i="3"/>
  <c r="L110" i="3"/>
  <c r="L137" i="3"/>
  <c r="H140" i="3"/>
  <c r="H113" i="3"/>
  <c r="M141" i="3"/>
  <c r="M114" i="3"/>
  <c r="I117" i="3"/>
  <c r="I144" i="3"/>
  <c r="J98" i="3"/>
  <c r="H134" i="3"/>
  <c r="H107" i="3"/>
  <c r="K99" i="3"/>
  <c r="K126" i="3"/>
  <c r="I98" i="3"/>
  <c r="I125" i="3"/>
  <c r="M99" i="3"/>
  <c r="M126" i="3"/>
  <c r="N129" i="3"/>
  <c r="N102" i="3"/>
  <c r="K104" i="3"/>
  <c r="K131" i="3"/>
  <c r="L134" i="3"/>
  <c r="L107" i="3"/>
  <c r="I109" i="3"/>
  <c r="I136" i="3"/>
  <c r="M137" i="3"/>
  <c r="M110" i="3"/>
  <c r="I140" i="3"/>
  <c r="I113" i="3"/>
  <c r="N141" i="3"/>
  <c r="N114" i="3"/>
  <c r="L142" i="3"/>
  <c r="L115" i="3"/>
  <c r="J117" i="3"/>
  <c r="J144" i="3"/>
  <c r="H138" i="3"/>
  <c r="H111" i="3"/>
  <c r="H110" i="3"/>
  <c r="H137" i="3"/>
  <c r="H109" i="3"/>
  <c r="N136" i="3"/>
  <c r="H145" i="3"/>
  <c r="H126" i="3"/>
  <c r="H99" i="3"/>
  <c r="K105" i="3"/>
  <c r="K132" i="3"/>
  <c r="D22" i="1"/>
  <c r="F22" i="1" s="1"/>
  <c r="N99" i="3"/>
  <c r="N126" i="3"/>
  <c r="K128" i="3"/>
  <c r="K101" i="3"/>
  <c r="I133" i="3"/>
  <c r="I106" i="3"/>
  <c r="M107" i="3"/>
  <c r="M134" i="3"/>
  <c r="J109" i="3"/>
  <c r="J136" i="3"/>
  <c r="N137" i="3"/>
  <c r="N110" i="3"/>
  <c r="M142" i="3"/>
  <c r="M115" i="3"/>
  <c r="K117" i="3"/>
  <c r="K144" i="3"/>
  <c r="K134" i="3"/>
  <c r="L99" i="3"/>
  <c r="H115" i="3"/>
  <c r="H127" i="3"/>
  <c r="M100" i="3"/>
  <c r="M127" i="3"/>
  <c r="J141" i="3"/>
  <c r="J114" i="3"/>
  <c r="U203" i="2"/>
  <c r="U206" i="2" s="1"/>
  <c r="K98" i="3"/>
  <c r="K125" i="3"/>
  <c r="L128" i="3"/>
  <c r="L101" i="3"/>
  <c r="I103" i="3"/>
  <c r="I130" i="3"/>
  <c r="M131" i="3"/>
  <c r="M104" i="3"/>
  <c r="J133" i="3"/>
  <c r="J106" i="3"/>
  <c r="N107" i="3"/>
  <c r="N134" i="3"/>
  <c r="K136" i="3"/>
  <c r="K109" i="3"/>
  <c r="K140" i="3"/>
  <c r="K113" i="3"/>
  <c r="J111" i="3"/>
  <c r="J138" i="3"/>
  <c r="N131" i="3"/>
  <c r="N104" i="3"/>
  <c r="N143" i="3"/>
  <c r="N116" i="3"/>
  <c r="J128" i="3"/>
  <c r="K135" i="3"/>
  <c r="K108" i="3"/>
  <c r="J129" i="3"/>
  <c r="J102" i="3"/>
  <c r="O81" i="4"/>
  <c r="Z81" i="4" s="1"/>
  <c r="Z78" i="4"/>
  <c r="O203" i="2"/>
  <c r="O188" i="2"/>
  <c r="O187" i="2"/>
  <c r="O204" i="2"/>
  <c r="L98" i="3"/>
  <c r="L125" i="3"/>
  <c r="I127" i="3"/>
  <c r="I100" i="3"/>
  <c r="M101" i="3"/>
  <c r="M128" i="3"/>
  <c r="K106" i="3"/>
  <c r="K133" i="3"/>
  <c r="L136" i="3"/>
  <c r="L109" i="3"/>
  <c r="L140" i="3"/>
  <c r="L113" i="3"/>
  <c r="H116" i="3"/>
  <c r="H143" i="3"/>
  <c r="H114" i="3"/>
  <c r="H141" i="3"/>
  <c r="N100" i="3"/>
  <c r="L105" i="3"/>
  <c r="J110" i="3"/>
  <c r="L129" i="3"/>
  <c r="AB81" i="4"/>
  <c r="AA81" i="4"/>
  <c r="J105" i="3"/>
  <c r="J132" i="3"/>
  <c r="N135" i="3"/>
  <c r="N108" i="3"/>
  <c r="M125" i="3"/>
  <c r="M98" i="3"/>
  <c r="N101" i="3"/>
  <c r="N128" i="3"/>
  <c r="H108" i="3"/>
  <c r="H135" i="3"/>
  <c r="M136" i="3"/>
  <c r="M109" i="3"/>
  <c r="M113" i="3"/>
  <c r="M140" i="3"/>
  <c r="I116" i="3"/>
  <c r="I143" i="3"/>
  <c r="N117" i="3"/>
  <c r="N144" i="3"/>
  <c r="H98" i="3"/>
  <c r="H125" i="3"/>
  <c r="K111" i="3"/>
  <c r="K138" i="3"/>
  <c r="H139" i="3"/>
  <c r="R81" i="4"/>
  <c r="AC81" i="4" s="1"/>
  <c r="M116" i="3"/>
  <c r="I138" i="3"/>
  <c r="S81" i="4"/>
  <c r="AD81" i="4" s="1"/>
  <c r="G123" i="2"/>
  <c r="D124" i="2" s="1"/>
  <c r="L79" i="3"/>
  <c r="J108" i="3"/>
  <c r="J126" i="3"/>
  <c r="L139" i="3"/>
  <c r="AB76" i="4"/>
  <c r="Y77" i="4"/>
  <c r="T81" i="4"/>
  <c r="AE81" i="4" s="1"/>
  <c r="I107" i="3"/>
  <c r="M139" i="3"/>
  <c r="AC76" i="4"/>
  <c r="F39" i="3"/>
  <c r="F42" i="3"/>
  <c r="F48" i="3"/>
  <c r="M108" i="3"/>
  <c r="M132" i="3"/>
  <c r="I142" i="3"/>
  <c r="M144" i="3"/>
  <c r="J100" i="3"/>
  <c r="J112" i="3"/>
  <c r="L131" i="3"/>
  <c r="L143" i="3"/>
  <c r="Y75" i="4"/>
  <c r="Z75" i="4"/>
  <c r="E23" i="2"/>
  <c r="C24" i="2"/>
  <c r="G187" i="2"/>
  <c r="F23" i="2"/>
  <c r="G189" i="2"/>
  <c r="G188" i="2"/>
  <c r="H100" i="2" l="1"/>
  <c r="U190" i="2"/>
  <c r="E101" i="2"/>
  <c r="B101" i="2"/>
  <c r="G100" i="2"/>
  <c r="F100" i="2"/>
  <c r="D101" i="2"/>
  <c r="F101" i="2"/>
  <c r="H99" i="2"/>
  <c r="P188" i="2"/>
  <c r="W188" i="2" s="1"/>
  <c r="H188" i="2"/>
  <c r="Q188" i="2" s="1"/>
  <c r="V188" i="2" s="1"/>
  <c r="H189" i="2"/>
  <c r="C94" i="2"/>
  <c r="C100" i="2" s="1"/>
  <c r="C71" i="2"/>
  <c r="F71" i="2"/>
  <c r="F93" i="2"/>
  <c r="F99" i="2" s="1"/>
  <c r="E93" i="2"/>
  <c r="E99" i="2" s="1"/>
  <c r="H187" i="2"/>
  <c r="Q187" i="2" s="1"/>
  <c r="V187" i="2" s="1"/>
  <c r="P187" i="2"/>
  <c r="E17" i="1"/>
  <c r="H17" i="1" s="1"/>
  <c r="H150" i="2"/>
  <c r="H149" i="2"/>
  <c r="G149" i="2"/>
  <c r="G150" i="2"/>
  <c r="E100" i="2"/>
  <c r="C99" i="2"/>
  <c r="G99" i="2"/>
  <c r="D150" i="2"/>
  <c r="D149" i="2"/>
  <c r="B142" i="2"/>
  <c r="E89" i="2"/>
  <c r="D143" i="2"/>
  <c r="E188" i="2"/>
  <c r="D99" i="2"/>
  <c r="B100" i="2"/>
  <c r="D100" i="2"/>
  <c r="B150" i="2"/>
  <c r="B149" i="2"/>
  <c r="L106" i="3"/>
  <c r="L133" i="3"/>
  <c r="E189" i="2"/>
  <c r="D144" i="2"/>
  <c r="G101" i="2"/>
  <c r="B99" i="2"/>
  <c r="D125" i="2"/>
  <c r="D127" i="2"/>
  <c r="H101" i="2"/>
  <c r="C101" i="2"/>
  <c r="H102" i="2" l="1"/>
  <c r="G102" i="2"/>
  <c r="F102" i="2"/>
  <c r="C102" i="2"/>
  <c r="W187" i="2"/>
  <c r="E102" i="2"/>
  <c r="B102" i="2"/>
  <c r="C149" i="2"/>
  <c r="C150" i="2"/>
  <c r="F150" i="2"/>
  <c r="F149" i="2"/>
  <c r="E71" i="2"/>
  <c r="E143" i="2"/>
  <c r="H143" i="2" s="1"/>
  <c r="L188" i="2"/>
  <c r="L204" i="2" s="1"/>
  <c r="F188" i="2"/>
  <c r="E144" i="2"/>
  <c r="F144" i="2" s="1"/>
  <c r="F145" i="2" s="1"/>
  <c r="D102" i="2"/>
  <c r="L189" i="2"/>
  <c r="L205" i="2" s="1"/>
  <c r="F189" i="2"/>
  <c r="E187" i="2"/>
  <c r="D142" i="2"/>
  <c r="B145" i="2"/>
  <c r="G142" i="2"/>
  <c r="N189" i="2"/>
  <c r="P189" i="2" s="1"/>
  <c r="W189" i="2" s="1"/>
  <c r="N205" i="2"/>
  <c r="H144" i="2" l="1"/>
  <c r="B157" i="2" s="1"/>
  <c r="E204" i="2"/>
  <c r="I143" i="2"/>
  <c r="D156" i="2"/>
  <c r="H156" i="2"/>
  <c r="B156" i="2"/>
  <c r="G156" i="2"/>
  <c r="C156" i="2"/>
  <c r="E205" i="2"/>
  <c r="D145" i="2"/>
  <c r="E142" i="2"/>
  <c r="E145" i="2" s="1"/>
  <c r="P190" i="2"/>
  <c r="W190" i="2"/>
  <c r="C217" i="2" s="1"/>
  <c r="F187" i="2"/>
  <c r="L187" i="2"/>
  <c r="L203" i="2" s="1"/>
  <c r="E190" i="2"/>
  <c r="Q189" i="2"/>
  <c r="V189" i="2" s="1"/>
  <c r="F156" i="2"/>
  <c r="E150" i="2"/>
  <c r="E156" i="2" s="1"/>
  <c r="E149" i="2"/>
  <c r="F157" i="2" l="1"/>
  <c r="H157" i="2"/>
  <c r="C157" i="2"/>
  <c r="D157" i="2"/>
  <c r="I144" i="2"/>
  <c r="G157" i="2"/>
  <c r="E157" i="2"/>
  <c r="G205" i="2"/>
  <c r="F205" i="2"/>
  <c r="H142" i="2"/>
  <c r="F204" i="2"/>
  <c r="G204" i="2"/>
  <c r="H204" i="2" l="1"/>
  <c r="Q204" i="2" s="1"/>
  <c r="V204" i="2" s="1"/>
  <c r="P204" i="2"/>
  <c r="W204" i="2" s="1"/>
  <c r="H145" i="2"/>
  <c r="I145" i="2" s="1"/>
  <c r="E203" i="2"/>
  <c r="I142" i="2"/>
  <c r="B155" i="2"/>
  <c r="B158" i="2" s="1"/>
  <c r="B165" i="2" s="1"/>
  <c r="B166" i="2" s="1"/>
  <c r="B167" i="2" s="1"/>
  <c r="B168" i="2" s="1"/>
  <c r="B169" i="2" s="1"/>
  <c r="B170" i="2" s="1"/>
  <c r="B171" i="2" s="1"/>
  <c r="G155" i="2"/>
  <c r="G158" i="2" s="1"/>
  <c r="G165" i="2" s="1"/>
  <c r="G166" i="2" s="1"/>
  <c r="G167" i="2" s="1"/>
  <c r="G168" i="2" s="1"/>
  <c r="G169" i="2" s="1"/>
  <c r="G170" i="2" s="1"/>
  <c r="G171" i="2" s="1"/>
  <c r="H155" i="2"/>
  <c r="H158" i="2" s="1"/>
  <c r="H165" i="2" s="1"/>
  <c r="H166" i="2" s="1"/>
  <c r="H167" i="2" s="1"/>
  <c r="H168" i="2" s="1"/>
  <c r="H169" i="2" s="1"/>
  <c r="H170" i="2" s="1"/>
  <c r="H171" i="2" s="1"/>
  <c r="D155" i="2"/>
  <c r="D158" i="2" s="1"/>
  <c r="D165" i="2" s="1"/>
  <c r="F155" i="2"/>
  <c r="F158" i="2" s="1"/>
  <c r="F165" i="2" s="1"/>
  <c r="C155" i="2"/>
  <c r="C158" i="2" s="1"/>
  <c r="C165" i="2" s="1"/>
  <c r="C166" i="2" s="1"/>
  <c r="C167" i="2" s="1"/>
  <c r="C168" i="2" s="1"/>
  <c r="C169" i="2" s="1"/>
  <c r="C170" i="2" s="1"/>
  <c r="C171" i="2" s="1"/>
  <c r="E155" i="2"/>
  <c r="E158" i="2" s="1"/>
  <c r="E165" i="2" s="1"/>
  <c r="E166" i="2" s="1"/>
  <c r="E167" i="2" s="1"/>
  <c r="E168" i="2" s="1"/>
  <c r="E169" i="2" s="1"/>
  <c r="E170" i="2" s="1"/>
  <c r="E171" i="2" s="1"/>
  <c r="P205" i="2"/>
  <c r="W205" i="2" s="1"/>
  <c r="H205" i="2"/>
  <c r="Q205" i="2" s="1"/>
  <c r="V205" i="2" s="1"/>
  <c r="D166" i="2" l="1"/>
  <c r="D167" i="2" s="1"/>
  <c r="D168" i="2" s="1"/>
  <c r="D169" i="2" s="1"/>
  <c r="D170" i="2" s="1"/>
  <c r="D171" i="2" s="1"/>
  <c r="C224" i="2"/>
  <c r="C223" i="2"/>
  <c r="F166" i="2"/>
  <c r="F167" i="2" s="1"/>
  <c r="F168" i="2" s="1"/>
  <c r="F169" i="2" s="1"/>
  <c r="F170" i="2" s="1"/>
  <c r="F171" i="2" s="1"/>
  <c r="E206" i="2"/>
  <c r="G203" i="2"/>
  <c r="F203" i="2"/>
  <c r="H203" i="2" l="1"/>
  <c r="Q203" i="2" s="1"/>
  <c r="V203" i="2" s="1"/>
  <c r="P203" i="2"/>
  <c r="P206" i="2" l="1"/>
  <c r="W203" i="2"/>
  <c r="W206" i="2" s="1"/>
  <c r="C219" i="2" s="1"/>
  <c r="C221" i="2" s="1"/>
  <c r="C226" i="2" l="1"/>
  <c r="C227" i="2"/>
</calcChain>
</file>

<file path=xl/comments1.xml><?xml version="1.0" encoding="utf-8"?>
<comments xmlns="http://schemas.openxmlformats.org/spreadsheetml/2006/main">
  <authors>
    <author>Tom Carlson</author>
  </authors>
  <commentList>
    <comment ref="R18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2015 Brookhaven/NYSERDA report BNL-108353-2015-IR.</t>
        </r>
      </text>
    </comment>
    <comment ref="S18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Estimated from HVAC.com.</t>
        </r>
      </text>
    </comment>
    <comment ref="R188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2015 Brookhaven/NYSERDA report BNL-108353-2015-IR.</t>
        </r>
      </text>
    </comment>
    <comment ref="S188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Estimated from HVAC.com.</t>
        </r>
      </text>
    </comment>
    <comment ref="N18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Composite wood cost that accounts for the fact that 40% buy wood and 60% cut their own.</t>
        </r>
      </text>
    </comment>
    <comment ref="R203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2015 Brookhaven/NYSERDA report BNL-108353-2015-IR.</t>
        </r>
      </text>
    </comment>
    <comment ref="S203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Estimated from HVAC.com.</t>
        </r>
      </text>
    </comment>
    <comment ref="R204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2015 Brookhaven/NYSERDA report BNL-108353-2015-IR.</t>
        </r>
      </text>
    </comment>
    <comment ref="S204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Estimated from HVAC.com.</t>
        </r>
      </text>
    </comment>
    <comment ref="N20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Composite wood cost that accounts for the fact that 40% buy wood and 60% cut their own.</t>
        </r>
      </text>
    </comment>
  </commentList>
</comments>
</file>

<file path=xl/comments2.xml><?xml version="1.0" encoding="utf-8"?>
<comments xmlns="http://schemas.openxmlformats.org/spreadsheetml/2006/main">
  <authors>
    <author>Tom Carlson</author>
    <author>TCarlson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"Purchasing Firewood in Alaska" on air dry basis (20% MC).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This represents the assumed fraction of the cost of commercially-sold wood that applies to "cut-own" wood. It's a rough monetization of gasoline (driving + chainsaw) and "sweat equity" costs for people that cut their own wood.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"Purchasing Firewood in Alaska" on air dry basis (20% MC).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"Purchasing Firewood in Alaska" on air dry basis (20% MC).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"Purchasing Firewood in Alaska" on air dry basis (20% MC).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"Purchasing Firewood in Alaska" on air dry basis (20% MC).</t>
        </r>
      </text>
    </comment>
    <comment ref="N24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Portable heater fuel split per 2007 Fairbanks HH survey.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This factor is used to adjust episodic average daily emission reductions to annual average daily emission reductions.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https://www.federalreserve.gov/releases/h15/ as of 3/5/2019.  See screen snapshot below.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This factor is used to adjust winter average daily emission reductions to annual average daily emission reductions.</t>
        </r>
      </text>
    </comment>
    <comment ref="S38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This factor is used to adjust winter average daily emission reductions to annual average daily emission reductions.</t>
        </r>
      </text>
    </comment>
    <comment ref="N86" authorId="1" shapeId="0">
      <text>
        <r>
          <rPr>
            <b/>
            <sz val="9"/>
            <color indexed="81"/>
            <rFont val="Tahoma"/>
            <family val="2"/>
          </rPr>
          <t>TCarlson:</t>
        </r>
        <r>
          <rPr>
            <sz val="9"/>
            <color indexed="81"/>
            <rFont val="Tahoma"/>
            <family val="2"/>
          </rPr>
          <t xml:space="preserve">
Reflects all losses from Aurora fuel combustion to District heat steam delivery to residences.</t>
        </r>
      </text>
    </comment>
    <comment ref="N97" authorId="1" shapeId="0">
      <text>
        <r>
          <rPr>
            <b/>
            <sz val="9"/>
            <color indexed="81"/>
            <rFont val="Tahoma"/>
            <family val="2"/>
          </rPr>
          <t>TCarlson:</t>
        </r>
        <r>
          <rPr>
            <sz val="9"/>
            <color indexed="81"/>
            <rFont val="Tahoma"/>
            <family val="2"/>
          </rPr>
          <t xml:space="preserve">
Splits boilers from oil furnaces.</t>
        </r>
      </text>
    </comment>
  </commentList>
</comments>
</file>

<file path=xl/comments3.xml><?xml version="1.0" encoding="utf-8"?>
<comments xmlns="http://schemas.openxmlformats.org/spreadsheetml/2006/main">
  <authors>
    <author>Tom Carlson</author>
  </authors>
  <commentList>
    <comment ref="M3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NH3 EF from Pechan "Estimating Ammonia Emissions from Anthropogenic Non-Agricultural Sources" Draft Final Report, April 2004.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non-catalytic woodstove EF.</t>
        </r>
      </text>
    </comment>
    <comment ref="I3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non-catalytic woodstove EF.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non-catalytic woodstove EF.</t>
        </r>
      </text>
    </comment>
    <comment ref="M3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non-catalytic woodstove EF.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non-catalytic woodstove EF.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catalytic woodstove EF.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catalytic woodstove EF.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catalytic woodstove EF.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catalytic woodstove EF.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catalytic woodstove EF.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2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M43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N43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From http://www.epa.gov/burnwise/pdfs/EPA_stove_emis_reduct.pdf, converted from kg/tonne to lb/ton.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From http://www.epa.gov/burnwise/pdfs/EPA_stove_emis_reduct.pdf, converted from kg/tonne to lb/ton.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2,163 ppm per RGD 8/18/11 email.
This also reflects a rough 76% vs. 24% split in exising use of #2 and #1 distillate, respectively per info from Polar Fuel and Soutdough (PetroStar) in 1/31/12 email from Joan Hardesty to Bob Dulla:
76% x 2566 ppm (#2 S)   +  24% x 896 ppm (#1 S)  =  2,165 ppm S.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896 ppm per RGD 2/13/12 email giving sulfur content in #1 as measured by OMNI Labs.
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2,566 ppm per RGD 2/13/12 email giving sulfur content in #2 as measured by OMNI Labs.
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2,163 ppm per RGD 8/18/11 email.
This also reflects a rough 76% vs. 24% split in exising use of #2 and #1 distillate, respectively per info from Polar Fuel and Soutdough (PetroStar) in 1/31/12 email from Joan Hardesty to Bob Dulla:
76% x 2566 ppm (#2 S)   +  24% x 896 ppm (#1 S)  =  2,165 ppm S.</t>
        </r>
      </text>
    </comment>
    <comment ref="A58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Portable heater fuel split per 2007 Fairbanks HH survey.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2,163 ppm per RGD 8/18/11 email.
This also reflects a rough 76% vs. 24% split in exising use of #2 and #1 distillate, respectively per info from Polar Fuel and Soutdough (PetroStar) in 1/31/12 email from Joan Hardesty to Bob Dulla:
76% x 2566 ppm (#2 S)   +  24% x 896 ppm (#1 S)  =  2,165 ppm S.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2,163 ppm per RGD 8/18/11 email.
This also reflects a rough 76% vs. 24% split in exising use of #2 and #1 distillate, respectively per info from Polar Fuel and Soutdough (PetroStar) in 1/31/12 email from Joan Hardesty to Bob Dulla:
76% x 2566 ppm (#2 S)   +  24% x 896 ppm (#1 S)  =  2,165 ppm S.</t>
        </r>
      </text>
    </comment>
    <comment ref="J62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Assuming coal sulfur content of 0.3% weight per www.usibelli.com/Coal_data.asp</t>
        </r>
      </text>
    </comment>
  </commentList>
</comments>
</file>

<file path=xl/comments4.xml><?xml version="1.0" encoding="utf-8"?>
<comments xmlns="http://schemas.openxmlformats.org/spreadsheetml/2006/main">
  <authors>
    <author>Tom Carlson</author>
    <author>TCarlson</author>
  </authors>
  <commentList>
    <comment ref="A23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"Purchasing Firewood in Alaska" on air dry basis (20% MC).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"Purchasing Firewood in Alaska" on air dry basis (20% MC).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"Purchasing Firewood in Alaska" on air dry basis (20% MC).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Assumed price equal to spruce.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Assumed price equal to spruce.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Assumed price equal to spruce.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Assumed price equal to spruce.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Assumed price equal to spruce.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Assumed price equal to spruce.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Assumed price equal to spruce.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Assumed price equal to spruce.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Assumed price equal to spruce.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"Purchasing Firewood in Alaska" on air dry basis (20% MC).</t>
        </r>
      </text>
    </comment>
    <comment ref="Z34" authorId="1" shapeId="0">
      <text>
        <r>
          <rPr>
            <b/>
            <sz val="9"/>
            <color indexed="81"/>
            <rFont val="Tahoma"/>
            <family val="2"/>
          </rPr>
          <t>TCarlson:</t>
        </r>
        <r>
          <rPr>
            <sz val="9"/>
            <color indexed="81"/>
            <rFont val="Tahoma"/>
            <family val="2"/>
          </rPr>
          <t xml:space="preserve">
Deactivated use of actual 2018 data from Fairbanks Community Research Quaterly (2018Q3) since other elementsof emission inventory already based on 2017Q3 data.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2013 Wood Tag survey, on a volumetric basis.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From 2013 Wood Tag survey, on a mass basis.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Split &amp; cut.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Split &amp; cut.</t>
        </r>
      </text>
    </comment>
  </commentList>
</comments>
</file>

<file path=xl/sharedStrings.xml><?xml version="1.0" encoding="utf-8"?>
<sst xmlns="http://schemas.openxmlformats.org/spreadsheetml/2006/main" count="2644" uniqueCount="1289">
  <si>
    <t>Common Parametric Data</t>
  </si>
  <si>
    <t>Combustion</t>
  </si>
  <si>
    <t>Efficiency</t>
  </si>
  <si>
    <t>Fuel</t>
  </si>
  <si>
    <t>Program Development Cost (one time capital cost)</t>
  </si>
  <si>
    <t>Fuel Prices</t>
  </si>
  <si>
    <t>Fireplace, No Insert</t>
  </si>
  <si>
    <t>AP-42 Wood</t>
  </si>
  <si>
    <t>mmBTU/ton</t>
  </si>
  <si>
    <t>Effort</t>
  </si>
  <si>
    <t>Cost</t>
  </si>
  <si>
    <t>Criteria</t>
  </si>
  <si>
    <t>(November/December)</t>
  </si>
  <si>
    <t>Fireplace, With Insert - Non-EPA Certified</t>
  </si>
  <si>
    <t>Fairbanks Wood - Oven Dry, 0% Moisture</t>
  </si>
  <si>
    <t>Low</t>
  </si>
  <si>
    <t>Requires minor modification to existing program</t>
  </si>
  <si>
    <t>Fuel Type</t>
  </si>
  <si>
    <t>Units</t>
  </si>
  <si>
    <t>Fireplace, With Insert - EPA Certified Non-Catalytic</t>
  </si>
  <si>
    <t>Fairbanks Wood - Air Dry, 20% MC (Dry Basis)</t>
  </si>
  <si>
    <t>Medium</t>
  </si>
  <si>
    <t>Requires significant modification to existing program</t>
  </si>
  <si>
    <t>Electricity</t>
  </si>
  <si>
    <t>Fireplace, With Insert - EPA Certified Catalytic</t>
  </si>
  <si>
    <t>Fairbanks Wood - Episode Avg Baseline, 36.5% MC (Dry)</t>
  </si>
  <si>
    <t>High</t>
  </si>
  <si>
    <t>Requires development of new and/or complex program elements</t>
  </si>
  <si>
    <t>District Hot Water Heat</t>
  </si>
  <si>
    <t>EIA-Based Forecasted Heating Oil Prices</t>
  </si>
  <si>
    <t>Woodstove - Non-EPA Certified</t>
  </si>
  <si>
    <t>Fairbanks Wood - Jan/Feb Baseline, 36.1% MC (Dry)</t>
  </si>
  <si>
    <t>District Steam Heat</t>
  </si>
  <si>
    <t>Woodstove - EPA Certified Non-Catalytic</t>
  </si>
  <si>
    <t>Fairbanks Wood - Nov Baseline, 36.9% MC (Dry)</t>
  </si>
  <si>
    <t>Life of program:</t>
  </si>
  <si>
    <t>years</t>
  </si>
  <si>
    <t>CRR=</t>
  </si>
  <si>
    <t>Fuel Oil (#2/#1 blend)</t>
  </si>
  <si>
    <t>Woodstove - EPA Certified Catalytic</t>
  </si>
  <si>
    <t>Wood Pellets</t>
  </si>
  <si>
    <t>For List</t>
  </si>
  <si>
    <t>Natural Gas</t>
  </si>
  <si>
    <t>Pellet Stove (Exempt)</t>
  </si>
  <si>
    <t>Fuel Oil #1</t>
  </si>
  <si>
    <t>BTU/gal</t>
  </si>
  <si>
    <t>Annualized Cost</t>
  </si>
  <si>
    <t>None</t>
  </si>
  <si>
    <t>Propane</t>
  </si>
  <si>
    <t>Pellet Stove (EPA Certified)</t>
  </si>
  <si>
    <t>Fuel Oil #2</t>
  </si>
  <si>
    <t>/year</t>
  </si>
  <si>
    <t>Wood, Pellet</t>
  </si>
  <si>
    <t>OWB (Hydronic Heater) - 80/20 Unqual/Phase 2 Wtd</t>
  </si>
  <si>
    <t>Fuel Oil #1/#2 Weighted (76% #2 24% #1)*</t>
  </si>
  <si>
    <t>Wood, Birch Cordwood</t>
  </si>
  <si>
    <t>&lt;&lt;- % of ComWood Price</t>
  </si>
  <si>
    <t>OWB (Hydronic Heater) - Unqualified</t>
  </si>
  <si>
    <t>57% Fuel Oil #2 / 43% Kerosene Weighted</t>
  </si>
  <si>
    <t>Wood, Spruce Cordwood</t>
  </si>
  <si>
    <t>Composite</t>
  </si>
  <si>
    <t>OWB (Hydronic Heater) - Phase 1</t>
  </si>
  <si>
    <t>Kerosene</t>
  </si>
  <si>
    <t>Wood, Aspen Cordwood</t>
  </si>
  <si>
    <t>Tons/Cord</t>
  </si>
  <si>
    <t>$/ton</t>
  </si>
  <si>
    <t>Sold/Cut</t>
  </si>
  <si>
    <t>OWB (Hydronic Heater) - Phase 2</t>
  </si>
  <si>
    <t>Labor Categories</t>
  </si>
  <si>
    <t>Wood, Cordwood Wtd. Avg., 20% MC</t>
  </si>
  <si>
    <t>Masonry Heater</t>
  </si>
  <si>
    <t>BTU/ft3</t>
  </si>
  <si>
    <t>Effort (FTE)</t>
  </si>
  <si>
    <t>Wood, Cordwood Wtd. Avg., 36.5% MC</t>
  </si>
  <si>
    <t>/ton</t>
  </si>
  <si>
    <t>Coal</t>
  </si>
  <si>
    <t>Program only addresses new construction, new devices, or limited set of devices</t>
  </si>
  <si>
    <t>Wood, Cordwood Wtd. Avg., 64.3% MC</t>
  </si>
  <si>
    <t>Electric</t>
  </si>
  <si>
    <t>BTU/KWH</t>
  </si>
  <si>
    <t>Program addresses significant portion of device population</t>
  </si>
  <si>
    <t>Coal, Stoker</t>
  </si>
  <si>
    <t>Other Heating Types</t>
  </si>
  <si>
    <t>Waste Oil</t>
  </si>
  <si>
    <t>BTU/gal (JACPA, Vol. 33, No. 7, July 1983)</t>
  </si>
  <si>
    <t>Program address entire population of devices</t>
  </si>
  <si>
    <t>MC</t>
  </si>
  <si>
    <t>Central Oil (Weighted # 1 &amp; #2), Residential</t>
  </si>
  <si>
    <t>Central Oil (#1 distillate), Residential</t>
  </si>
  <si>
    <t>Average cost of FTE</t>
  </si>
  <si>
    <t>Central Oil (#2 distillate), Residential</t>
  </si>
  <si>
    <t>Compliance Fractions</t>
  </si>
  <si>
    <t>per FTE</t>
  </si>
  <si>
    <t xml:space="preserve">Labor cost derived from FNSB 2019 budget breadout. Includes management, supervisory, and technical staff. Averaged for department. Costs include: salary, benefits, office supplies, computer supplies, operating supplies, equipent, contractor support, communications, travel, training, advertising, janitoral, and utilities. </t>
  </si>
  <si>
    <t>Installation Cost</t>
  </si>
  <si>
    <t>Central Oil (Weighted # 1 &amp; #2), Commercial</t>
  </si>
  <si>
    <t>2019 Estimated Compliance with</t>
  </si>
  <si>
    <t>Device Type</t>
  </si>
  <si>
    <t>Device</t>
  </si>
  <si>
    <t>Labor</t>
  </si>
  <si>
    <t>Portable: 43% Kerosene &amp; 57% Fuel Oil</t>
  </si>
  <si>
    <t xml:space="preserve">   Curtailment Requirements (M1)</t>
  </si>
  <si>
    <t>(B. Dulla email, 2/4/19)</t>
  </si>
  <si>
    <t>Fireplace</t>
  </si>
  <si>
    <t>R. Dulla email 11/14/18</t>
  </si>
  <si>
    <t>Direct Vent</t>
  </si>
  <si>
    <t>Estimated Compliance with Enforcement Increase</t>
  </si>
  <si>
    <t>Labor Cost</t>
  </si>
  <si>
    <t>Fireplace insert, cordwood uncertified</t>
  </si>
  <si>
    <t>Natural Gas - Residential</t>
  </si>
  <si>
    <t xml:space="preserve">   Funded by Device Surcharge (M1)</t>
  </si>
  <si>
    <t>Fireplace insert, cordwood certified</t>
  </si>
  <si>
    <t>Natural Gas - Commercial, small uncontrolled</t>
  </si>
  <si>
    <t>Estimated Compliance with No Visible Emission</t>
  </si>
  <si>
    <t>Fireplace insert, pellet exempt</t>
  </si>
  <si>
    <t>Coal Boiler (bituminous/subbituminous, hand-fed)</t>
  </si>
  <si>
    <t xml:space="preserve">   Limit during Curtailment Periods (M18)</t>
  </si>
  <si>
    <t>Fireplace insert, pellet certified</t>
  </si>
  <si>
    <t>Waste Oil Burning</t>
  </si>
  <si>
    <t>-</t>
  </si>
  <si>
    <t>Wood stove</t>
  </si>
  <si>
    <t>R. Dulla email 9/12/18</t>
  </si>
  <si>
    <t>Muni Heat</t>
  </si>
  <si>
    <t>Outdoor hydronic heater</t>
  </si>
  <si>
    <t>Pellet stove</t>
  </si>
  <si>
    <t>Heating Efficiency Factors</t>
  </si>
  <si>
    <t>Residential Episodic Day Heating Energy Use:</t>
  </si>
  <si>
    <t>BTU/HH/day, from 2019 Baseline EI</t>
  </si>
  <si>
    <t>Oil heater</t>
  </si>
  <si>
    <t>Oil/Uncert SFBA</t>
  </si>
  <si>
    <t>Residential Winter (Oct-Mar) Day Heating Energy Use:</t>
  </si>
  <si>
    <t>BTU/HH/day, from 2011-2015 HH Survey</t>
  </si>
  <si>
    <t>Oil/Fireplace:</t>
  </si>
  <si>
    <t>Residential Annual Average Day Heating Energy Use:</t>
  </si>
  <si>
    <t>Oil/Uncert Ins:</t>
  </si>
  <si>
    <t>Number of Winter Days =</t>
  </si>
  <si>
    <t>winter days/yr</t>
  </si>
  <si>
    <t>Oil/Uncert WS:</t>
  </si>
  <si>
    <t>Episodic to Annual Average Heating Factor:</t>
  </si>
  <si>
    <t>&lt;-- This factor is used to adjust episodic average daily emission reductions to annual average daily emission reductions.</t>
  </si>
  <si>
    <t>Capital Recovery Rate (CRR):</t>
  </si>
  <si>
    <t>Bank Prime Loan</t>
  </si>
  <si>
    <t>Oil/Unq OHH:</t>
  </si>
  <si>
    <t>Winter to Annual Average Heating Factor:</t>
  </si>
  <si>
    <t>&lt;-- This factor is used to adjust winter average daily emission reductions to annual average daily emission reductions.</t>
  </si>
  <si>
    <t>Useful Life (yrs) --&gt;</t>
  </si>
  <si>
    <t>Oil/Coal:</t>
  </si>
  <si>
    <t>Episodic to Winter Average Heating Factor:</t>
  </si>
  <si>
    <t>&lt;-- This factor is used to adjust episodic average daily emission reductions to winter season average daily emission reductions.</t>
  </si>
  <si>
    <t>Capital Recovery Factor (CRR):</t>
  </si>
  <si>
    <t>Annual Operation &amp; Maintenance Cost</t>
  </si>
  <si>
    <t>Fraction of 2019 New Residences on Parcels &gt; 0.5 acres =</t>
  </si>
  <si>
    <t>Placeholder</t>
  </si>
  <si>
    <t>R. Dulla email, 11/21/18</t>
  </si>
  <si>
    <t>Fraction of 2019 New Residences on Parcels &lt; 0.5 acres =</t>
  </si>
  <si>
    <t>Fraction of 2019 Residences that are Rentals =</t>
  </si>
  <si>
    <t>&lt;-- Estimated from 2016 ACS and 2010 Census by Block Group</t>
  </si>
  <si>
    <t>Measure 47 - Inspection Warrants</t>
  </si>
  <si>
    <t>Enforecement Staff FTE Cost =</t>
  </si>
  <si>
    <t>(R. Dulla telecon, 10/29/2018)</t>
  </si>
  <si>
    <t>Enforcement Staff Employment Schedule =</t>
  </si>
  <si>
    <t>months/yr (R. Dulla telecon, 10/29/2018)</t>
  </si>
  <si>
    <t>Number of Part-Time Inspectors Needed =</t>
  </si>
  <si>
    <t>Inspection Vehicle Capital Cost  Minus Salvage Earnings =</t>
  </si>
  <si>
    <t>per vehicle (estimated)</t>
  </si>
  <si>
    <t>Pot Burner</t>
  </si>
  <si>
    <t>Inspection Vehicle Useful Life =</t>
  </si>
  <si>
    <t>yr (estimated)</t>
  </si>
  <si>
    <t>Inspection Vehicle Annual Capital Recovery Factor =</t>
  </si>
  <si>
    <t>Useful Life</t>
  </si>
  <si>
    <t>Annual Remodel Rate</t>
  </si>
  <si>
    <t>Inspection Vehicle Annual Capital Cost =</t>
  </si>
  <si>
    <t>/yr</t>
  </si>
  <si>
    <t>yrs Placeholder</t>
  </si>
  <si>
    <t>Inspection Vehicle Annual O&amp;M Cost =</t>
  </si>
  <si>
    <t>Inspection Vehicle Total Annual Cost =</t>
  </si>
  <si>
    <t>Inspection Vehicle Total Winter Season Cost =</t>
  </si>
  <si>
    <t>/winter season</t>
  </si>
  <si>
    <t>Number of Inspection Vehicles =</t>
  </si>
  <si>
    <t>Total Inspection Vehicle Cost =</t>
  </si>
  <si>
    <t>Measure 51ULSHO - Switch to Ultra Low Sulfur Heating Oil</t>
  </si>
  <si>
    <t xml:space="preserve">Ultra Low Sulfur Heating Oil Sulfur Content (ppm) = </t>
  </si>
  <si>
    <t>ppm</t>
  </si>
  <si>
    <t>Moisture Meter</t>
  </si>
  <si>
    <t>ESP</t>
  </si>
  <si>
    <t>Measure 52 - Pot Burners</t>
  </si>
  <si>
    <t>Non-heating Device Costs</t>
  </si>
  <si>
    <t>Number of Pot Burners in Nonattainment Area =</t>
  </si>
  <si>
    <t>From "WasteOilUse" tab in Space Heating EI spreadsheet, based on local survey</t>
  </si>
  <si>
    <t>Moisture meter</t>
  </si>
  <si>
    <t>PM2.5 Emission Factor =</t>
  </si>
  <si>
    <t>lb/1000 gal (OMNI Labs test)</t>
  </si>
  <si>
    <t>Wet firewood testing labor</t>
  </si>
  <si>
    <t>/hr Placeholder</t>
  </si>
  <si>
    <t>Waste Oil Heat Content =</t>
  </si>
  <si>
    <t>Fireplace capping cost</t>
  </si>
  <si>
    <t xml:space="preserve">                                                  =</t>
  </si>
  <si>
    <t>mmBtu/gal</t>
  </si>
  <si>
    <t>OHH and boiler removal and disposal</t>
  </si>
  <si>
    <t>Pot Burner Combustion Efficiency =</t>
  </si>
  <si>
    <t>(assumed)</t>
  </si>
  <si>
    <t>Pellet stove and boiler removal</t>
  </si>
  <si>
    <t>Coal stove removal</t>
  </si>
  <si>
    <t>Borough Support Staff</t>
  </si>
  <si>
    <t>/hr salary and benefits</t>
  </si>
  <si>
    <t>Measure 1 - Surcharge on Device Sales</t>
  </si>
  <si>
    <t>Borough Website Technician</t>
  </si>
  <si>
    <t>Revenue Expected from Surcharge =</t>
  </si>
  <si>
    <t xml:space="preserve">/yr (Preliminary Draft BACM Analysis for </t>
  </si>
  <si>
    <t>Fireplace remodel cost</t>
  </si>
  <si>
    <t>https://www.improvenet.com/r/costs-and-prices/fireplace-remodeling-cost</t>
  </si>
  <si>
    <t xml:space="preserve">   Fairbanks PM2.5 Nonattainment Area, Trinity Consultants, 3/22/2018</t>
  </si>
  <si>
    <t>Wood stove chimney remodel cost</t>
  </si>
  <si>
    <t>OHH chimney remodel cost</t>
  </si>
  <si>
    <t>Measure 29 - Allow Only NOASH Households to Burn During Curtailment Periods</t>
  </si>
  <si>
    <t>Number of NOASH Households in 2019 =</t>
  </si>
  <si>
    <t>Estimated from 2011-2015 Fairbanks Home Heating Survey data</t>
  </si>
  <si>
    <t>Percentage of Households that are NOASH in 2019 =</t>
  </si>
  <si>
    <t>Assumed Number of Curtailment Days per Year =</t>
  </si>
  <si>
    <t>Estimated average for Fairbanks and North Pole</t>
  </si>
  <si>
    <t>Fraction of NA Area Households in AQCZs =</t>
  </si>
  <si>
    <t>Estimated from GIS-based 2010 Census occupied household counts in AQCZs vs. entire NA area</t>
  </si>
  <si>
    <t>Measure R29 - District Heat Expansion</t>
  </si>
  <si>
    <t xml:space="preserve">Steam Energy Transmission Efficiency from Aurora to customer = </t>
  </si>
  <si>
    <t>Aurora Coal Boiler PM2.5 Emission Factor (lb/mmBTU) =</t>
  </si>
  <si>
    <t>&lt;-- from Serious SIP episodic emission inventory</t>
  </si>
  <si>
    <t>Aurora Coal Boiler SO2 Emission Factor (lb/mmBTU) =</t>
  </si>
  <si>
    <t>Measure Stakeholder 3 - Require ESPs on NOASH Devices</t>
  </si>
  <si>
    <t>ESP Control Efficiency =</t>
  </si>
  <si>
    <t>(N. Czarnecki, 3/6/2019)</t>
  </si>
  <si>
    <t>ESP Device Availability =</t>
  </si>
  <si>
    <t>Measure EPA3a - Fuel Oil Boiler Upgrades - Repair</t>
  </si>
  <si>
    <t xml:space="preserve">Fraction of All Residential Oil Heaters That Are Boilers = </t>
  </si>
  <si>
    <t>Anecdotal estimate from discussions with FNSB staff (3/25/2019)</t>
  </si>
  <si>
    <t>Existing Fraction of Boilers Using Flame Retention Burners =</t>
  </si>
  <si>
    <t>Anecdotal estimate based on SIP EI emission factor from OMNI Labs test and introduction of flame retention boilers in 1960s-70s</t>
  </si>
  <si>
    <t>Relative Efficiency Improvement of Flame Retention Burners =</t>
  </si>
  <si>
    <t>http://www.oilheatamerica.com/knowledge-base/equipment/burners/</t>
  </si>
  <si>
    <t xml:space="preserve">Measure:  </t>
  </si>
  <si>
    <t>Replace Current Space Heating Oil with #1 Oil</t>
  </si>
  <si>
    <t>Starting Calendar Year:</t>
  </si>
  <si>
    <t>Fairbanks Space Heating Oil Characteristics - Baseline</t>
  </si>
  <si>
    <t>Methodology Summary:</t>
  </si>
  <si>
    <t>- Local heating oil used for space heating reflects a blend of #1 and #2 distillate.</t>
  </si>
  <si>
    <r>
      <t xml:space="preserve">- </t>
    </r>
    <r>
      <rPr>
        <i/>
        <u/>
        <sz val="11"/>
        <color theme="1"/>
        <rFont val="Calibri"/>
        <family val="2"/>
        <scheme val="minor"/>
      </rPr>
      <t>Residential</t>
    </r>
    <r>
      <rPr>
        <i/>
        <sz val="11"/>
        <color theme="1"/>
        <rFont val="Calibri"/>
        <family val="2"/>
        <scheme val="minor"/>
      </rPr>
      <t xml:space="preserve"> #1 and #2 split based on responses from 2011-2015 Fairbanks Home Heating (HH) Survey.</t>
    </r>
  </si>
  <si>
    <r>
      <t xml:space="preserve">- </t>
    </r>
    <r>
      <rPr>
        <i/>
        <u/>
        <sz val="11"/>
        <color theme="1"/>
        <rFont val="Calibri"/>
        <family val="2"/>
        <scheme val="minor"/>
      </rPr>
      <t>Commercial</t>
    </r>
    <r>
      <rPr>
        <i/>
        <sz val="11"/>
        <color theme="1"/>
        <rFont val="Calibri"/>
        <family val="2"/>
        <scheme val="minor"/>
      </rPr>
      <t xml:space="preserve"> use assumed to be #1 distillate.</t>
    </r>
  </si>
  <si>
    <t>- Local #1 and #2 fuel sulfur content based on 2012 samples measured by SwRI.</t>
  </si>
  <si>
    <t>- Winter heating fuel use fraction (relative to annual) calculated from 2011-2015 HH Survey.</t>
  </si>
  <si>
    <t>Distillate Blend (%)</t>
  </si>
  <si>
    <t>Sulfur</t>
  </si>
  <si>
    <t>Winter vs. Annual</t>
  </si>
  <si>
    <t>Winter %</t>
  </si>
  <si>
    <t>Sector</t>
  </si>
  <si>
    <t>#1</t>
  </si>
  <si>
    <t>#2</t>
  </si>
  <si>
    <t>(ppm)</t>
  </si>
  <si>
    <t>Heating Fuel Use</t>
  </si>
  <si>
    <t>(Oct-Mar)</t>
  </si>
  <si>
    <t>Residential</t>
  </si>
  <si>
    <t>Heating Oil:</t>
  </si>
  <si>
    <t>Commercial</t>
  </si>
  <si>
    <t>Wood:</t>
  </si>
  <si>
    <t>Fuel Sulfur (ppm)</t>
  </si>
  <si>
    <t>Fuel/Sector</t>
  </si>
  <si>
    <t>VOC</t>
  </si>
  <si>
    <t>NOX</t>
  </si>
  <si>
    <t>SO2</t>
  </si>
  <si>
    <t>PM10-PRI</t>
  </si>
  <si>
    <t>PM25-PRI</t>
  </si>
  <si>
    <t>NH3</t>
  </si>
  <si>
    <t>CO</t>
  </si>
  <si>
    <t>Baseline Resid. Oil Blend</t>
  </si>
  <si>
    <t>Baseline Comm. Oil Blend</t>
  </si>
  <si>
    <t>All Wood Devices</t>
  </si>
  <si>
    <r>
      <t>- SO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emission factors scaled from baseline heating oil emission factors based on sulfur content.</t>
    </r>
  </si>
  <si>
    <r>
      <t>- PM</t>
    </r>
    <r>
      <rPr>
        <i/>
        <vertAlign val="subscript"/>
        <sz val="11"/>
        <color theme="1"/>
        <rFont val="Calibri"/>
        <family val="2"/>
        <scheme val="minor"/>
      </rPr>
      <t>2.5</t>
    </r>
    <r>
      <rPr>
        <i/>
        <sz val="11"/>
        <color theme="1"/>
        <rFont val="Calibri"/>
        <family val="2"/>
        <scheme val="minor"/>
      </rPr>
      <t xml:space="preserve"> (and PM</t>
    </r>
    <r>
      <rPr>
        <i/>
        <vertAlign val="subscript"/>
        <sz val="11"/>
        <color theme="1"/>
        <rFont val="Calibri"/>
        <family val="2"/>
        <scheme val="minor"/>
      </rPr>
      <t>10</t>
    </r>
    <r>
      <rPr>
        <i/>
        <sz val="11"/>
        <color theme="1"/>
        <rFont val="Calibri"/>
        <family val="2"/>
        <scheme val="minor"/>
      </rPr>
      <t>) factors based on relative differences in emission factors from 2009 Brookhaven Lab study</t>
    </r>
  </si>
  <si>
    <t xml:space="preserve">  (see figure below).</t>
  </si>
  <si>
    <t>- NOx factors estimated as 25% reduction from average of NOx factors for baseline residential and</t>
  </si>
  <si>
    <t xml:space="preserve">  commercial heating oil based on 2002 V. Turk "Factors Affecting Oil Burner NOx Emissions" paper.</t>
  </si>
  <si>
    <t>- Factors for all other pollutants assumed equal to those for baseline residential heating oil.</t>
  </si>
  <si>
    <t>Tested Heating Oil Device PM2.5 Emission Factors (lb/mmBTU) vs. Fuel Sulfur (ppm)</t>
  </si>
  <si>
    <r>
      <rPr>
        <i/>
        <u/>
        <sz val="11"/>
        <color theme="1"/>
        <rFont val="Calibri"/>
        <family val="2"/>
        <scheme val="minor"/>
      </rPr>
      <t>Source</t>
    </r>
    <r>
      <rPr>
        <i/>
        <sz val="11"/>
        <color theme="1"/>
        <rFont val="Calibri"/>
        <family val="2"/>
        <scheme val="minor"/>
      </rPr>
      <t>:  2009 Brookhaven National Laboratory Report (BNL-91286-2009-IR)</t>
    </r>
  </si>
  <si>
    <t>Linear Eqn:  PM2.5 (lb/mmBTU) vs. S (ppm)</t>
  </si>
  <si>
    <t>PM2.5    =</t>
  </si>
  <si>
    <t>x S      +</t>
  </si>
  <si>
    <t>Predicted</t>
  </si>
  <si>
    <t>PM2.5</t>
  </si>
  <si>
    <t>Heating Oil Grade</t>
  </si>
  <si>
    <t>lb/mmBTU</t>
  </si>
  <si>
    <t>Baseline Residential Oil</t>
  </si>
  <si>
    <t>#1 Heating Oil</t>
  </si>
  <si>
    <t>Relative Reduction:</t>
  </si>
  <si>
    <t>Energy Content Differences</t>
  </si>
  <si>
    <t>Energy Content #2:</t>
  </si>
  <si>
    <t>https://www.engineeringtoolbox.com/energy-content-d_868.html</t>
  </si>
  <si>
    <t>Energy Content #1:</t>
  </si>
  <si>
    <t>% Difference (#1 vs. #2):</t>
  </si>
  <si>
    <t>#1 Heating Oil Emission Factors (lb/mmBTU)</t>
  </si>
  <si>
    <t>Without Implementation of this Measure</t>
  </si>
  <si>
    <t>- Set baseline nonattainment area heating energy use using average winter modeling episode day.</t>
  </si>
  <si>
    <t>- Scaled average winter day to annual day heating energy use based on 2011-2015 HH Survey data.</t>
  </si>
  <si>
    <t>- Calculate baseline annual emissions by affected fuel/sector using lb/mmBTU emission factors.</t>
  </si>
  <si>
    <t xml:space="preserve">  (Wood heating devices included to later account for price-based demand shift.)</t>
  </si>
  <si>
    <t>Affected Fuel/Sector (mmBTU/day)</t>
  </si>
  <si>
    <t>Wtr/Ann</t>
  </si>
  <si>
    <t>Annual</t>
  </si>
  <si>
    <t>Episodic</t>
  </si>
  <si>
    <t>Use (%)</t>
  </si>
  <si>
    <t>(12 mths)</t>
  </si>
  <si>
    <t>Residential Heating Oil</t>
  </si>
  <si>
    <t>Commercial Heating Oil</t>
  </si>
  <si>
    <t>All Wood Heating Devices</t>
  </si>
  <si>
    <t>TOTALS</t>
  </si>
  <si>
    <t>Space Heating Emission Factors (lb/mmBTU)</t>
  </si>
  <si>
    <t>Residential Oil, Baseline</t>
  </si>
  <si>
    <t>Commercial Oil, Baseline</t>
  </si>
  <si>
    <t>With Implementation of this Measure</t>
  </si>
  <si>
    <r>
      <t>- Use ULS emission factors from 2009 Brookhaven report for PM</t>
    </r>
    <r>
      <rPr>
        <i/>
        <vertAlign val="subscript"/>
        <sz val="11"/>
        <color theme="1"/>
        <rFont val="Calibri"/>
        <family val="2"/>
        <scheme val="minor"/>
      </rPr>
      <t>2.5</t>
    </r>
    <r>
      <rPr>
        <i/>
        <sz val="11"/>
        <color theme="1"/>
        <rFont val="Calibri"/>
        <family val="2"/>
        <scheme val="minor"/>
      </rPr>
      <t xml:space="preserve"> (and scaled SO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).</t>
    </r>
  </si>
  <si>
    <t>- Adjust for decreased oil use from ULS due to eliminated boiler fouling/deposits.</t>
  </si>
  <si>
    <t>- Account for reduced oil demand from increased ULS price (using demand elasticity).</t>
  </si>
  <si>
    <t>- Assume energy from price-reduced oil demand replaced with "same-BTU" wood energy.</t>
  </si>
  <si>
    <t>- Translate "same-BTU" energy to equivalent wood BTUs, accounting for wood/oil efficiency difference.</t>
  </si>
  <si>
    <t>Heating Efficiency Improvement Using ULS Oil</t>
  </si>
  <si>
    <t>Baseline Oil Device Efficiency:</t>
  </si>
  <si>
    <t>Fuel Use Increase from Fouling:</t>
  </si>
  <si>
    <t>per 2015 Brookhaven report (BNL-108353-2015-IR)</t>
  </si>
  <si>
    <t>Fouling Eliminated Fuel Use Decrease:</t>
  </si>
  <si>
    <t>Heating Oil Price Elasticity Impacts on Wood Demand</t>
  </si>
  <si>
    <t>Estimated Oil Demand Price Elasticity:</t>
  </si>
  <si>
    <t>Price Premium for #1 Oil:</t>
  </si>
  <si>
    <t>Base Price:</t>
  </si>
  <si>
    <t>per gallon</t>
  </si>
  <si>
    <t>Relative Price Increase:</t>
  </si>
  <si>
    <t>Decrease in Oil Use:</t>
  </si>
  <si>
    <t>Wood-Oil Cross-Price Elasticity:</t>
  </si>
  <si>
    <t>Increase in Wood Use:</t>
  </si>
  <si>
    <t>Relative Heating Efficiency Between Oil and All Wood Devices</t>
  </si>
  <si>
    <t>(Wood efficiency is usage weighted composite)</t>
  </si>
  <si>
    <t>Efficiency (%)</t>
  </si>
  <si>
    <t>Relative</t>
  </si>
  <si>
    <t>Oil</t>
  </si>
  <si>
    <t>Wood</t>
  </si>
  <si>
    <t>Wood/Oil</t>
  </si>
  <si>
    <t>Devices</t>
  </si>
  <si>
    <t>Factor</t>
  </si>
  <si>
    <t>Affected Fuel/Sector (mmBTU/avg annual day)</t>
  </si>
  <si>
    <t>ULS-</t>
  </si>
  <si>
    <t>After</t>
  </si>
  <si>
    <t>Price</t>
  </si>
  <si>
    <t>Energy</t>
  </si>
  <si>
    <t>Daily</t>
  </si>
  <si>
    <t>Reduced</t>
  </si>
  <si>
    <t>Demand</t>
  </si>
  <si>
    <t>Content</t>
  </si>
  <si>
    <t>Baseline</t>
  </si>
  <si>
    <t>Fouling</t>
  </si>
  <si>
    <t>Impact</t>
  </si>
  <si>
    <t>Adj.</t>
  </si>
  <si>
    <t>After #1</t>
  </si>
  <si>
    <t>% Change</t>
  </si>
  <si>
    <t>Residential Oil, ULS</t>
  </si>
  <si>
    <t>Commercial Oil, ULS</t>
  </si>
  <si>
    <t>Emission Benefits by Calendar Year</t>
  </si>
  <si>
    <t>Net Emission Benefits (tons/year)</t>
  </si>
  <si>
    <t>Implmnt.</t>
  </si>
  <si>
    <t>Calendar Year</t>
  </si>
  <si>
    <t>Year</t>
  </si>
  <si>
    <t>One-time measure, so no accumulation of benefits over time</t>
  </si>
  <si>
    <t>Cost Analysis:</t>
  </si>
  <si>
    <t>Costs - Without Implementation of this Measure</t>
  </si>
  <si>
    <t xml:space="preserve">  - Assume that baseline costs are limited to fuel costs for oil and wood and maintenance costs for existing heating oil units used in residential and commercial space heating</t>
  </si>
  <si>
    <t xml:space="preserve">  - 2011-2015 Fairbanks Home Heating Survey data household percentages:</t>
  </si>
  <si>
    <t>Residential Oil:</t>
  </si>
  <si>
    <t>Residential Wood:</t>
  </si>
  <si>
    <t xml:space="preserve">  - Assume 98% of commercial building use heating oil (remaining 2% use natural gas) -- consistent with SIP EI assumption</t>
  </si>
  <si>
    <t>Annual Daily Energy</t>
  </si>
  <si>
    <t>Back-Calculated</t>
  </si>
  <si>
    <t>Total Fuel Costs</t>
  </si>
  <si>
    <t>Oil Device Repair/Maintenance Costs</t>
  </si>
  <si>
    <t>Total Operating Cost</t>
  </si>
  <si>
    <t>Affected Devices</t>
  </si>
  <si>
    <t>Use (mmBTU/day)</t>
  </si>
  <si>
    <t>Annual Daily Fuel Use</t>
  </si>
  <si>
    <t>Energy Content</t>
  </si>
  <si>
    <t>Fuel Price</t>
  </si>
  <si>
    <t>Per Year</t>
  </si>
  <si>
    <t>Interval</t>
  </si>
  <si>
    <t>Avg Cost/</t>
  </si>
  <si>
    <t>Annual Costs</t>
  </si>
  <si>
    <t>Counts</t>
  </si>
  <si>
    <t>Total</t>
  </si>
  <si>
    <t>Per Unit</t>
  </si>
  <si>
    <t>mmBTU</t>
  </si>
  <si>
    <t>Unit</t>
  </si>
  <si>
    <t>(years)</t>
  </si>
  <si>
    <t>Service</t>
  </si>
  <si>
    <t>Residential Oil Devices</t>
  </si>
  <si>
    <t>res. units w/oil</t>
  </si>
  <si>
    <t>gallons</t>
  </si>
  <si>
    <t>Resid. Oil Blend</t>
  </si>
  <si>
    <t>/gallon</t>
  </si>
  <si>
    <t>Commercial Oil Devices</t>
  </si>
  <si>
    <t>comm. units w/oil</t>
  </si>
  <si>
    <t>Comm. Oil Blend</t>
  </si>
  <si>
    <t>res. units w/wood</t>
  </si>
  <si>
    <t>tons</t>
  </si>
  <si>
    <t>Costs - With Implementation of this Measure</t>
  </si>
  <si>
    <t xml:space="preserve">  - Adjust fuel usage to reflect decrease from elimination of fouling using ULSHO</t>
  </si>
  <si>
    <t xml:space="preserve">  - Also adjust oil usage to reflect own-price and cross-price elasticity assumptions above</t>
  </si>
  <si>
    <t xml:space="preserve">  - Account for price change of ULSHO</t>
  </si>
  <si>
    <t xml:space="preserve">  - Adjust maintenance/repair cost to reflect longer interval between services per Brookhaven/NYSERDA report</t>
  </si>
  <si>
    <t>Unchanged</t>
  </si>
  <si>
    <t>Program</t>
  </si>
  <si>
    <t>Effort:</t>
  </si>
  <si>
    <t>Cost Effectiveness:</t>
  </si>
  <si>
    <t>Cost Without Implementation =</t>
  </si>
  <si>
    <t>Cost With Implementation =</t>
  </si>
  <si>
    <t>Cost Increase =</t>
  </si>
  <si>
    <t>PM2.5 Emission Reduction =</t>
  </si>
  <si>
    <t>SO2 Emission Reduction =</t>
  </si>
  <si>
    <t>Implementation Cost-Effectiveness =</t>
  </si>
  <si>
    <t>/ton PM2.5</t>
  </si>
  <si>
    <t>/ton SO2</t>
  </si>
  <si>
    <t>Energy Content Assumptions</t>
  </si>
  <si>
    <t>EC</t>
  </si>
  <si>
    <t>Notes</t>
  </si>
  <si>
    <t>Energy Loads for Space Heating from CCHRC</t>
  </si>
  <si>
    <t>AP-42 residential wood document, c01s10.pdf</t>
  </si>
  <si>
    <t>Residential:</t>
  </si>
  <si>
    <t>BTU/DD-ft2-yr</t>
  </si>
  <si>
    <t>see Moisture sheet</t>
  </si>
  <si>
    <t>Commercial:</t>
  </si>
  <si>
    <t>Monthly</t>
  </si>
  <si>
    <t>Month</t>
  </si>
  <si>
    <t>Avg HDD</t>
  </si>
  <si>
    <t>HDD Ratio</t>
  </si>
  <si>
    <t>Fairbanks HDD:</t>
  </si>
  <si>
    <t>HDD/yr (base 65F)</t>
  </si>
  <si>
    <t>Daily Winter HDD:</t>
  </si>
  <si>
    <t>Daily Summer HDD:</t>
  </si>
  <si>
    <t>CCHRC</t>
  </si>
  <si>
    <t>Reference Average Daily HDD:</t>
  </si>
  <si>
    <t>North American Combustion Handbook (as referenced in http://en.wikipedia.org/wiki/Heating_oil#cite_note-1)</t>
  </si>
  <si>
    <t>Fairbanks Community Research Quarterly</t>
  </si>
  <si>
    <t>Reference Daily Energy Loads (BTU/ft2-day)</t>
  </si>
  <si>
    <t>assumed for portable heaters</t>
  </si>
  <si>
    <t>Winter</t>
  </si>
  <si>
    <t>Summer</t>
  </si>
  <si>
    <t>http://www.generatorjoe.net/html/energy.html</t>
  </si>
  <si>
    <t>http://www.fngas.com/calculate.html</t>
  </si>
  <si>
    <t>Days/Season:</t>
  </si>
  <si>
    <t>* The EC number is based on a blend of #1 and #2 used under Fairbanks cold temps per this source</t>
  </si>
  <si>
    <t>Number of FNSB Households:</t>
  </si>
  <si>
    <t>(updated from 2010 Census)</t>
  </si>
  <si>
    <t>Wood Density:</t>
  </si>
  <si>
    <t>tons/cord, from Cord_Wood_Weight.xlsx</t>
  </si>
  <si>
    <t>Number of PM Area Households:</t>
  </si>
  <si>
    <t>(estimated from Jan-2012 parcel centroid data)</t>
  </si>
  <si>
    <t>Cost Assumptions</t>
  </si>
  <si>
    <t>Rate</t>
  </si>
  <si>
    <t>Source</t>
  </si>
  <si>
    <t>Commercial Building Heating Splits by Fuel Type</t>
  </si>
  <si>
    <t>cord</t>
  </si>
  <si>
    <t>Fuel Oil:</t>
  </si>
  <si>
    <t>gal</t>
  </si>
  <si>
    <t>Natural Gas:</t>
  </si>
  <si>
    <t>assumed same as fuel oil</t>
  </si>
  <si>
    <t>10^2 ft3</t>
  </si>
  <si>
    <t>KwH</t>
  </si>
  <si>
    <t>Emission Factors -- OMNI Results Where Available (green shaded), OMNI factors based on oven dry (OD) weight, assume AP-42 factors are as well</t>
  </si>
  <si>
    <t>Emission Factors (lb/mmBTU), EPA Method 5H Except Where Noted</t>
  </si>
  <si>
    <t>Wood-Burning Type</t>
  </si>
  <si>
    <t>Device Name</t>
  </si>
  <si>
    <t>SCC</t>
  </si>
  <si>
    <t>Efficiency Source</t>
  </si>
  <si>
    <t>mg/MJ</t>
  </si>
  <si>
    <t>Emission Factor Source</t>
  </si>
  <si>
    <t>FP</t>
  </si>
  <si>
    <t>AP-42, www.epa.gov/ttnchie1/ap42/ch01/related/woodstove.pdf, Table 2.2-1</t>
  </si>
  <si>
    <t>AP-42, Table 1.9-1; for SO2, OMNI fuel S for spruce gave EF identical to AP42</t>
  </si>
  <si>
    <t>Ins-Conv</t>
  </si>
  <si>
    <t>Assumed equal to uncertified woodstove EFs</t>
  </si>
  <si>
    <t>Ins-NonCat</t>
  </si>
  <si>
    <t>AP-42, www.epa.gov/ttnchie1/ap42/ch01/related/woodstoveapp.pdf, Table 3 for PM Efs,</t>
  </si>
  <si>
    <t>Ins-Cat</t>
  </si>
  <si>
    <t>AP-42, www.epa.gov/ttnchie1/ap42/ch01/related/woodstoveapp.pdf, Table 3 for PM Efs</t>
  </si>
  <si>
    <t>WS-Conv</t>
  </si>
  <si>
    <t>AP-42, www.epa.gov/ttnchie1/ap42/ch01/related/woodstove.pdf, Table 2.1-2</t>
  </si>
  <si>
    <t>AP-42, Table 1.10-1 for VOC&amp;SO2; all others use avg of OMNI runs 14 and 15, conventional wood stove, spruce and birch, low firing rate</t>
  </si>
  <si>
    <t>WS-NonCat</t>
  </si>
  <si>
    <t>AP-42, Table 1.10-1, assumed Phase II (1990 stds) for VOC&amp;SO2; all others use avg of OMNI runs 5&amp;6 for birch&amp;spruce EPA (noncat) woodstove at low firing rate</t>
  </si>
  <si>
    <t>WS-Cat</t>
  </si>
  <si>
    <t>same as immediately above, except that the OMNI avgs for PM10 and PM2.5 are scaled by the same ratio of cat to noncat (16.2/14.6) as used by TRC</t>
  </si>
  <si>
    <t>PS-Exempt</t>
  </si>
  <si>
    <t>AP-42, Table 1.10-5</t>
  </si>
  <si>
    <t>AP-42, Table 1.10-1for VOC; all others OMNI run #1, pellet stove, except SO2 which is based on dry pellet S content from OMNI</t>
  </si>
  <si>
    <t>PS-EPACert</t>
  </si>
  <si>
    <t>AP-42, www.epa.gov/ttnchie1/ap42/ch01/related/woodstove.pdf, Table 2</t>
  </si>
  <si>
    <t>OWBWtd</t>
  </si>
  <si>
    <t>EPA/NY per wood_stoves.xls</t>
  </si>
  <si>
    <t>80% / 20% weighting of OWB and OWB-Ph2</t>
  </si>
  <si>
    <t>OWB</t>
  </si>
  <si>
    <t>EPA/NY per wood_stoves.xls for VOC&amp;SO2; others from avg of OMNI runs 30&amp;32, OWHH, birch&amp;spruce, low firing rate (note - CO is a lower limit, instrument pegged), OMNI's dry S content for spruce gave EF identical to AP42</t>
  </si>
  <si>
    <t>OWB-Ph1</t>
  </si>
  <si>
    <t>set rates for VOC to those for woodstoves; others from avg of OMNI runs 9 and 11, spruce&amp;birch, EPA qualified OWHH, low firing rate, but for PM and CO scaled by TRC's ratio for phase 1 and 2; SO2 based on OMNI's S content of dry spruce</t>
  </si>
  <si>
    <t>OWB-Ph2</t>
  </si>
  <si>
    <t>CCHRC, http://www.cchrc.org/sites/default/files/docs/masonry_heater.pdf</t>
  </si>
  <si>
    <t>EF</t>
  </si>
  <si>
    <t>Emission Factors (lb/mmBTU)</t>
  </si>
  <si>
    <t>COil-Res</t>
  </si>
  <si>
    <t>EIA</t>
  </si>
  <si>
    <t>Fuel Oil #1&amp;2</t>
  </si>
  <si>
    <t>lb/1000 gal</t>
  </si>
  <si>
    <t>EPA, AP-42 Table 1.3-1 for VOC and (with OMNI fuel S content) for SO2; all others OMNI run#17, SWRI for fuel (lower) heating value, AP-42 for fuel oil density</t>
  </si>
  <si>
    <t>COil-Res1</t>
  </si>
  <si>
    <t>COil-Res2</t>
  </si>
  <si>
    <t>COil-Com</t>
  </si>
  <si>
    <t>2103004001</t>
  </si>
  <si>
    <t>EPA, AP-42 Table 1.3-1 for Nox; for all others, assume same as above</t>
  </si>
  <si>
    <t>Prtbl</t>
  </si>
  <si>
    <t>Kero/FO</t>
  </si>
  <si>
    <t>Emission rates for portable heating devices using kerosene/fuel oil #2 blend assumed equal to central oil (on #2) in absence of actual data; except SO2, NH3 and CO, assumed same as above</t>
  </si>
  <si>
    <t>DVOil</t>
  </si>
  <si>
    <t>Emission rates for DV devices using Heating Oil #1 assumed equal to central oil (on #2) in absence of actual data; except SO2, NH3 and CO assumed same as above</t>
  </si>
  <si>
    <t>NtGas-Res</t>
  </si>
  <si>
    <t>lb/10^6 ft3</t>
  </si>
  <si>
    <t>EPA, AP-42 Tables 1.4-1 &amp; 1.4-2 for all but NH3, EPA/Pechan for NH3</t>
  </si>
  <si>
    <t>NtGas-Com</t>
  </si>
  <si>
    <t>CoalHt</t>
  </si>
  <si>
    <t>NY per wood_stoves.xls</t>
  </si>
  <si>
    <t>lb/ton</t>
  </si>
  <si>
    <t>EPA, AP-42:  Table 1.1-19 for VOC and (w. Usibelli S content) SO2; OMNI runs 21, 23, 37&amp;38 for all other, coal stove, wet&amp;dry stoker and lump coal, low firing rate</t>
  </si>
  <si>
    <t>WasteOil</t>
  </si>
  <si>
    <t>2102012000</t>
  </si>
  <si>
    <t>EPA, AP-42 Table 1.11-1 for VOC; all others OMNI run#18, SWRI for heating value, AP-42 for No. 2 fuel oil density</t>
  </si>
  <si>
    <t>Comparison of Space Heating Fuel/Device Emission Rates on an Equivalent Net Energy Basis -- OMNI Rates Where Available</t>
  </si>
  <si>
    <t>Wood on Oven Dry Basis (0% MC)</t>
  </si>
  <si>
    <t>Net</t>
  </si>
  <si>
    <t>Emission Factors (lb/net mmBTU)</t>
  </si>
  <si>
    <t>Gas</t>
  </si>
  <si>
    <t>Wood on "Dry"Basis (20% MC)</t>
  </si>
  <si>
    <t>Comparison of Space Heating Fuel/Device Emission Rates on an Equivalent Net Energy Basis</t>
  </si>
  <si>
    <t>Baseline Wood Moisture Basis (36.5% MC)</t>
  </si>
  <si>
    <t>Summary of Space Heating Emissions and Energy Use by Device Averaged Across Each Modeling Episode</t>
  </si>
  <si>
    <t>PBSR, 2019</t>
  </si>
  <si>
    <t>Grid 3 Domain</t>
  </si>
  <si>
    <t>PM Non-Attainment Area</t>
  </si>
  <si>
    <t>Space Heating Emissions (tons/day)</t>
  </si>
  <si>
    <t>Avg Daily</t>
  </si>
  <si>
    <t>Fuel Use</t>
  </si>
  <si>
    <t>Episode</t>
  </si>
  <si>
    <t>Category</t>
  </si>
  <si>
    <t>E1</t>
  </si>
  <si>
    <t>1000 gal</t>
  </si>
  <si>
    <t>mcf</t>
  </si>
  <si>
    <t>Coal-Com</t>
  </si>
  <si>
    <t>Wood-Com</t>
  </si>
  <si>
    <t>E2</t>
  </si>
  <si>
    <t>PM Non-Attainment Area Emission Factors (lb/mmBTU), Baseline MC</t>
  </si>
  <si>
    <t>Wtd Avg</t>
  </si>
  <si>
    <t>mmBTU/episode day</t>
  </si>
  <si>
    <t>BTU/HH/episode day</t>
  </si>
  <si>
    <t>Needed Aggregations for Measure Benefit Calcs</t>
  </si>
  <si>
    <t>Uncertified Wood Heaters (cordwood insert or stove):</t>
  </si>
  <si>
    <t>Phase II Wood Heaters (Cert cordwood insert or stove):</t>
  </si>
  <si>
    <t>Residential Oil Devices (central, DV, portable):</t>
  </si>
  <si>
    <t>Other Residential Fuels:</t>
  </si>
  <si>
    <t>Commercial Oil:</t>
  </si>
  <si>
    <t>All Wood Devices:</t>
  </si>
  <si>
    <t>tons/day</t>
  </si>
  <si>
    <t>All Other Devices/Fuels:</t>
  </si>
  <si>
    <t>CheckSum:</t>
  </si>
  <si>
    <t>cords/episode day</t>
  </si>
  <si>
    <t>HDD-Based Episode Day/Avg Annual Day Use:</t>
  </si>
  <si>
    <t>cords/year</t>
  </si>
  <si>
    <t>Calculation of Low/Ultra Low Sulfur Heating Oil Emission Factors</t>
  </si>
  <si>
    <t>2010 Census &amp; 2012 Assessor Parcel FNSB Population/Household and Parcel Tabulations</t>
  </si>
  <si>
    <t>Backcasted 2008 Housing Units/Buildings</t>
  </si>
  <si>
    <t>Historically Backcasted 2006-2010 Units/Buildings</t>
  </si>
  <si>
    <t>2011 &amp; Later Forecasted Housing Units/Buildings, Less Those Units on District Heat (DH)</t>
  </si>
  <si>
    <t>Total Residential (incl. DH):</t>
  </si>
  <si>
    <t>SumCheck:</t>
  </si>
  <si>
    <t>Census Block-Level Data</t>
  </si>
  <si>
    <t>Assessor Parcel Data</t>
  </si>
  <si>
    <t>Average Building Size (sq ft)</t>
  </si>
  <si>
    <t>Buildings, Res. Counts Adjusted to 2010 Census HUs</t>
  </si>
  <si>
    <t>Occupied 2010 Housing Units</t>
  </si>
  <si>
    <t>Total Housing Units</t>
  </si>
  <si>
    <t>Occupied Housing Units</t>
  </si>
  <si>
    <t>Non-Residential</t>
  </si>
  <si>
    <t>Total Housing Units (excluding DH)</t>
  </si>
  <si>
    <t>Occupied Housing Units (excluding DH)</t>
  </si>
  <si>
    <t>Non-Residential (Commercial, excluding DH)</t>
  </si>
  <si>
    <t>Residential District Heat (DH)</t>
  </si>
  <si>
    <t>Non-Residential District Heat (DH)</t>
  </si>
  <si>
    <t>XIndex</t>
  </si>
  <si>
    <t>YIndex</t>
  </si>
  <si>
    <t>G3Cell</t>
  </si>
  <si>
    <t>Zip10</t>
  </si>
  <si>
    <t>Zip00</t>
  </si>
  <si>
    <t>NA Area?</t>
  </si>
  <si>
    <t>Popn</t>
  </si>
  <si>
    <t>Hus</t>
  </si>
  <si>
    <t>Occ HUs</t>
  </si>
  <si>
    <t>Vac HUs</t>
  </si>
  <si>
    <t>ResMF</t>
  </si>
  <si>
    <t>ResElse</t>
  </si>
  <si>
    <t>ResTotal</t>
  </si>
  <si>
    <t>NR</t>
  </si>
  <si>
    <t>DH-Res</t>
  </si>
  <si>
    <t>DH-NR</t>
  </si>
  <si>
    <t>ResTot</t>
  </si>
  <si>
    <t>R-2006</t>
  </si>
  <si>
    <t>R-2007</t>
  </si>
  <si>
    <t>R-2008</t>
  </si>
  <si>
    <t>R-2009</t>
  </si>
  <si>
    <t>R-2010</t>
  </si>
  <si>
    <t>O-2006</t>
  </si>
  <si>
    <t>O-2007</t>
  </si>
  <si>
    <t>O-2008</t>
  </si>
  <si>
    <t>O-2009</t>
  </si>
  <si>
    <t>O-2010</t>
  </si>
  <si>
    <t>NR-2006</t>
  </si>
  <si>
    <t>NR-2007</t>
  </si>
  <si>
    <t>NR-2008</t>
  </si>
  <si>
    <t>NR-2009</t>
  </si>
  <si>
    <t>NR-2010</t>
  </si>
  <si>
    <t>R-2011</t>
  </si>
  <si>
    <t>R-2012</t>
  </si>
  <si>
    <t>R-2013</t>
  </si>
  <si>
    <t>R-2014</t>
  </si>
  <si>
    <t>R-2015</t>
  </si>
  <si>
    <t>R-2016</t>
  </si>
  <si>
    <t>R-2017</t>
  </si>
  <si>
    <t>R-2018</t>
  </si>
  <si>
    <t>R-2019</t>
  </si>
  <si>
    <t>R-2020</t>
  </si>
  <si>
    <t>R-2021</t>
  </si>
  <si>
    <t>R-2022</t>
  </si>
  <si>
    <t>R-2023</t>
  </si>
  <si>
    <t>R-2024</t>
  </si>
  <si>
    <t>R-2025</t>
  </si>
  <si>
    <t>O-2011</t>
  </si>
  <si>
    <t>O-2012</t>
  </si>
  <si>
    <t>O-2013</t>
  </si>
  <si>
    <t>O-2014</t>
  </si>
  <si>
    <t>O-2015</t>
  </si>
  <si>
    <t>O-2016</t>
  </si>
  <si>
    <t>O-2017</t>
  </si>
  <si>
    <t>O-2018</t>
  </si>
  <si>
    <t>O-2019</t>
  </si>
  <si>
    <t>O-2020</t>
  </si>
  <si>
    <t>O-2021</t>
  </si>
  <si>
    <t>O-2022</t>
  </si>
  <si>
    <t>O-2023</t>
  </si>
  <si>
    <t>O-2024</t>
  </si>
  <si>
    <t>O-2025</t>
  </si>
  <si>
    <t>NR-2011</t>
  </si>
  <si>
    <t>NR-2012</t>
  </si>
  <si>
    <t>NR-2013</t>
  </si>
  <si>
    <t>NR-2014</t>
  </si>
  <si>
    <t>NR-2015</t>
  </si>
  <si>
    <t>NR-2016</t>
  </si>
  <si>
    <t>NR-2017</t>
  </si>
  <si>
    <t>NR-2018</t>
  </si>
  <si>
    <t>NR-2019</t>
  </si>
  <si>
    <t>NR-2020</t>
  </si>
  <si>
    <t>NR-2021</t>
  </si>
  <si>
    <t>NR-2022</t>
  </si>
  <si>
    <t>NR-2023</t>
  </si>
  <si>
    <t>NR-2024</t>
  </si>
  <si>
    <t>NR-2025</t>
  </si>
  <si>
    <t>RDH-2011</t>
  </si>
  <si>
    <t>RDH-2012</t>
  </si>
  <si>
    <t>RDH-2013</t>
  </si>
  <si>
    <t>RDH-2014</t>
  </si>
  <si>
    <t>RDH-2015</t>
  </si>
  <si>
    <t>RDH-2016</t>
  </si>
  <si>
    <t>RDH-2017</t>
  </si>
  <si>
    <t>RDH-2018</t>
  </si>
  <si>
    <t>RDH-2019</t>
  </si>
  <si>
    <t>RDH-2020</t>
  </si>
  <si>
    <t>RDH-2021</t>
  </si>
  <si>
    <t>RDH-2022</t>
  </si>
  <si>
    <t>RDH-2023</t>
  </si>
  <si>
    <t>RDH-2024</t>
  </si>
  <si>
    <t>RDH-2025</t>
  </si>
  <si>
    <t>NRDH-2011</t>
  </si>
  <si>
    <t>NRDH-2012</t>
  </si>
  <si>
    <t>NRDH-2013</t>
  </si>
  <si>
    <t>NRDH-2014</t>
  </si>
  <si>
    <t>NRDH-2015</t>
  </si>
  <si>
    <t>NRDH-2016</t>
  </si>
  <si>
    <t>NRDH-2017</t>
  </si>
  <si>
    <t>NRDH-2018</t>
  </si>
  <si>
    <t>NRDH-2019</t>
  </si>
  <si>
    <t>NRDH-2020</t>
  </si>
  <si>
    <t>NRDH-2021</t>
  </si>
  <si>
    <t>NRDH-2022</t>
  </si>
  <si>
    <t>NRDH-2023</t>
  </si>
  <si>
    <t>NRDH-2024</t>
  </si>
  <si>
    <t>NRDH-2025</t>
  </si>
  <si>
    <t>108,49</t>
  </si>
  <si>
    <t>N</t>
  </si>
  <si>
    <t>133,49</t>
  </si>
  <si>
    <t>156,49</t>
  </si>
  <si>
    <t>158,49</t>
  </si>
  <si>
    <t>148,50</t>
  </si>
  <si>
    <t>143,52</t>
  </si>
  <si>
    <t>138,54</t>
  </si>
  <si>
    <t>139,56</t>
  </si>
  <si>
    <t>137,57</t>
  </si>
  <si>
    <t>151,57</t>
  </si>
  <si>
    <t>139,58</t>
  </si>
  <si>
    <t>141,58</t>
  </si>
  <si>
    <t>137,59</t>
  </si>
  <si>
    <t>139,59</t>
  </si>
  <si>
    <t>141,59</t>
  </si>
  <si>
    <t>142,59</t>
  </si>
  <si>
    <t>136,61</t>
  </si>
  <si>
    <t>135,62</t>
  </si>
  <si>
    <t>137,62</t>
  </si>
  <si>
    <t>138,62</t>
  </si>
  <si>
    <t>137,63</t>
  </si>
  <si>
    <t>138,63</t>
  </si>
  <si>
    <t>136,64</t>
  </si>
  <si>
    <t>137,64</t>
  </si>
  <si>
    <t>143,64</t>
  </si>
  <si>
    <t>136,65</t>
  </si>
  <si>
    <t>141,66</t>
  </si>
  <si>
    <t>152,66</t>
  </si>
  <si>
    <t>100,68</t>
  </si>
  <si>
    <t>135,68</t>
  </si>
  <si>
    <t>158,68</t>
  </si>
  <si>
    <t>138,69</t>
  </si>
  <si>
    <t>152,69</t>
  </si>
  <si>
    <t>134,70</t>
  </si>
  <si>
    <t>133,71</t>
  </si>
  <si>
    <t>133,72</t>
  </si>
  <si>
    <t>137,72</t>
  </si>
  <si>
    <t>132,73</t>
  </si>
  <si>
    <t>133,73</t>
  </si>
  <si>
    <t>131,74</t>
  </si>
  <si>
    <t>132,74</t>
  </si>
  <si>
    <t>133,74</t>
  </si>
  <si>
    <t>131,75</t>
  </si>
  <si>
    <t>130,76</t>
  </si>
  <si>
    <t>131,76</t>
  </si>
  <si>
    <t>134,76</t>
  </si>
  <si>
    <t>168,76</t>
  </si>
  <si>
    <t>130,77</t>
  </si>
  <si>
    <t>129,78</t>
  </si>
  <si>
    <t>130,78</t>
  </si>
  <si>
    <t>200,78</t>
  </si>
  <si>
    <t>128,79</t>
  </si>
  <si>
    <t>129,79</t>
  </si>
  <si>
    <t>128,80</t>
  </si>
  <si>
    <t>129,80</t>
  </si>
  <si>
    <t>132,80</t>
  </si>
  <si>
    <t>81,81</t>
  </si>
  <si>
    <t>126,81</t>
  </si>
  <si>
    <t>128,81</t>
  </si>
  <si>
    <t>131,81</t>
  </si>
  <si>
    <t>132,81</t>
  </si>
  <si>
    <t>133,81</t>
  </si>
  <si>
    <t>126,82</t>
  </si>
  <si>
    <t>127,82</t>
  </si>
  <si>
    <t>132,82</t>
  </si>
  <si>
    <t>178,82</t>
  </si>
  <si>
    <t>88,83</t>
  </si>
  <si>
    <t>129,83</t>
  </si>
  <si>
    <t>130,83</t>
  </si>
  <si>
    <t>124,84</t>
  </si>
  <si>
    <t>Y</t>
  </si>
  <si>
    <t>125,84</t>
  </si>
  <si>
    <t>128,84</t>
  </si>
  <si>
    <t>129,84</t>
  </si>
  <si>
    <t>122,85</t>
  </si>
  <si>
    <t>123,85</t>
  </si>
  <si>
    <t>124,85</t>
  </si>
  <si>
    <t>125,85</t>
  </si>
  <si>
    <t>126,85</t>
  </si>
  <si>
    <t>96,86</t>
  </si>
  <si>
    <t>122,86</t>
  </si>
  <si>
    <t>123,86</t>
  </si>
  <si>
    <t>124,86</t>
  </si>
  <si>
    <t>125,86</t>
  </si>
  <si>
    <t>126,86</t>
  </si>
  <si>
    <t>83,87</t>
  </si>
  <si>
    <t>96,87</t>
  </si>
  <si>
    <t>98,87</t>
  </si>
  <si>
    <t>120,87</t>
  </si>
  <si>
    <t>121,87</t>
  </si>
  <si>
    <t>122,87</t>
  </si>
  <si>
    <t>123,87</t>
  </si>
  <si>
    <t>124,87</t>
  </si>
  <si>
    <t>125,87</t>
  </si>
  <si>
    <t>126,87</t>
  </si>
  <si>
    <t>95,88</t>
  </si>
  <si>
    <t>97,88</t>
  </si>
  <si>
    <t>98,88</t>
  </si>
  <si>
    <t>119,88</t>
  </si>
  <si>
    <t>120,88</t>
  </si>
  <si>
    <t>121,88</t>
  </si>
  <si>
    <t>122,88</t>
  </si>
  <si>
    <t>123,88</t>
  </si>
  <si>
    <t>124,88</t>
  </si>
  <si>
    <t>125,88</t>
  </si>
  <si>
    <t>126,88</t>
  </si>
  <si>
    <t>129,88</t>
  </si>
  <si>
    <t>98,89</t>
  </si>
  <si>
    <t>99,89</t>
  </si>
  <si>
    <t>100,89</t>
  </si>
  <si>
    <t>116,89</t>
  </si>
  <si>
    <t>117,89</t>
  </si>
  <si>
    <t>118,89</t>
  </si>
  <si>
    <t>120,89</t>
  </si>
  <si>
    <t>121,89</t>
  </si>
  <si>
    <t>122,89</t>
  </si>
  <si>
    <t>123,89</t>
  </si>
  <si>
    <t>124,89</t>
  </si>
  <si>
    <t>125,89</t>
  </si>
  <si>
    <t>126,89</t>
  </si>
  <si>
    <t>97,90</t>
  </si>
  <si>
    <t>98,90</t>
  </si>
  <si>
    <t>99,90</t>
  </si>
  <si>
    <t>100,90</t>
  </si>
  <si>
    <t>101,90</t>
  </si>
  <si>
    <t>115,90</t>
  </si>
  <si>
    <t>116,90</t>
  </si>
  <si>
    <t>118,90</t>
  </si>
  <si>
    <t>120,90</t>
  </si>
  <si>
    <t>121,90</t>
  </si>
  <si>
    <t>122,90</t>
  </si>
  <si>
    <t>123,90</t>
  </si>
  <si>
    <t>95,91</t>
  </si>
  <si>
    <t>96,91</t>
  </si>
  <si>
    <t>97,91</t>
  </si>
  <si>
    <t>100,91</t>
  </si>
  <si>
    <t>101,91</t>
  </si>
  <si>
    <t>102,91</t>
  </si>
  <si>
    <t>103,91</t>
  </si>
  <si>
    <t>104,91</t>
  </si>
  <si>
    <t>106,91</t>
  </si>
  <si>
    <t>107,91</t>
  </si>
  <si>
    <t>108,91</t>
  </si>
  <si>
    <t>109,91</t>
  </si>
  <si>
    <t>110,91</t>
  </si>
  <si>
    <t>111,91</t>
  </si>
  <si>
    <t>115,91</t>
  </si>
  <si>
    <t>116,91</t>
  </si>
  <si>
    <t>119,91</t>
  </si>
  <si>
    <t>120,91</t>
  </si>
  <si>
    <t>121,91</t>
  </si>
  <si>
    <t>90,92</t>
  </si>
  <si>
    <t>95,92</t>
  </si>
  <si>
    <t>97,92</t>
  </si>
  <si>
    <t>98,92</t>
  </si>
  <si>
    <t>101,92</t>
  </si>
  <si>
    <t>102,92</t>
  </si>
  <si>
    <t>103,92</t>
  </si>
  <si>
    <t>104,92</t>
  </si>
  <si>
    <t>105,92</t>
  </si>
  <si>
    <t>106,92</t>
  </si>
  <si>
    <t>107,92</t>
  </si>
  <si>
    <t>108,92</t>
  </si>
  <si>
    <t>109,92</t>
  </si>
  <si>
    <t>110,92</t>
  </si>
  <si>
    <t>111,92</t>
  </si>
  <si>
    <t>113,92</t>
  </si>
  <si>
    <t>115,92</t>
  </si>
  <si>
    <t>116,92</t>
  </si>
  <si>
    <t>117,92</t>
  </si>
  <si>
    <t>118,92</t>
  </si>
  <si>
    <t>119,92</t>
  </si>
  <si>
    <t>120,92</t>
  </si>
  <si>
    <t>121,92</t>
  </si>
  <si>
    <t>122,92</t>
  </si>
  <si>
    <t>124,92</t>
  </si>
  <si>
    <t>85,93</t>
  </si>
  <si>
    <t>93,93</t>
  </si>
  <si>
    <t>98,93</t>
  </si>
  <si>
    <t>99,93</t>
  </si>
  <si>
    <t>100,93</t>
  </si>
  <si>
    <t>101,93</t>
  </si>
  <si>
    <t>102,93</t>
  </si>
  <si>
    <t>103,93</t>
  </si>
  <si>
    <t>104,93</t>
  </si>
  <si>
    <t>105,93</t>
  </si>
  <si>
    <t>106,93</t>
  </si>
  <si>
    <t>107,93</t>
  </si>
  <si>
    <t>108,93</t>
  </si>
  <si>
    <t>109,93</t>
  </si>
  <si>
    <t>110,93</t>
  </si>
  <si>
    <t>111,93</t>
  </si>
  <si>
    <t>112,93</t>
  </si>
  <si>
    <t>113,93</t>
  </si>
  <si>
    <t>115,93</t>
  </si>
  <si>
    <t>116,93</t>
  </si>
  <si>
    <t>117,93</t>
  </si>
  <si>
    <t>118,93</t>
  </si>
  <si>
    <t>119,93</t>
  </si>
  <si>
    <t>120,93</t>
  </si>
  <si>
    <t>121,93</t>
  </si>
  <si>
    <t>98,94</t>
  </si>
  <si>
    <t>99,94</t>
  </si>
  <si>
    <t>100,94</t>
  </si>
  <si>
    <t>101,94</t>
  </si>
  <si>
    <t>102,94</t>
  </si>
  <si>
    <t>103,94</t>
  </si>
  <si>
    <t>104,94</t>
  </si>
  <si>
    <t>105,94</t>
  </si>
  <si>
    <t>106,94</t>
  </si>
  <si>
    <t>107,94</t>
  </si>
  <si>
    <t>108,94</t>
  </si>
  <si>
    <t>109,94</t>
  </si>
  <si>
    <t>110,94</t>
  </si>
  <si>
    <t>111,94</t>
  </si>
  <si>
    <t>112,94</t>
  </si>
  <si>
    <t>113,94</t>
  </si>
  <si>
    <t>114,94</t>
  </si>
  <si>
    <t>115,94</t>
  </si>
  <si>
    <t>116,94</t>
  </si>
  <si>
    <t>117,94</t>
  </si>
  <si>
    <t>118,94</t>
  </si>
  <si>
    <t>119,94</t>
  </si>
  <si>
    <t>120,94</t>
  </si>
  <si>
    <t>121,94</t>
  </si>
  <si>
    <t>122,94</t>
  </si>
  <si>
    <t>123,94</t>
  </si>
  <si>
    <t>125,94</t>
  </si>
  <si>
    <t>99,95</t>
  </si>
  <si>
    <t>100,95</t>
  </si>
  <si>
    <t>101,95</t>
  </si>
  <si>
    <t>102,95</t>
  </si>
  <si>
    <t>103,95</t>
  </si>
  <si>
    <t>105,95</t>
  </si>
  <si>
    <t>106,95</t>
  </si>
  <si>
    <t>107,95</t>
  </si>
  <si>
    <t>108,95</t>
  </si>
  <si>
    <t>109,95</t>
  </si>
  <si>
    <t>110,95</t>
  </si>
  <si>
    <t>111,95</t>
  </si>
  <si>
    <t>117,95</t>
  </si>
  <si>
    <t>118,95</t>
  </si>
  <si>
    <t>120,95</t>
  </si>
  <si>
    <t>94,96</t>
  </si>
  <si>
    <t>98,96</t>
  </si>
  <si>
    <t>101,96</t>
  </si>
  <si>
    <t>103,96</t>
  </si>
  <si>
    <t>105,96</t>
  </si>
  <si>
    <t>106,96</t>
  </si>
  <si>
    <t>107,96</t>
  </si>
  <si>
    <t>108,96</t>
  </si>
  <si>
    <t>109,96</t>
  </si>
  <si>
    <t>111,96</t>
  </si>
  <si>
    <t>112,96</t>
  </si>
  <si>
    <t>115,96</t>
  </si>
  <si>
    <t>128,96</t>
  </si>
  <si>
    <t>131,96</t>
  </si>
  <si>
    <t>132,96</t>
  </si>
  <si>
    <t>138,96</t>
  </si>
  <si>
    <t>100,97</t>
  </si>
  <si>
    <t>101,97</t>
  </si>
  <si>
    <t>102,97</t>
  </si>
  <si>
    <t>103,97</t>
  </si>
  <si>
    <t>104,97</t>
  </si>
  <si>
    <t>105,97</t>
  </si>
  <si>
    <t>106,97</t>
  </si>
  <si>
    <t>107,97</t>
  </si>
  <si>
    <t>108,97</t>
  </si>
  <si>
    <t>109,97</t>
  </si>
  <si>
    <t>110,97</t>
  </si>
  <si>
    <t>111,97</t>
  </si>
  <si>
    <t>112,97</t>
  </si>
  <si>
    <t>113,97</t>
  </si>
  <si>
    <t>114,97</t>
  </si>
  <si>
    <t>115,97</t>
  </si>
  <si>
    <t>116,97</t>
  </si>
  <si>
    <t>119,97</t>
  </si>
  <si>
    <t>120,97</t>
  </si>
  <si>
    <t>122,97</t>
  </si>
  <si>
    <t>125,97</t>
  </si>
  <si>
    <t>129,97</t>
  </si>
  <si>
    <t>132,97</t>
  </si>
  <si>
    <t>133,97</t>
  </si>
  <si>
    <t>134,97</t>
  </si>
  <si>
    <t>135,97</t>
  </si>
  <si>
    <t>136,97</t>
  </si>
  <si>
    <t>137,97</t>
  </si>
  <si>
    <t>138,97</t>
  </si>
  <si>
    <t>139,97</t>
  </si>
  <si>
    <t>141,97</t>
  </si>
  <si>
    <t>89,98</t>
  </si>
  <si>
    <t>90,98</t>
  </si>
  <si>
    <t>101,98</t>
  </si>
  <si>
    <t>102,98</t>
  </si>
  <si>
    <t>105,98</t>
  </si>
  <si>
    <t>106,98</t>
  </si>
  <si>
    <t>107,98</t>
  </si>
  <si>
    <t>108,98</t>
  </si>
  <si>
    <t>109,98</t>
  </si>
  <si>
    <t>110,98</t>
  </si>
  <si>
    <t>111,98</t>
  </si>
  <si>
    <t>112,98</t>
  </si>
  <si>
    <t>113,98</t>
  </si>
  <si>
    <t>114,98</t>
  </si>
  <si>
    <t>115,98</t>
  </si>
  <si>
    <t>117,98</t>
  </si>
  <si>
    <t>118,98</t>
  </si>
  <si>
    <t>119,98</t>
  </si>
  <si>
    <t>120,98</t>
  </si>
  <si>
    <t>122,98</t>
  </si>
  <si>
    <t>124,98</t>
  </si>
  <si>
    <t>125,98</t>
  </si>
  <si>
    <t>128,98</t>
  </si>
  <si>
    <t>131,98</t>
  </si>
  <si>
    <t>141,98</t>
  </si>
  <si>
    <t>90,99</t>
  </si>
  <si>
    <t>92,99</t>
  </si>
  <si>
    <t>101,99</t>
  </si>
  <si>
    <t>102,99</t>
  </si>
  <si>
    <t>103,99</t>
  </si>
  <si>
    <t>104,99</t>
  </si>
  <si>
    <t>105,99</t>
  </si>
  <si>
    <t>106,99</t>
  </si>
  <si>
    <t>107,99</t>
  </si>
  <si>
    <t>108,99</t>
  </si>
  <si>
    <t>109,99</t>
  </si>
  <si>
    <t>110,99</t>
  </si>
  <si>
    <t>111,99</t>
  </si>
  <si>
    <t>112,99</t>
  </si>
  <si>
    <t>113,99</t>
  </si>
  <si>
    <t>114,99</t>
  </si>
  <si>
    <t>115,99</t>
  </si>
  <si>
    <t>116,99</t>
  </si>
  <si>
    <t>117,99</t>
  </si>
  <si>
    <t>121,99</t>
  </si>
  <si>
    <t>134,99</t>
  </si>
  <si>
    <t>138,99</t>
  </si>
  <si>
    <t>194,99</t>
  </si>
  <si>
    <t>90,100</t>
  </si>
  <si>
    <t>91,100</t>
  </si>
  <si>
    <t>93,100</t>
  </si>
  <si>
    <t>94,100</t>
  </si>
  <si>
    <t>101,100</t>
  </si>
  <si>
    <t>102,100</t>
  </si>
  <si>
    <t>103,100</t>
  </si>
  <si>
    <t>104,100</t>
  </si>
  <si>
    <t>109,100</t>
  </si>
  <si>
    <t>110,100</t>
  </si>
  <si>
    <t>111,100</t>
  </si>
  <si>
    <t>112,100</t>
  </si>
  <si>
    <t>113,100</t>
  </si>
  <si>
    <t>114,100</t>
  </si>
  <si>
    <t>115,100</t>
  </si>
  <si>
    <t>116,100</t>
  </si>
  <si>
    <t>122,100</t>
  </si>
  <si>
    <t>153,100</t>
  </si>
  <si>
    <t>98,101</t>
  </si>
  <si>
    <t>100,101</t>
  </si>
  <si>
    <t>101,101</t>
  </si>
  <si>
    <t>104,101</t>
  </si>
  <si>
    <t>106,101</t>
  </si>
  <si>
    <t>109,101</t>
  </si>
  <si>
    <t>112,101</t>
  </si>
  <si>
    <t>113,101</t>
  </si>
  <si>
    <t>114,101</t>
  </si>
  <si>
    <t>115,101</t>
  </si>
  <si>
    <t>117,101</t>
  </si>
  <si>
    <t>119,101</t>
  </si>
  <si>
    <t>135,101</t>
  </si>
  <si>
    <t>136,101</t>
  </si>
  <si>
    <t>92,102</t>
  </si>
  <si>
    <t>95,102</t>
  </si>
  <si>
    <t>103,102</t>
  </si>
  <si>
    <t>107,102</t>
  </si>
  <si>
    <t>111,102</t>
  </si>
  <si>
    <t>112,102</t>
  </si>
  <si>
    <t>114,102</t>
  </si>
  <si>
    <t>115,102</t>
  </si>
  <si>
    <t>116,102</t>
  </si>
  <si>
    <t>91,103</t>
  </si>
  <si>
    <t>92,103</t>
  </si>
  <si>
    <t>101,103</t>
  </si>
  <si>
    <t>108,103</t>
  </si>
  <si>
    <t>111,103</t>
  </si>
  <si>
    <t>112,103</t>
  </si>
  <si>
    <t>113,103</t>
  </si>
  <si>
    <t>114,103</t>
  </si>
  <si>
    <t>107,104</t>
  </si>
  <si>
    <t>108,104</t>
  </si>
  <si>
    <t>112,104</t>
  </si>
  <si>
    <t>113,104</t>
  </si>
  <si>
    <t>114,104</t>
  </si>
  <si>
    <t>115,104</t>
  </si>
  <si>
    <t>104,105</t>
  </si>
  <si>
    <t>112,105</t>
  </si>
  <si>
    <t>114,105</t>
  </si>
  <si>
    <t>115,105</t>
  </si>
  <si>
    <t>148,105</t>
  </si>
  <si>
    <t>91,106</t>
  </si>
  <si>
    <t>114,106</t>
  </si>
  <si>
    <t>116,106</t>
  </si>
  <si>
    <t>116,107</t>
  </si>
  <si>
    <t>111,108</t>
  </si>
  <si>
    <t>117,108</t>
  </si>
  <si>
    <t>118,108</t>
  </si>
  <si>
    <t>112,109</t>
  </si>
  <si>
    <t>114,109</t>
  </si>
  <si>
    <t>118,109</t>
  </si>
  <si>
    <t>118,110</t>
  </si>
  <si>
    <t>142,110</t>
  </si>
  <si>
    <t>161,110</t>
  </si>
  <si>
    <t>111,111</t>
  </si>
  <si>
    <t>112,111</t>
  </si>
  <si>
    <t>118,111</t>
  </si>
  <si>
    <t>119,111</t>
  </si>
  <si>
    <t>120,111</t>
  </si>
  <si>
    <t>89,112</t>
  </si>
  <si>
    <t>110,112</t>
  </si>
  <si>
    <t>120,112</t>
  </si>
  <si>
    <t>111,113</t>
  </si>
  <si>
    <t>112,113</t>
  </si>
  <si>
    <t>163,113</t>
  </si>
  <si>
    <t>167,113</t>
  </si>
  <si>
    <t>172,113</t>
  </si>
  <si>
    <t>106,114</t>
  </si>
  <si>
    <t>165,114</t>
  </si>
  <si>
    <t>116,115</t>
  </si>
  <si>
    <t>119,115</t>
  </si>
  <si>
    <t>99,116</t>
  </si>
  <si>
    <t>106,116</t>
  </si>
  <si>
    <t>107,116</t>
  </si>
  <si>
    <t>109,116</t>
  </si>
  <si>
    <t>110,116</t>
  </si>
  <si>
    <t>118,116</t>
  </si>
  <si>
    <t>119,116</t>
  </si>
  <si>
    <t>104,117</t>
  </si>
  <si>
    <t>106,117</t>
  </si>
  <si>
    <t>111,117</t>
  </si>
  <si>
    <t>112,117</t>
  </si>
  <si>
    <t>117,117</t>
  </si>
  <si>
    <t>111,118</t>
  </si>
  <si>
    <t>119,119</t>
  </si>
  <si>
    <t>112,120</t>
  </si>
  <si>
    <t>122,120</t>
  </si>
  <si>
    <t>138,121</t>
  </si>
  <si>
    <t>160,121</t>
  </si>
  <si>
    <t>103,122</t>
  </si>
  <si>
    <t>99,123</t>
  </si>
  <si>
    <t>126,124</t>
  </si>
  <si>
    <t>127,124</t>
  </si>
  <si>
    <t>122,125</t>
  </si>
  <si>
    <t>128,125</t>
  </si>
  <si>
    <t>130,125</t>
  </si>
  <si>
    <t>135,129</t>
  </si>
  <si>
    <t>157,134</t>
  </si>
  <si>
    <t>Nonattainment Area Only:</t>
  </si>
  <si>
    <t>Lookup Areas</t>
  </si>
  <si>
    <t>Zip Code</t>
  </si>
  <si>
    <t>Area</t>
  </si>
  <si>
    <t>Downtown</t>
  </si>
  <si>
    <t>Wainwright</t>
  </si>
  <si>
    <t>North Pole</t>
  </si>
  <si>
    <t>Airport</t>
  </si>
  <si>
    <t>Steese</t>
  </si>
  <si>
    <t>University</t>
  </si>
  <si>
    <t>FNSB Community Research Quarterly-Based Heating Fuel Energy Content, Heater Efficiency and Historical Prices</t>
  </si>
  <si>
    <t>Resid.</t>
  </si>
  <si>
    <t>Comm</t>
  </si>
  <si>
    <t>Heater</t>
  </si>
  <si>
    <t>$/100,000</t>
  </si>
  <si>
    <t>Useful</t>
  </si>
  <si>
    <t>Historical Heating Oil Prices</t>
  </si>
  <si>
    <t>Gross Heat</t>
  </si>
  <si>
    <t>Fuel Prices (November/December of indicated year)</t>
  </si>
  <si>
    <t>BTUs of</t>
  </si>
  <si>
    <t>BTUs per</t>
  </si>
  <si>
    <t>#1 Fuel Oil</t>
  </si>
  <si>
    <t>#2 Fuel Oil</t>
  </si>
  <si>
    <t>Content (BTU)</t>
  </si>
  <si>
    <t>MultYrAvg</t>
  </si>
  <si>
    <t>Useful Heat</t>
  </si>
  <si>
    <t>Dollar</t>
  </si>
  <si>
    <t>Average</t>
  </si>
  <si>
    <t>Range</t>
  </si>
  <si>
    <t>WtdComp</t>
  </si>
  <si>
    <t>/kWh</t>
  </si>
  <si>
    <t>Actual</t>
  </si>
  <si>
    <t>(1.330-1.400)</t>
  </si>
  <si>
    <t>(1.270-1.360)</t>
  </si>
  <si>
    <t>/mmBTU</t>
  </si>
  <si>
    <t>(1.300-1.380)</t>
  </si>
  <si>
    <t>(1.260-1.310)</t>
  </si>
  <si>
    <t>/1,000 lb</t>
  </si>
  <si>
    <t>(1.175-1.310)</t>
  </si>
  <si>
    <t>(1.110-1.280)</t>
  </si>
  <si>
    <t>Fuel Oil (common #2/#1 blend)</t>
  </si>
  <si>
    <t>/gal</t>
  </si>
  <si>
    <t>(1.220-1.320)</t>
  </si>
  <si>
    <t>(1.200-1.260)</t>
  </si>
  <si>
    <t>/mcf</t>
  </si>
  <si>
    <t>(1.770-1.870)</t>
  </si>
  <si>
    <t>(1.770-1.840)</t>
  </si>
  <si>
    <t>(2.500-2.610)</t>
  </si>
  <si>
    <t>(2.480-2.560)</t>
  </si>
  <si>
    <t>lb/cord (at Baseline MC)</t>
  </si>
  <si>
    <t>(2.390-2.580)</t>
  </si>
  <si>
    <t>(2.380-2.550)</t>
  </si>
  <si>
    <t>/cord</t>
  </si>
  <si>
    <t>(2.640-2.730)</t>
  </si>
  <si>
    <t>(2.540-2.640)</t>
  </si>
  <si>
    <t>(3.610-3.790)</t>
  </si>
  <si>
    <t>(3.630-3.770)</t>
  </si>
  <si>
    <t>(2.680-2.750)</t>
  </si>
  <si>
    <t>(2.690-2.740)</t>
  </si>
  <si>
    <t>Wood, Cordwood Wtd. Avg.</t>
  </si>
  <si>
    <t>(2.980-3.060)</t>
  </si>
  <si>
    <t>(2.960-3.060)</t>
  </si>
  <si>
    <t>(3.890-3.950)</t>
  </si>
  <si>
    <t>(3.820-3.880)</t>
  </si>
  <si>
    <t>(4.010-4.080)</t>
  </si>
  <si>
    <t>(3.940-4.010)</t>
  </si>
  <si>
    <t>Notes:</t>
  </si>
  <si>
    <t>(3.850-3.960)</t>
  </si>
  <si>
    <t>(3.780-3.860)</t>
  </si>
  <si>
    <t>Electricity (distributed) price includes rate, customer change, RCA charge,cost of fuel adjustment charge</t>
  </si>
  <si>
    <t>0.293 Wh</t>
  </si>
  <si>
    <t>per BTU</t>
  </si>
  <si>
    <t>(3.720-3.850)</t>
  </si>
  <si>
    <t>(3.670-3.850)</t>
  </si>
  <si>
    <t>Wood energy content based on data for Interior Alaska species from George Sampson, Institute of Northern Forestry</t>
  </si>
  <si>
    <t>(2.280-2.400)</t>
  </si>
  <si>
    <t>(2.190-2.600)</t>
  </si>
  <si>
    <t>Natural gas price based on liquefied gas, trucked to Fairbanks or delivered by pipeline, includes rate, customer charge, RCA</t>
  </si>
  <si>
    <t>(2.050-2.410)</t>
  </si>
  <si>
    <t>(2.110-2.360)</t>
  </si>
  <si>
    <t>Propane price assumes delivery by truck to homes</t>
  </si>
  <si>
    <t>(2.600-2.770)</t>
  </si>
  <si>
    <t>(2.555-2.670)</t>
  </si>
  <si>
    <t>Coal price assumes delivery to a downtown location</t>
  </si>
  <si>
    <t>(3.130-3.180)</t>
  </si>
  <si>
    <t>(3.050-3.100)</t>
  </si>
  <si>
    <t>Local Species Splits</t>
  </si>
  <si>
    <t>Forecasted</t>
  </si>
  <si>
    <t>At Baseline Moisture Content (36.4% db):</t>
  </si>
  <si>
    <t>Volume</t>
  </si>
  <si>
    <t>Mass</t>
  </si>
  <si>
    <t>Cordwood Species-Composite HHV:</t>
  </si>
  <si>
    <t>BTU/ton</t>
  </si>
  <si>
    <t>BTU/lb</t>
  </si>
  <si>
    <r>
      <rPr>
        <u/>
        <sz val="11"/>
        <color indexed="8"/>
        <rFont val="Calibri"/>
        <family val="2"/>
        <scheme val="minor"/>
      </rPr>
      <t>Source</t>
    </r>
    <r>
      <rPr>
        <sz val="11"/>
        <color indexed="8"/>
        <rFont val="Calibri"/>
        <family val="2"/>
        <scheme val="minor"/>
      </rPr>
      <t>: FNSB, Community research surveys, 2000-2018.</t>
    </r>
  </si>
  <si>
    <r>
      <rPr>
        <u/>
        <sz val="11"/>
        <color indexed="8"/>
        <rFont val="Calibri"/>
        <family val="2"/>
        <scheme val="minor"/>
      </rPr>
      <t>Note</t>
    </r>
    <r>
      <rPr>
        <sz val="11"/>
        <color indexed="8"/>
        <rFont val="Calibri"/>
        <family val="2"/>
        <scheme val="minor"/>
      </rPr>
      <t>:  Prices based on automatic delivery of 500 gallons of heating oil, without early payment discount.</t>
    </r>
  </si>
  <si>
    <t>2013 Tag Survey Woodstove/Insert ER (g/hr) Distribution</t>
  </si>
  <si>
    <t>Certified Device EF</t>
  </si>
  <si>
    <t>Emis Ratio</t>
  </si>
  <si>
    <t>Adjustment Factors</t>
  </si>
  <si>
    <t>Standard</t>
  </si>
  <si>
    <t>Pct Over</t>
  </si>
  <si>
    <t>Avg Over</t>
  </si>
  <si>
    <t>Avg Under</t>
  </si>
  <si>
    <t>Undr/Ovr</t>
  </si>
  <si>
    <t>&gt;</t>
  </si>
  <si>
    <t>&lt;</t>
  </si>
  <si>
    <t>2.0 g/hr:</t>
  </si>
  <si>
    <t>2.5 g/hr:</t>
  </si>
  <si>
    <t>Wood Device Replacement Levels Under Different Assumptions</t>
  </si>
  <si>
    <t>ER</t>
  </si>
  <si>
    <t>34% Max</t>
  </si>
  <si>
    <t>Type</t>
  </si>
  <si>
    <t>SubType</t>
  </si>
  <si>
    <t>(g/hr)</t>
  </si>
  <si>
    <t>Slope</t>
  </si>
  <si>
    <t>(lb/mmBTU)</t>
  </si>
  <si>
    <t>Assumption</t>
  </si>
  <si>
    <t>FNSB WSCO</t>
  </si>
  <si>
    <t>WS/Ins</t>
  </si>
  <si>
    <t>Non Catalytic</t>
  </si>
  <si>
    <t>Current (CY2012) replacement level</t>
  </si>
  <si>
    <t>Replace to cutpoint</t>
  </si>
  <si>
    <t>Catalytic</t>
  </si>
  <si>
    <t>Replace to avg. below cutpoint</t>
  </si>
  <si>
    <t>HH Slope</t>
  </si>
  <si>
    <t>Unq --&gt; Phase 2</t>
  </si>
  <si>
    <t>FNSB ESFBA</t>
  </si>
  <si>
    <t>All</t>
  </si>
  <si>
    <t>State</t>
  </si>
  <si>
    <t>2 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</si>
</sst>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"/>
    <numFmt numFmtId="165" formatCode="&quot;$&quot;#,##0"/>
    <numFmt numFmtId="166" formatCode="0.0"/>
    <numFmt numFmtId="167" formatCode="0.000"/>
    <numFmt numFmtId="168" formatCode="&quot;$&quot;#,##0.00"/>
    <numFmt numFmtId="169" formatCode="#,##0.000"/>
    <numFmt numFmtId="170" formatCode="0.0%"/>
    <numFmt numFmtId="171" formatCode="_(&quot;$&quot;* #,##0_);_(&quot;$&quot;* \(#,##0\);_(&quot;$&quot;* &quot;-&quot;??_);_(@_)"/>
    <numFmt numFmtId="172" formatCode="0.0000"/>
    <numFmt numFmtId="173" formatCode="0.00000"/>
    <numFmt numFmtId="174" formatCode="\+#,##0;\-#,##0"/>
    <numFmt numFmtId="175" formatCode="\+0.0%;[Red]\-0.0%"/>
    <numFmt numFmtId="176" formatCode="0.00;[Red]\-0.00"/>
    <numFmt numFmtId="177" formatCode="0.000;[Red]\-0.000"/>
    <numFmt numFmtId="178" formatCode="&quot;$&quot;#,##0.000_);[Red]\(&quot;$&quot;#,##0.000\)"/>
    <numFmt numFmtId="179" formatCode="&quot;$&quot;#,##0.0000"/>
    <numFmt numFmtId="180" formatCode="&quot;$&quot;#,##0.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12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7" fillId="0" borderId="0"/>
  </cellStyleXfs>
  <cellXfs count="339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9" fontId="8" fillId="0" borderId="0" xfId="2" applyFont="1" applyAlignment="1">
      <alignment horizontal="center"/>
    </xf>
    <xf numFmtId="0" fontId="0" fillId="0" borderId="0" xfId="0" applyAlignment="1">
      <alignment horizontal="left"/>
    </xf>
    <xf numFmtId="164" fontId="8" fillId="0" borderId="0" xfId="0" applyNumberFormat="1" applyFont="1"/>
    <xf numFmtId="0" fontId="7" fillId="0" borderId="0" xfId="4" applyFont="1"/>
    <xf numFmtId="0" fontId="0" fillId="0" borderId="0" xfId="0" applyAlignment="1">
      <alignment horizontal="right"/>
    </xf>
    <xf numFmtId="4" fontId="8" fillId="0" borderId="0" xfId="0" applyNumberFormat="1" applyFont="1"/>
    <xf numFmtId="165" fontId="0" fillId="0" borderId="0" xfId="0" applyNumberFormat="1"/>
    <xf numFmtId="0" fontId="7" fillId="0" borderId="2" xfId="4" applyFont="1" applyBorder="1"/>
    <xf numFmtId="0" fontId="9" fillId="0" borderId="0" xfId="0" applyFont="1"/>
    <xf numFmtId="0" fontId="9" fillId="0" borderId="0" xfId="0" quotePrefix="1" applyFont="1" applyAlignment="1">
      <alignment horizontal="right"/>
    </xf>
    <xf numFmtId="0" fontId="10" fillId="0" borderId="0" xfId="4" applyFont="1"/>
    <xf numFmtId="44" fontId="0" fillId="0" borderId="0" xfId="1" applyFont="1"/>
    <xf numFmtId="9" fontId="0" fillId="0" borderId="0" xfId="0" applyNumberFormat="1"/>
    <xf numFmtId="164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0" borderId="2" xfId="0" applyBorder="1" applyAlignment="1">
      <alignment horizontal="center"/>
    </xf>
    <xf numFmtId="167" fontId="0" fillId="0" borderId="0" xfId="0" applyNumberFormat="1"/>
    <xf numFmtId="168" fontId="0" fillId="0" borderId="0" xfId="0" applyNumberFormat="1" applyAlignment="1">
      <alignment horizontal="center"/>
    </xf>
    <xf numFmtId="2" fontId="3" fillId="0" borderId="0" xfId="0" applyNumberFormat="1" applyFont="1"/>
    <xf numFmtId="3" fontId="8" fillId="0" borderId="0" xfId="0" applyNumberFormat="1" applyFont="1"/>
    <xf numFmtId="168" fontId="0" fillId="0" borderId="0" xfId="0" applyNumberFormat="1"/>
    <xf numFmtId="0" fontId="0" fillId="0" borderId="0" xfId="0" quotePrefix="1"/>
    <xf numFmtId="9" fontId="0" fillId="2" borderId="0" xfId="0" applyNumberFormat="1" applyFill="1"/>
    <xf numFmtId="0" fontId="1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169" fontId="0" fillId="0" borderId="0" xfId="0" applyNumberFormat="1"/>
    <xf numFmtId="44" fontId="0" fillId="0" borderId="0" xfId="0" applyNumberFormat="1"/>
    <xf numFmtId="0" fontId="10" fillId="0" borderId="0" xfId="5" applyFont="1"/>
    <xf numFmtId="0" fontId="13" fillId="0" borderId="0" xfId="5" applyFont="1"/>
    <xf numFmtId="0" fontId="14" fillId="0" borderId="0" xfId="0" applyFont="1" applyAlignment="1">
      <alignment wrapText="1"/>
    </xf>
    <xf numFmtId="170" fontId="0" fillId="0" borderId="0" xfId="0" applyNumberForma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71" fontId="0" fillId="0" borderId="0" xfId="1" applyNumberFormat="1" applyFont="1"/>
    <xf numFmtId="42" fontId="0" fillId="0" borderId="0" xfId="0" applyNumberFormat="1"/>
    <xf numFmtId="0" fontId="13" fillId="0" borderId="0" xfId="6" applyFont="1" applyAlignment="1">
      <alignment horizontal="left" indent="1"/>
    </xf>
    <xf numFmtId="10" fontId="0" fillId="0" borderId="0" xfId="0" applyNumberFormat="1" applyAlignment="1">
      <alignment horizontal="right"/>
    </xf>
    <xf numFmtId="0" fontId="13" fillId="0" borderId="0" xfId="6" applyFont="1" applyAlignment="1">
      <alignment horizontal="left" indent="2"/>
    </xf>
    <xf numFmtId="2" fontId="0" fillId="3" borderId="0" xfId="0" applyNumberFormat="1" applyFill="1"/>
    <xf numFmtId="37" fontId="0" fillId="0" borderId="0" xfId="1" applyNumberFormat="1" applyFont="1"/>
    <xf numFmtId="167" fontId="0" fillId="3" borderId="0" xfId="0" applyNumberFormat="1" applyFill="1"/>
    <xf numFmtId="10" fontId="0" fillId="0" borderId="0" xfId="0" applyNumberFormat="1"/>
    <xf numFmtId="0" fontId="9" fillId="0" borderId="0" xfId="0" applyFont="1" applyAlignment="1">
      <alignment horizontal="center"/>
    </xf>
    <xf numFmtId="0" fontId="15" fillId="4" borderId="0" xfId="0" applyFont="1" applyFill="1"/>
    <xf numFmtId="0" fontId="15" fillId="0" borderId="0" xfId="0" applyFont="1"/>
    <xf numFmtId="0" fontId="3" fillId="0" borderId="0" xfId="0" applyFont="1"/>
    <xf numFmtId="6" fontId="0" fillId="0" borderId="0" xfId="0" applyNumberFormat="1" applyAlignment="1">
      <alignment horizontal="right"/>
    </xf>
    <xf numFmtId="172" fontId="0" fillId="0" borderId="0" xfId="0" applyNumberFormat="1"/>
    <xf numFmtId="0" fontId="0" fillId="4" borderId="0" xfId="0" applyFill="1"/>
    <xf numFmtId="170" fontId="0" fillId="0" borderId="0" xfId="2" applyNumberFormat="1" applyFont="1"/>
    <xf numFmtId="171" fontId="0" fillId="0" borderId="0" xfId="0" applyNumberFormat="1"/>
    <xf numFmtId="0" fontId="0" fillId="4" borderId="0" xfId="0" quotePrefix="1" applyFill="1"/>
    <xf numFmtId="6" fontId="0" fillId="0" borderId="0" xfId="0" applyNumberFormat="1"/>
    <xf numFmtId="0" fontId="4" fillId="0" borderId="0" xfId="3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center"/>
    </xf>
    <xf numFmtId="0" fontId="22" fillId="0" borderId="0" xfId="0" applyFont="1"/>
    <xf numFmtId="0" fontId="15" fillId="0" borderId="0" xfId="0" quotePrefix="1" applyFont="1" applyAlignment="1">
      <alignment horizontal="left" indent="1"/>
    </xf>
    <xf numFmtId="0" fontId="0" fillId="0" borderId="2" xfId="0" applyBorder="1"/>
    <xf numFmtId="170" fontId="3" fillId="2" borderId="0" xfId="2" applyNumberFormat="1" applyFont="1" applyFill="1"/>
    <xf numFmtId="1" fontId="3" fillId="3" borderId="0" xfId="0" applyNumberFormat="1" applyFont="1" applyFill="1"/>
    <xf numFmtId="170" fontId="3" fillId="2" borderId="0" xfId="0" applyNumberFormat="1" applyFont="1" applyFill="1"/>
    <xf numFmtId="0" fontId="0" fillId="2" borderId="0" xfId="0" applyFill="1"/>
    <xf numFmtId="0" fontId="15" fillId="3" borderId="0" xfId="0" applyFont="1" applyFill="1"/>
    <xf numFmtId="11" fontId="15" fillId="3" borderId="0" xfId="0" applyNumberFormat="1" applyFont="1" applyFill="1"/>
    <xf numFmtId="0" fontId="15" fillId="3" borderId="0" xfId="0" quotePrefix="1" applyFont="1" applyFill="1"/>
    <xf numFmtId="1" fontId="0" fillId="0" borderId="0" xfId="0" applyNumberFormat="1"/>
    <xf numFmtId="173" fontId="0" fillId="0" borderId="0" xfId="0" applyNumberFormat="1"/>
    <xf numFmtId="0" fontId="0" fillId="2" borderId="2" xfId="0" applyFill="1" applyBorder="1"/>
    <xf numFmtId="173" fontId="0" fillId="0" borderId="2" xfId="0" applyNumberFormat="1" applyBorder="1"/>
    <xf numFmtId="170" fontId="3" fillId="0" borderId="0" xfId="0" applyNumberFormat="1" applyFont="1"/>
    <xf numFmtId="3" fontId="0" fillId="0" borderId="2" xfId="0" applyNumberFormat="1" applyBorder="1"/>
    <xf numFmtId="170" fontId="0" fillId="0" borderId="2" xfId="0" applyNumberFormat="1" applyBorder="1" applyAlignment="1">
      <alignment horizontal="center"/>
    </xf>
    <xf numFmtId="3" fontId="3" fillId="0" borderId="0" xfId="0" applyNumberFormat="1" applyFont="1"/>
    <xf numFmtId="172" fontId="0" fillId="0" borderId="2" xfId="0" applyNumberFormat="1" applyBorder="1"/>
    <xf numFmtId="0" fontId="0" fillId="3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2" fontId="0" fillId="0" borderId="6" xfId="0" applyNumberFormat="1" applyBorder="1"/>
    <xf numFmtId="2" fontId="0" fillId="3" borderId="6" xfId="0" applyNumberFormat="1" applyFill="1" applyBorder="1"/>
    <xf numFmtId="2" fontId="0" fillId="5" borderId="6" xfId="0" applyNumberFormat="1" applyFill="1" applyBorder="1"/>
    <xf numFmtId="2" fontId="0" fillId="0" borderId="0" xfId="0" applyNumberFormat="1"/>
    <xf numFmtId="2" fontId="0" fillId="5" borderId="0" xfId="0" applyNumberFormat="1" applyFill="1"/>
    <xf numFmtId="2" fontId="0" fillId="0" borderId="2" xfId="0" applyNumberFormat="1" applyBorder="1"/>
    <xf numFmtId="2" fontId="0" fillId="3" borderId="2" xfId="0" applyNumberFormat="1" applyFill="1" applyBorder="1"/>
    <xf numFmtId="2" fontId="0" fillId="5" borderId="2" xfId="0" applyNumberFormat="1" applyFill="1" applyBorder="1"/>
    <xf numFmtId="2" fontId="3" fillId="3" borderId="0" xfId="0" applyNumberFormat="1" applyFont="1" applyFill="1"/>
    <xf numFmtId="2" fontId="3" fillId="5" borderId="0" xfId="0" applyNumberFormat="1" applyFont="1" applyFill="1"/>
    <xf numFmtId="166" fontId="3" fillId="0" borderId="0" xfId="0" applyNumberFormat="1" applyFont="1"/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right"/>
    </xf>
    <xf numFmtId="2" fontId="3" fillId="2" borderId="0" xfId="0" applyNumberFormat="1" applyFont="1" applyFill="1" applyAlignment="1">
      <alignment horizontal="center"/>
    </xf>
    <xf numFmtId="168" fontId="3" fillId="2" borderId="0" xfId="0" applyNumberFormat="1" applyFont="1" applyFill="1" applyAlignment="1">
      <alignment horizontal="center"/>
    </xf>
    <xf numFmtId="168" fontId="3" fillId="3" borderId="0" xfId="0" applyNumberFormat="1" applyFont="1" applyFill="1" applyAlignment="1">
      <alignment horizontal="center"/>
    </xf>
    <xf numFmtId="170" fontId="3" fillId="2" borderId="0" xfId="0" applyNumberFormat="1" applyFont="1" applyFill="1" applyAlignment="1">
      <alignment horizontal="center"/>
    </xf>
    <xf numFmtId="170" fontId="0" fillId="3" borderId="0" xfId="0" applyNumberFormat="1" applyFill="1" applyAlignment="1">
      <alignment horizontal="center"/>
    </xf>
    <xf numFmtId="0" fontId="0" fillId="6" borderId="0" xfId="0" applyFill="1"/>
    <xf numFmtId="174" fontId="0" fillId="0" borderId="0" xfId="0" applyNumberFormat="1"/>
    <xf numFmtId="175" fontId="0" fillId="0" borderId="0" xfId="2" applyNumberFormat="1" applyFont="1"/>
    <xf numFmtId="3" fontId="0" fillId="6" borderId="2" xfId="0" applyNumberFormat="1" applyFill="1" applyBorder="1" applyAlignment="1">
      <alignment horizontal="right"/>
    </xf>
    <xf numFmtId="174" fontId="0" fillId="0" borderId="2" xfId="0" applyNumberFormat="1" applyBorder="1"/>
    <xf numFmtId="175" fontId="0" fillId="0" borderId="2" xfId="2" applyNumberFormat="1" applyFont="1" applyBorder="1"/>
    <xf numFmtId="175" fontId="3" fillId="0" borderId="0" xfId="2" applyNumberFormat="1" applyFont="1"/>
    <xf numFmtId="0" fontId="21" fillId="0" borderId="3" xfId="0" applyFont="1" applyBorder="1"/>
    <xf numFmtId="0" fontId="0" fillId="0" borderId="4" xfId="0" applyBorder="1"/>
    <xf numFmtId="0" fontId="0" fillId="0" borderId="5" xfId="0" applyBorder="1"/>
    <xf numFmtId="0" fontId="21" fillId="0" borderId="0" xfId="0" applyFont="1"/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76" fontId="0" fillId="0" borderId="0" xfId="0" applyNumberFormat="1"/>
    <xf numFmtId="176" fontId="3" fillId="3" borderId="0" xfId="0" applyNumberFormat="1" applyFont="1" applyFill="1"/>
    <xf numFmtId="176" fontId="3" fillId="5" borderId="0" xfId="0" applyNumberFormat="1" applyFont="1" applyFill="1"/>
    <xf numFmtId="0" fontId="24" fillId="0" borderId="0" xfId="0" quotePrefix="1" applyFont="1" applyAlignment="1">
      <alignment horizontal="left" indent="1"/>
    </xf>
    <xf numFmtId="0" fontId="25" fillId="0" borderId="0" xfId="0" quotePrefix="1" applyFont="1" applyAlignment="1">
      <alignment horizontal="left" indent="1"/>
    </xf>
    <xf numFmtId="0" fontId="0" fillId="0" borderId="2" xfId="0" quotePrefix="1" applyBorder="1" applyAlignment="1">
      <alignment horizontal="right"/>
    </xf>
    <xf numFmtId="0" fontId="0" fillId="0" borderId="2" xfId="0" quotePrefix="1" applyBorder="1" applyAlignment="1">
      <alignment horizontal="left"/>
    </xf>
    <xf numFmtId="3" fontId="0" fillId="0" borderId="6" xfId="0" applyNumberFormat="1" applyBorder="1"/>
    <xf numFmtId="8" fontId="0" fillId="0" borderId="0" xfId="0" applyNumberFormat="1"/>
    <xf numFmtId="167" fontId="0" fillId="0" borderId="2" xfId="0" applyNumberFormat="1" applyBorder="1"/>
    <xf numFmtId="44" fontId="0" fillId="0" borderId="2" xfId="0" applyNumberFormat="1" applyBorder="1"/>
    <xf numFmtId="169" fontId="0" fillId="0" borderId="2" xfId="0" applyNumberFormat="1" applyBorder="1"/>
    <xf numFmtId="165" fontId="0" fillId="0" borderId="2" xfId="0" applyNumberFormat="1" applyBorder="1"/>
    <xf numFmtId="0" fontId="0" fillId="6" borderId="2" xfId="0" applyFill="1" applyBorder="1"/>
    <xf numFmtId="6" fontId="0" fillId="6" borderId="2" xfId="0" applyNumberFormat="1" applyFill="1" applyBorder="1"/>
    <xf numFmtId="8" fontId="0" fillId="6" borderId="2" xfId="0" applyNumberFormat="1" applyFill="1" applyBorder="1"/>
    <xf numFmtId="168" fontId="0" fillId="0" borderId="2" xfId="0" applyNumberFormat="1" applyBorder="1"/>
    <xf numFmtId="4" fontId="3" fillId="0" borderId="0" xfId="0" applyNumberFormat="1" applyFont="1"/>
    <xf numFmtId="165" fontId="3" fillId="0" borderId="0" xfId="0" applyNumberFormat="1" applyFont="1"/>
    <xf numFmtId="168" fontId="3" fillId="0" borderId="0" xfId="0" applyNumberFormat="1" applyFont="1"/>
    <xf numFmtId="165" fontId="3" fillId="3" borderId="0" xfId="0" applyNumberFormat="1" applyFont="1" applyFill="1"/>
    <xf numFmtId="0" fontId="0" fillId="2" borderId="0" xfId="0" applyFill="1" applyAlignment="1">
      <alignment horizontal="center"/>
    </xf>
    <xf numFmtId="171" fontId="3" fillId="0" borderId="0" xfId="0" applyNumberFormat="1" applyFont="1"/>
    <xf numFmtId="42" fontId="3" fillId="0" borderId="0" xfId="0" applyNumberFormat="1" applyFont="1"/>
    <xf numFmtId="177" fontId="8" fillId="0" borderId="0" xfId="0" applyNumberFormat="1" applyFont="1"/>
    <xf numFmtId="0" fontId="3" fillId="0" borderId="0" xfId="0" quotePrefix="1" applyFont="1"/>
    <xf numFmtId="0" fontId="26" fillId="0" borderId="0" xfId="0" applyFont="1"/>
    <xf numFmtId="164" fontId="8" fillId="7" borderId="0" xfId="0" applyNumberFormat="1" applyFont="1" applyFill="1"/>
    <xf numFmtId="0" fontId="27" fillId="0" borderId="0" xfId="0" applyFont="1" applyAlignment="1">
      <alignment horizontal="right"/>
    </xf>
    <xf numFmtId="0" fontId="27" fillId="7" borderId="0" xfId="0" applyFont="1" applyFill="1" applyAlignment="1">
      <alignment horizontal="right"/>
    </xf>
    <xf numFmtId="0" fontId="27" fillId="0" borderId="0" xfId="0" applyFont="1"/>
    <xf numFmtId="4" fontId="8" fillId="7" borderId="0" xfId="0" applyNumberFormat="1" applyFont="1" applyFill="1"/>
    <xf numFmtId="2" fontId="27" fillId="7" borderId="0" xfId="0" applyNumberFormat="1" applyFont="1" applyFill="1" applyAlignment="1">
      <alignment horizontal="right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3" fontId="27" fillId="7" borderId="0" xfId="0" applyNumberFormat="1" applyFont="1" applyFill="1"/>
    <xf numFmtId="2" fontId="27" fillId="8" borderId="0" xfId="0" applyNumberFormat="1" applyFont="1" applyFill="1"/>
    <xf numFmtId="167" fontId="27" fillId="9" borderId="0" xfId="0" applyNumberFormat="1" applyFont="1" applyFill="1"/>
    <xf numFmtId="4" fontId="27" fillId="10" borderId="0" xfId="0" applyNumberFormat="1" applyFont="1" applyFill="1"/>
    <xf numFmtId="4" fontId="27" fillId="11" borderId="0" xfId="0" applyNumberFormat="1" applyFont="1" applyFill="1"/>
    <xf numFmtId="3" fontId="8" fillId="7" borderId="0" xfId="0" applyNumberFormat="1" applyFont="1" applyFill="1"/>
    <xf numFmtId="4" fontId="27" fillId="0" borderId="0" xfId="0" applyNumberFormat="1" applyFont="1"/>
    <xf numFmtId="0" fontId="31" fillId="0" borderId="0" xfId="7" applyFont="1" applyAlignment="1" applyProtection="1"/>
    <xf numFmtId="0" fontId="32" fillId="0" borderId="0" xfId="0" applyFont="1"/>
    <xf numFmtId="0" fontId="28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32" fillId="0" borderId="0" xfId="0" applyFont="1" applyAlignment="1">
      <alignment horizontal="right"/>
    </xf>
    <xf numFmtId="166" fontId="28" fillId="10" borderId="0" xfId="0" applyNumberFormat="1" applyFont="1" applyFill="1"/>
    <xf numFmtId="166" fontId="28" fillId="11" borderId="0" xfId="0" applyNumberFormat="1" applyFont="1" applyFill="1"/>
    <xf numFmtId="0" fontId="28" fillId="0" borderId="0" xfId="0" applyFont="1" applyAlignment="1">
      <alignment horizontal="right"/>
    </xf>
    <xf numFmtId="0" fontId="28" fillId="10" borderId="0" xfId="0" applyFont="1" applyFill="1"/>
    <xf numFmtId="0" fontId="28" fillId="11" borderId="0" xfId="0" applyFont="1" applyFill="1"/>
    <xf numFmtId="0" fontId="2" fillId="0" borderId="0" xfId="0" applyFont="1"/>
    <xf numFmtId="2" fontId="28" fillId="0" borderId="0" xfId="0" applyNumberFormat="1" applyFont="1"/>
    <xf numFmtId="169" fontId="3" fillId="3" borderId="0" xfId="0" applyNumberFormat="1" applyFont="1" applyFill="1"/>
    <xf numFmtId="0" fontId="8" fillId="0" borderId="1" xfId="0" applyFont="1" applyBorder="1" applyAlignment="1">
      <alignment horizontal="center"/>
    </xf>
    <xf numFmtId="6" fontId="8" fillId="7" borderId="0" xfId="0" applyNumberFormat="1" applyFont="1" applyFill="1"/>
    <xf numFmtId="9" fontId="3" fillId="2" borderId="0" xfId="2" applyFont="1" applyFill="1"/>
    <xf numFmtId="8" fontId="8" fillId="7" borderId="0" xfId="0" applyNumberFormat="1" applyFont="1" applyFill="1"/>
    <xf numFmtId="178" fontId="8" fillId="7" borderId="0" xfId="0" applyNumberFormat="1" applyFont="1" applyFill="1"/>
    <xf numFmtId="0" fontId="0" fillId="3" borderId="0" xfId="0" applyFill="1"/>
    <xf numFmtId="9" fontId="8" fillId="6" borderId="0" xfId="2" applyFont="1" applyFill="1" applyAlignment="1">
      <alignment horizontal="center"/>
    </xf>
    <xf numFmtId="167" fontId="13" fillId="0" borderId="0" xfId="0" applyNumberFormat="1" applyFont="1"/>
    <xf numFmtId="167" fontId="0" fillId="12" borderId="0" xfId="0" applyNumberFormat="1" applyFill="1"/>
    <xf numFmtId="167" fontId="2" fillId="12" borderId="0" xfId="0" applyNumberFormat="1" applyFont="1" applyFill="1"/>
    <xf numFmtId="167" fontId="13" fillId="12" borderId="0" xfId="0" applyNumberFormat="1" applyFont="1" applyFill="1"/>
    <xf numFmtId="0" fontId="0" fillId="12" borderId="0" xfId="0" applyFill="1"/>
    <xf numFmtId="167" fontId="0" fillId="12" borderId="0" xfId="0" applyNumberFormat="1" applyFill="1" applyAlignment="1">
      <alignment horizontal="right"/>
    </xf>
    <xf numFmtId="167" fontId="33" fillId="0" borderId="0" xfId="0" applyNumberFormat="1" applyFont="1"/>
    <xf numFmtId="167" fontId="33" fillId="12" borderId="0" xfId="0" applyNumberFormat="1" applyFont="1" applyFill="1"/>
    <xf numFmtId="11" fontId="0" fillId="0" borderId="0" xfId="0" applyNumberFormat="1"/>
    <xf numFmtId="11" fontId="0" fillId="12" borderId="0" xfId="0" applyNumberFormat="1" applyFill="1"/>
    <xf numFmtId="0" fontId="0" fillId="13" borderId="1" xfId="0" applyFill="1" applyBorder="1" applyAlignment="1">
      <alignment horizontal="center"/>
    </xf>
    <xf numFmtId="167" fontId="0" fillId="13" borderId="0" xfId="0" applyNumberFormat="1" applyFill="1"/>
    <xf numFmtId="9" fontId="0" fillId="0" borderId="0" xfId="2" applyFont="1" applyAlignment="1">
      <alignment horizontal="center"/>
    </xf>
    <xf numFmtId="0" fontId="3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2" xfId="0" applyNumberFormat="1" applyBorder="1"/>
    <xf numFmtId="0" fontId="3" fillId="0" borderId="0" xfId="0" applyFont="1" applyAlignment="1">
      <alignment horizontal="center"/>
    </xf>
    <xf numFmtId="172" fontId="3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167" fontId="3" fillId="3" borderId="0" xfId="0" applyNumberFormat="1" applyFont="1" applyFill="1"/>
    <xf numFmtId="167" fontId="3" fillId="13" borderId="0" xfId="0" applyNumberFormat="1" applyFont="1" applyFill="1"/>
    <xf numFmtId="167" fontId="3" fillId="3" borderId="2" xfId="0" applyNumberFormat="1" applyFont="1" applyFill="1" applyBorder="1"/>
    <xf numFmtId="167" fontId="3" fillId="13" borderId="2" xfId="0" applyNumberFormat="1" applyFont="1" applyFill="1" applyBorder="1"/>
    <xf numFmtId="0" fontId="3" fillId="13" borderId="2" xfId="0" applyFont="1" applyFill="1" applyBorder="1" applyAlignment="1">
      <alignment horizontal="center"/>
    </xf>
    <xf numFmtId="0" fontId="32" fillId="0" borderId="0" xfId="8" applyFont="1"/>
    <xf numFmtId="0" fontId="8" fillId="0" borderId="0" xfId="8" applyFont="1" applyAlignment="1">
      <alignment horizontal="center"/>
    </xf>
    <xf numFmtId="0" fontId="32" fillId="0" borderId="0" xfId="8" applyFont="1" applyAlignment="1">
      <alignment horizontal="center"/>
    </xf>
    <xf numFmtId="0" fontId="38" fillId="0" borderId="0" xfId="8" applyFont="1" applyAlignment="1">
      <alignment horizontal="center"/>
    </xf>
    <xf numFmtId="3" fontId="3" fillId="3" borderId="0" xfId="0" applyNumberFormat="1" applyFont="1" applyFill="1"/>
    <xf numFmtId="3" fontId="35" fillId="3" borderId="0" xfId="0" applyNumberFormat="1" applyFont="1" applyFill="1"/>
    <xf numFmtId="0" fontId="3" fillId="1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13" fillId="12" borderId="0" xfId="8" applyFont="1" applyFill="1" applyAlignment="1">
      <alignment horizontal="center"/>
    </xf>
    <xf numFmtId="3" fontId="0" fillId="6" borderId="0" xfId="0" applyNumberFormat="1" applyFill="1"/>
    <xf numFmtId="3" fontId="0" fillId="14" borderId="0" xfId="0" applyNumberFormat="1" applyFill="1"/>
    <xf numFmtId="1" fontId="13" fillId="0" borderId="0" xfId="0" applyNumberFormat="1" applyFont="1"/>
    <xf numFmtId="1" fontId="13" fillId="15" borderId="0" xfId="0" applyNumberFormat="1" applyFont="1" applyFill="1"/>
    <xf numFmtId="166" fontId="13" fillId="13" borderId="0" xfId="0" applyNumberFormat="1" applyFont="1" applyFill="1"/>
    <xf numFmtId="166" fontId="39" fillId="13" borderId="0" xfId="0" applyNumberFormat="1" applyFont="1" applyFill="1"/>
    <xf numFmtId="166" fontId="13" fillId="6" borderId="0" xfId="0" applyNumberFormat="1" applyFont="1" applyFill="1"/>
    <xf numFmtId="166" fontId="39" fillId="6" borderId="0" xfId="0" applyNumberFormat="1" applyFont="1" applyFill="1"/>
    <xf numFmtId="3" fontId="2" fillId="5" borderId="0" xfId="0" applyNumberFormat="1" applyFont="1" applyFill="1"/>
    <xf numFmtId="1" fontId="0" fillId="0" borderId="2" xfId="0" applyNumberFormat="1" applyBorder="1" applyAlignment="1">
      <alignment horizontal="center"/>
    </xf>
    <xf numFmtId="0" fontId="13" fillId="12" borderId="2" xfId="8" applyFont="1" applyFill="1" applyBorder="1" applyAlignment="1">
      <alignment horizontal="center"/>
    </xf>
    <xf numFmtId="3" fontId="0" fillId="6" borderId="2" xfId="0" applyNumberFormat="1" applyFill="1" applyBorder="1"/>
    <xf numFmtId="3" fontId="0" fillId="14" borderId="2" xfId="0" applyNumberFormat="1" applyFill="1" applyBorder="1"/>
    <xf numFmtId="1" fontId="13" fillId="0" borderId="2" xfId="0" applyNumberFormat="1" applyFont="1" applyBorder="1"/>
    <xf numFmtId="1" fontId="13" fillId="15" borderId="2" xfId="0" applyNumberFormat="1" applyFont="1" applyFill="1" applyBorder="1"/>
    <xf numFmtId="166" fontId="13" fillId="13" borderId="2" xfId="0" applyNumberFormat="1" applyFont="1" applyFill="1" applyBorder="1"/>
    <xf numFmtId="166" fontId="39" fillId="13" borderId="2" xfId="0" applyNumberFormat="1" applyFont="1" applyFill="1" applyBorder="1"/>
    <xf numFmtId="166" fontId="13" fillId="6" borderId="2" xfId="0" applyNumberFormat="1" applyFont="1" applyFill="1" applyBorder="1"/>
    <xf numFmtId="166" fontId="39" fillId="6" borderId="2" xfId="0" applyNumberFormat="1" applyFont="1" applyFill="1" applyBorder="1"/>
    <xf numFmtId="3" fontId="3" fillId="6" borderId="0" xfId="0" applyNumberFormat="1" applyFont="1" applyFill="1"/>
    <xf numFmtId="3" fontId="3" fillId="14" borderId="0" xfId="0" applyNumberFormat="1" applyFont="1" applyFill="1"/>
    <xf numFmtId="3" fontId="3" fillId="15" borderId="0" xfId="0" applyNumberFormat="1" applyFont="1" applyFill="1"/>
    <xf numFmtId="3" fontId="35" fillId="0" borderId="0" xfId="0" applyNumberFormat="1" applyFont="1"/>
    <xf numFmtId="1" fontId="13" fillId="0" borderId="0" xfId="8" applyNumberFormat="1" applyFont="1"/>
    <xf numFmtId="167" fontId="40" fillId="0" borderId="0" xfId="8" applyNumberFormat="1" applyFont="1"/>
    <xf numFmtId="0" fontId="13" fillId="0" borderId="0" xfId="8" applyFont="1"/>
    <xf numFmtId="0" fontId="27" fillId="0" borderId="0" xfId="8" applyFont="1" applyAlignment="1">
      <alignment horizontal="right"/>
    </xf>
    <xf numFmtId="3" fontId="3" fillId="16" borderId="0" xfId="0" applyNumberFormat="1" applyFont="1" applyFill="1"/>
    <xf numFmtId="0" fontId="10" fillId="0" borderId="1" xfId="4" applyFont="1" applyBorder="1" applyAlignment="1">
      <alignment horizontal="center"/>
    </xf>
    <xf numFmtId="0" fontId="10" fillId="0" borderId="0" xfId="4" applyFont="1" applyAlignment="1">
      <alignment horizontal="center"/>
    </xf>
    <xf numFmtId="9" fontId="7" fillId="0" borderId="0" xfId="2" applyFont="1" applyAlignment="1">
      <alignment horizontal="center"/>
    </xf>
    <xf numFmtId="0" fontId="7" fillId="0" borderId="0" xfId="4" applyFont="1" applyAlignment="1">
      <alignment horizontal="center"/>
    </xf>
    <xf numFmtId="9" fontId="0" fillId="2" borderId="0" xfId="0" applyNumberFormat="1" applyFill="1" applyAlignment="1">
      <alignment horizontal="center"/>
    </xf>
    <xf numFmtId="0" fontId="7" fillId="0" borderId="2" xfId="4" applyFont="1" applyBorder="1" applyAlignment="1">
      <alignment horizontal="center"/>
    </xf>
    <xf numFmtId="0" fontId="10" fillId="0" borderId="2" xfId="4" applyFont="1" applyBorder="1" applyAlignment="1">
      <alignment horizontal="center"/>
    </xf>
    <xf numFmtId="3" fontId="10" fillId="0" borderId="0" xfId="4" applyNumberFormat="1" applyFont="1"/>
    <xf numFmtId="9" fontId="10" fillId="0" borderId="0" xfId="4" applyNumberFormat="1" applyFont="1" applyAlignment="1">
      <alignment horizontal="center"/>
    </xf>
    <xf numFmtId="168" fontId="10" fillId="0" borderId="0" xfId="4" applyNumberFormat="1" applyFont="1"/>
    <xf numFmtId="179" fontId="10" fillId="0" borderId="0" xfId="4" applyNumberFormat="1" applyFont="1"/>
    <xf numFmtId="180" fontId="10" fillId="0" borderId="0" xfId="4" applyNumberFormat="1" applyFont="1" applyAlignment="1">
      <alignment horizontal="center"/>
    </xf>
    <xf numFmtId="3" fontId="10" fillId="0" borderId="0" xfId="4" applyNumberFormat="1" applyFont="1" applyAlignment="1">
      <alignment horizontal="center"/>
    </xf>
    <xf numFmtId="8" fontId="10" fillId="0" borderId="0" xfId="4" applyNumberFormat="1" applyFont="1" applyAlignment="1">
      <alignment horizontal="center"/>
    </xf>
    <xf numFmtId="0" fontId="10" fillId="0" borderId="0" xfId="4" quotePrefix="1" applyFont="1"/>
    <xf numFmtId="3" fontId="7" fillId="0" borderId="0" xfId="4" applyNumberFormat="1" applyFont="1"/>
    <xf numFmtId="9" fontId="7" fillId="0" borderId="0" xfId="4" applyNumberFormat="1" applyFont="1" applyAlignment="1">
      <alignment horizontal="center"/>
    </xf>
    <xf numFmtId="168" fontId="7" fillId="0" borderId="0" xfId="4" applyNumberFormat="1" applyFont="1"/>
    <xf numFmtId="0" fontId="7" fillId="0" borderId="0" xfId="4" quotePrefix="1" applyFont="1"/>
    <xf numFmtId="0" fontId="42" fillId="0" borderId="0" xfId="4" applyFont="1"/>
    <xf numFmtId="8" fontId="10" fillId="0" borderId="0" xfId="4" applyNumberFormat="1" applyFont="1"/>
    <xf numFmtId="168" fontId="43" fillId="3" borderId="0" xfId="0" applyNumberFormat="1" applyFont="1" applyFill="1" applyAlignment="1">
      <alignment horizontal="center"/>
    </xf>
    <xf numFmtId="8" fontId="10" fillId="17" borderId="0" xfId="4" applyNumberFormat="1" applyFont="1" applyFill="1" applyAlignment="1">
      <alignment horizontal="center"/>
    </xf>
    <xf numFmtId="0" fontId="10" fillId="17" borderId="0" xfId="4" applyFont="1" applyFill="1"/>
    <xf numFmtId="168" fontId="44" fillId="17" borderId="0" xfId="0" applyNumberFormat="1" applyFont="1" applyFill="1" applyAlignment="1">
      <alignment horizontal="center"/>
    </xf>
    <xf numFmtId="168" fontId="10" fillId="0" borderId="0" xfId="4" applyNumberFormat="1" applyFont="1" applyAlignment="1">
      <alignment horizontal="center"/>
    </xf>
    <xf numFmtId="0" fontId="45" fillId="0" borderId="0" xfId="4" applyFont="1"/>
    <xf numFmtId="170" fontId="7" fillId="0" borderId="0" xfId="2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0" fontId="7" fillId="0" borderId="2" xfId="2" applyNumberFormat="1" applyFont="1" applyBorder="1" applyAlignment="1">
      <alignment horizontal="center"/>
    </xf>
    <xf numFmtId="170" fontId="3" fillId="0" borderId="2" xfId="0" applyNumberFormat="1" applyFont="1" applyBorder="1" applyAlignment="1">
      <alignment horizontal="center"/>
    </xf>
    <xf numFmtId="170" fontId="7" fillId="0" borderId="0" xfId="4" applyNumberFormat="1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right"/>
    </xf>
    <xf numFmtId="9" fontId="35" fillId="3" borderId="0" xfId="0" applyNumberFormat="1" applyFont="1" applyFill="1" applyAlignment="1">
      <alignment horizontal="center"/>
    </xf>
    <xf numFmtId="2" fontId="35" fillId="3" borderId="0" xfId="0" applyNumberFormat="1" applyFont="1" applyFill="1" applyAlignment="1">
      <alignment horizontal="center"/>
    </xf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167" fontId="3" fillId="13" borderId="0" xfId="0" applyNumberFormat="1" applyFon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7" fontId="0" fillId="18" borderId="0" xfId="0" applyNumberFormat="1" applyFill="1" applyAlignment="1">
      <alignment horizontal="center"/>
    </xf>
    <xf numFmtId="2" fontId="0" fillId="13" borderId="0" xfId="0" applyNumberFormat="1" applyFill="1" applyAlignment="1">
      <alignment horizontal="center"/>
    </xf>
    <xf numFmtId="166" fontId="39" fillId="2" borderId="0" xfId="0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  <xf numFmtId="166" fontId="39" fillId="2" borderId="2" xfId="0" applyNumberFormat="1" applyFont="1" applyFill="1" applyBorder="1" applyAlignment="1">
      <alignment horizontal="center"/>
    </xf>
    <xf numFmtId="172" fontId="0" fillId="0" borderId="2" xfId="0" applyNumberFormat="1" applyBorder="1" applyAlignment="1">
      <alignment horizontal="center"/>
    </xf>
    <xf numFmtId="2" fontId="0" fillId="13" borderId="2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2" fontId="0" fillId="13" borderId="6" xfId="0" applyNumberFormat="1" applyFill="1" applyBorder="1" applyAlignment="1">
      <alignment horizontal="center"/>
    </xf>
    <xf numFmtId="0" fontId="0" fillId="0" borderId="6" xfId="0" applyBorder="1"/>
    <xf numFmtId="166" fontId="0" fillId="13" borderId="2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66" fontId="0" fillId="13" borderId="0" xfId="0" applyNumberFormat="1" applyFill="1" applyAlignment="1">
      <alignment horizontal="center"/>
    </xf>
    <xf numFmtId="172" fontId="0" fillId="0" borderId="0" xfId="0" applyNumberFormat="1" applyAlignment="1">
      <alignment horizontal="center"/>
    </xf>
    <xf numFmtId="167" fontId="0" fillId="0" borderId="2" xfId="0" applyNumberFormat="1" applyBorder="1" applyAlignment="1">
      <alignment horizontal="center"/>
    </xf>
    <xf numFmtId="0" fontId="0" fillId="18" borderId="0" xfId="0" applyFill="1" applyAlignment="1">
      <alignment horizontal="center"/>
    </xf>
    <xf numFmtId="172" fontId="0" fillId="18" borderId="0" xfId="0" applyNumberFormat="1" applyFill="1"/>
    <xf numFmtId="3" fontId="0" fillId="18" borderId="0" xfId="0" applyNumberFormat="1" applyFill="1"/>
    <xf numFmtId="164" fontId="0" fillId="18" borderId="0" xfId="0" applyNumberFormat="1" applyFill="1"/>
    <xf numFmtId="0" fontId="0" fillId="18" borderId="0" xfId="0" applyFill="1"/>
    <xf numFmtId="2" fontId="0" fillId="18" borderId="0" xfId="0" applyNumberFormat="1" applyFill="1"/>
    <xf numFmtId="167" fontId="0" fillId="18" borderId="0" xfId="0" applyNumberFormat="1" applyFill="1"/>
    <xf numFmtId="167" fontId="3" fillId="18" borderId="0" xfId="0" applyNumberFormat="1" applyFont="1" applyFill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70" fontId="0" fillId="0" borderId="6" xfId="0" applyNumberFormat="1" applyBorder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4" applyFont="1" applyAlignment="1">
      <alignment horizontal="center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8" applyFont="1" applyAlignment="1">
      <alignment horizontal="center"/>
    </xf>
    <xf numFmtId="0" fontId="41" fillId="0" borderId="0" xfId="4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4" applyFont="1" applyAlignment="1">
      <alignment horizontal="center"/>
    </xf>
  </cellXfs>
  <cellStyles count="9">
    <cellStyle name="Currency" xfId="1" builtinId="4"/>
    <cellStyle name="Hyperlink" xfId="3" builtinId="8"/>
    <cellStyle name="Hyperlink 2" xfId="7"/>
    <cellStyle name="Normal" xfId="0" builtinId="0"/>
    <cellStyle name="Normal 2" xfId="5"/>
    <cellStyle name="Normal 2 2" xfId="4"/>
    <cellStyle name="Normal 2 2 2" xfId="6"/>
    <cellStyle name="Normal 4" xfId="8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399737532808398"/>
                  <c:y val="3.6174154701250578E-2"/>
                </c:manualLayout>
              </c:layout>
              <c:numFmt formatCode="0.00E+00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5"/>
              <c:pt idx="0">
                <c:v>5780</c:v>
              </c:pt>
              <c:pt idx="1">
                <c:v>1570</c:v>
              </c:pt>
              <c:pt idx="2">
                <c:v>332</c:v>
              </c:pt>
              <c:pt idx="3">
                <c:v>11</c:v>
              </c:pt>
              <c:pt idx="4">
                <c:v>5780</c:v>
              </c:pt>
              <c:pt idx="5">
                <c:v>1440</c:v>
              </c:pt>
              <c:pt idx="6">
                <c:v>1440</c:v>
              </c:pt>
              <c:pt idx="7">
                <c:v>450</c:v>
              </c:pt>
              <c:pt idx="8">
                <c:v>11</c:v>
              </c:pt>
              <c:pt idx="9">
                <c:v>1900</c:v>
              </c:pt>
              <c:pt idx="10">
                <c:v>37</c:v>
              </c:pt>
              <c:pt idx="11">
                <c:v>1440</c:v>
              </c:pt>
              <c:pt idx="12">
                <c:v>332</c:v>
              </c:pt>
              <c:pt idx="13">
                <c:v>11</c:v>
              </c:pt>
              <c:pt idx="14">
                <c:v>37</c:v>
              </c:pt>
            </c:numLit>
          </c:xVal>
          <c:yVal>
            <c:numLit>
              <c:formatCode>General</c:formatCode>
              <c:ptCount val="15"/>
              <c:pt idx="0">
                <c:v>1.0999999999999999E-2</c:v>
              </c:pt>
              <c:pt idx="1">
                <c:v>3.0999999999999999E-3</c:v>
              </c:pt>
              <c:pt idx="2">
                <c:v>1.1999999999999999E-3</c:v>
              </c:pt>
              <c:pt idx="3">
                <c:v>5.940095645607853E-5</c:v>
              </c:pt>
              <c:pt idx="4">
                <c:v>1.2E-2</c:v>
              </c:pt>
              <c:pt idx="5">
                <c:v>2.3730741391789888E-3</c:v>
              </c:pt>
              <c:pt idx="6">
                <c:v>5.0000000000000001E-3</c:v>
              </c:pt>
              <c:pt idx="7">
                <c:v>1.1999999999999999E-3</c:v>
              </c:pt>
              <c:pt idx="8">
                <c:v>1.2999999999999999E-3</c:v>
              </c:pt>
              <c:pt idx="9">
                <c:v>5.7000000000000002E-3</c:v>
              </c:pt>
              <c:pt idx="10">
                <c:v>6.9999999999999994E-5</c:v>
              </c:pt>
              <c:pt idx="11">
                <c:v>4.1999999999999997E-3</c:v>
              </c:pt>
              <c:pt idx="12">
                <c:v>1.6000000000000001E-3</c:v>
              </c:pt>
              <c:pt idx="13">
                <c:v>3.0000000000000001E-5</c:v>
              </c:pt>
              <c:pt idx="14">
                <c:v>9.0000000000000006E-5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6E-41EF-9688-7B0CF6191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67256"/>
        <c:axId val="99766080"/>
      </c:scatterChart>
      <c:valAx>
        <c:axId val="99767256"/>
        <c:scaling>
          <c:orientation val="minMax"/>
          <c:max val="6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Fuel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Sulfur (ppm)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66080"/>
        <c:crosses val="autoZero"/>
        <c:crossBetween val="midCat"/>
      </c:valAx>
      <c:valAx>
        <c:axId val="9976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PM2.5 (lb/mmBTU)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6725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8009910899117"/>
          <c:y val="3.6248629953991696E-2"/>
          <c:w val="0.81215339705993284"/>
          <c:h val="0.460826848778934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7ED-445B-A0B3-C48155D6C2F0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7ED-445B-A0B3-C48155D6C2F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7ED-445B-A0B3-C48155D6C2F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7ED-445B-A0B3-C48155D6C2F0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7ED-445B-A0B3-C48155D6C2F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7ED-445B-A0B3-C48155D6C2F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7ED-445B-A0B3-C48155D6C2F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7ED-445B-A0B3-C48155D6C2F0}"/>
              </c:ext>
            </c:extLst>
          </c:dPt>
          <c:dLbls>
            <c:dLbl>
              <c:idx val="14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7ED-445B-A0B3-C48155D6C2F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5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7ED-445B-A0B3-C48155D6C2F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6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7ED-445B-A0B3-C48155D6C2F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7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7ED-445B-A0B3-C48155D6C2F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8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7ED-445B-A0B3-C48155D6C2F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9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7ED-445B-A0B3-C48155D6C2F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20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7ED-445B-A0B3-C48155D6C2F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numFmt formatCode="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'EFs-BTU'!$E$125:$E$145</c:f>
              <c:strCache>
                <c:ptCount val="21"/>
                <c:pt idx="0">
                  <c:v>Fireplace, No Insert</c:v>
                </c:pt>
                <c:pt idx="1">
                  <c:v>Fireplace, With Insert - Non-EPA Certified</c:v>
                </c:pt>
                <c:pt idx="2">
                  <c:v>Fireplace, With Insert - EPA Certified Non-Catalytic</c:v>
                </c:pt>
                <c:pt idx="3">
                  <c:v>Fireplace, With Insert - EPA Certified Catalytic</c:v>
                </c:pt>
                <c:pt idx="4">
                  <c:v>Woodstove - Non-EPA Certified</c:v>
                </c:pt>
                <c:pt idx="5">
                  <c:v>Woodstove - EPA Certified Non-Catalytic</c:v>
                </c:pt>
                <c:pt idx="6">
                  <c:v>Woodstove - EPA Certified Catalytic</c:v>
                </c:pt>
                <c:pt idx="7">
                  <c:v>Pellet Stove (Exempt)</c:v>
                </c:pt>
                <c:pt idx="8">
                  <c:v>Pellet Stove (EPA Certified)</c:v>
                </c:pt>
                <c:pt idx="9">
                  <c:v>OWB (Hydronic Heater) - 80/20 Unqual/Phase 2 Wtd</c:v>
                </c:pt>
                <c:pt idx="10">
                  <c:v>OWB (Hydronic Heater) - Unqualified</c:v>
                </c:pt>
                <c:pt idx="11">
                  <c:v>OWB (Hydronic Heater) - Phase 1</c:v>
                </c:pt>
                <c:pt idx="12">
                  <c:v>OWB (Hydronic Heater) - Phase 2</c:v>
                </c:pt>
                <c:pt idx="13">
                  <c:v>Coal Boiler (bituminous/subbituminous, hand-fed)</c:v>
                </c:pt>
                <c:pt idx="14">
                  <c:v>Central Oil (Weighted # 1 &amp; #2), Residential</c:v>
                </c:pt>
                <c:pt idx="15">
                  <c:v>Central Oil (#1 distillate), Residential</c:v>
                </c:pt>
                <c:pt idx="16">
                  <c:v>Central Oil (#2 distillate), Residential</c:v>
                </c:pt>
                <c:pt idx="17">
                  <c:v>Portable: 43% Kerosene &amp; 57% Fuel Oil</c:v>
                </c:pt>
                <c:pt idx="18">
                  <c:v>Direct Vent</c:v>
                </c:pt>
                <c:pt idx="19">
                  <c:v>Natural Gas - Residential</c:v>
                </c:pt>
                <c:pt idx="20">
                  <c:v>Natural Gas - Commercial, small uncontrolled</c:v>
                </c:pt>
              </c:strCache>
            </c:strRef>
          </c:cat>
          <c:val>
            <c:numRef>
              <c:f>'EFs-BTU'!$L$125:$L$145</c:f>
              <c:numCache>
                <c:formatCode>0.000</c:formatCode>
                <c:ptCount val="21"/>
                <c:pt idx="0">
                  <c:v>38.993754256603495</c:v>
                </c:pt>
                <c:pt idx="1">
                  <c:v>6.0350160128355999</c:v>
                </c:pt>
                <c:pt idx="2">
                  <c:v>1.4343472401272961</c:v>
                </c:pt>
                <c:pt idx="3">
                  <c:v>1.4650832524157382</c:v>
                </c:pt>
                <c:pt idx="4">
                  <c:v>1.7738402752129308</c:v>
                </c:pt>
                <c:pt idx="5">
                  <c:v>0.9194205661868422</c:v>
                </c:pt>
                <c:pt idx="6">
                  <c:v>0.86834164584312901</c:v>
                </c:pt>
                <c:pt idx="7">
                  <c:v>0.43647519270480867</c:v>
                </c:pt>
                <c:pt idx="8">
                  <c:v>0.31336680501883707</c:v>
                </c:pt>
                <c:pt idx="9">
                  <c:v>1.8108078993079173</c:v>
                </c:pt>
                <c:pt idx="10">
                  <c:v>2.0265307979039182</c:v>
                </c:pt>
                <c:pt idx="11">
                  <c:v>1.7856097836938829</c:v>
                </c:pt>
                <c:pt idx="12">
                  <c:v>0.94791630492391299</c:v>
                </c:pt>
                <c:pt idx="13">
                  <c:v>1.2224602203182375</c:v>
                </c:pt>
                <c:pt idx="14">
                  <c:v>4.1755564665695638E-3</c:v>
                </c:pt>
                <c:pt idx="15">
                  <c:v>4.5096009838951293E-3</c:v>
                </c:pt>
                <c:pt idx="16">
                  <c:v>4.0700369890750258E-3</c:v>
                </c:pt>
                <c:pt idx="17">
                  <c:v>3.6047093725597805E-3</c:v>
                </c:pt>
                <c:pt idx="18">
                  <c:v>4.5096009838951293E-3</c:v>
                </c:pt>
                <c:pt idx="19">
                  <c:v>9.2440552210667146E-3</c:v>
                </c:pt>
                <c:pt idx="20">
                  <c:v>9.2440552210667146E-3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97ED-445B-A0B3-C48155D6C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768824"/>
        <c:axId val="99769216"/>
      </c:barChart>
      <c:catAx>
        <c:axId val="99768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69216"/>
        <c:crosses val="autoZero"/>
        <c:auto val="1"/>
        <c:lblAlgn val="ctr"/>
        <c:lblOffset val="100"/>
        <c:noMultiLvlLbl val="0"/>
      </c:catAx>
      <c:valAx>
        <c:axId val="9976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PM2.5</a:t>
                </a:r>
                <a:r>
                  <a:rPr lang="en-US" baseline="0"/>
                  <a:t> (lb/heating mmBTU)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6882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</xdr:colOff>
      <xdr:row>37</xdr:row>
      <xdr:rowOff>17145</xdr:rowOff>
    </xdr:from>
    <xdr:to>
      <xdr:col>6</xdr:col>
      <xdr:colOff>361950</xdr:colOff>
      <xdr:row>49</xdr:row>
      <xdr:rowOff>177165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AE75CCE-F8B3-4174-B653-2E282ECD1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101</xdr:row>
      <xdr:rowOff>0</xdr:rowOff>
    </xdr:from>
    <xdr:to>
      <xdr:col>13</xdr:col>
      <xdr:colOff>2058811</xdr:colOff>
      <xdr:row>145</xdr:row>
      <xdr:rowOff>48802</xdr:rowOff>
    </xdr:to>
    <xdr:pic>
      <xdr:nvPicPr>
        <xdr:cNvPr id="2" name="Picture 1" descr="Screen Clipping">
          <a:extLst>
            <a:ext uri="{FF2B5EF4-FFF2-40B4-BE49-F238E27FC236}">
              <a16:creationId xmlns="" xmlns:a16="http://schemas.microsoft.com/office/drawing/2014/main" id="{0D6D9BF2-D743-442B-ADF6-9C41E506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31840"/>
          <a:ext cx="10250311" cy="80955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56931</xdr:colOff>
      <xdr:row>123</xdr:row>
      <xdr:rowOff>188686</xdr:rowOff>
    </xdr:from>
    <xdr:to>
      <xdr:col>14</xdr:col>
      <xdr:colOff>6393793</xdr:colOff>
      <xdr:row>144</xdr:row>
      <xdr:rowOff>135758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E437AFCE-2CD8-4AEB-85E5-4AA524D0C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provenet.com/r/costs-and-prices/fireplace-remodeling-cos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hyperlink" Target="http://www.fngas.com/calculate.html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http://www.fngas.com/calculate.html" TargetMode="External"/><Relationship Id="rId1" Type="http://schemas.openxmlformats.org/officeDocument/2006/relationships/hyperlink" Target="http://www.generatorjoe.net/html/energy.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fngas.com/calculate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CC"/>
  </sheetPr>
  <dimension ref="A1:W227"/>
  <sheetViews>
    <sheetView tabSelected="1" workbookViewId="0">
      <selection activeCell="H7" sqref="H7"/>
    </sheetView>
  </sheetViews>
  <sheetFormatPr defaultRowHeight="15" x14ac:dyDescent="0.25"/>
  <cols>
    <col min="1" max="1" width="27.7109375" customWidth="1"/>
    <col min="3" max="3" width="12.28515625" customWidth="1"/>
    <col min="16" max="16" width="11.85546875" bestFit="1" customWidth="1"/>
    <col min="21" max="21" width="10.28515625" customWidth="1"/>
    <col min="22" max="22" width="9.7109375" customWidth="1"/>
    <col min="23" max="23" width="12.5703125" customWidth="1"/>
  </cols>
  <sheetData>
    <row r="1" spans="1:9" ht="18.75" x14ac:dyDescent="0.3">
      <c r="A1" s="312" t="s">
        <v>1288</v>
      </c>
      <c r="B1" s="312"/>
      <c r="C1" s="312"/>
      <c r="D1" s="312"/>
      <c r="E1" s="312"/>
      <c r="F1" s="312"/>
      <c r="G1" s="312"/>
      <c r="H1" s="312"/>
      <c r="I1" s="312"/>
    </row>
    <row r="3" spans="1:9" x14ac:dyDescent="0.25">
      <c r="A3" s="60" t="s">
        <v>238</v>
      </c>
      <c r="B3" s="51" t="s">
        <v>239</v>
      </c>
    </row>
    <row r="4" spans="1:9" x14ac:dyDescent="0.25">
      <c r="A4" s="60" t="s">
        <v>240</v>
      </c>
      <c r="B4" s="61">
        <v>2019</v>
      </c>
    </row>
    <row r="6" spans="1:9" ht="15.75" x14ac:dyDescent="0.25">
      <c r="A6" s="313" t="s">
        <v>241</v>
      </c>
      <c r="B6" s="313"/>
      <c r="C6" s="313"/>
      <c r="D6" s="313"/>
      <c r="E6" s="313"/>
      <c r="F6" s="313"/>
      <c r="G6" s="313"/>
      <c r="H6" s="313"/>
    </row>
    <row r="7" spans="1:9" x14ac:dyDescent="0.25">
      <c r="A7" s="2"/>
      <c r="B7" s="2"/>
      <c r="C7" s="2"/>
      <c r="D7" s="2"/>
      <c r="E7" s="2"/>
      <c r="F7" s="2"/>
      <c r="G7" s="2"/>
      <c r="H7" s="2"/>
    </row>
    <row r="8" spans="1:9" x14ac:dyDescent="0.25">
      <c r="A8" s="62" t="s">
        <v>242</v>
      </c>
      <c r="B8" s="2"/>
      <c r="C8" s="2"/>
      <c r="D8" s="2"/>
      <c r="E8" s="2"/>
      <c r="F8" s="2"/>
      <c r="G8" s="2"/>
      <c r="H8" s="2"/>
    </row>
    <row r="9" spans="1:9" x14ac:dyDescent="0.25">
      <c r="A9" s="63" t="s">
        <v>243</v>
      </c>
      <c r="B9" s="2"/>
      <c r="C9" s="2"/>
      <c r="D9" s="2"/>
      <c r="E9" s="2"/>
      <c r="F9" s="2"/>
      <c r="G9" s="2"/>
      <c r="H9" s="2"/>
    </row>
    <row r="10" spans="1:9" x14ac:dyDescent="0.25">
      <c r="A10" s="63" t="s">
        <v>244</v>
      </c>
      <c r="B10" s="2"/>
      <c r="C10" s="2"/>
      <c r="D10" s="2"/>
      <c r="E10" s="2"/>
      <c r="F10" s="2"/>
      <c r="G10" s="2"/>
      <c r="H10" s="2"/>
    </row>
    <row r="11" spans="1:9" x14ac:dyDescent="0.25">
      <c r="A11" s="63" t="s">
        <v>245</v>
      </c>
      <c r="B11" s="2"/>
      <c r="C11" s="2"/>
      <c r="D11" s="2"/>
      <c r="E11" s="2"/>
      <c r="F11" s="2"/>
      <c r="G11" s="2"/>
      <c r="H11" s="2"/>
    </row>
    <row r="12" spans="1:9" x14ac:dyDescent="0.25">
      <c r="A12" s="63" t="s">
        <v>246</v>
      </c>
      <c r="B12" s="2"/>
      <c r="C12" s="2"/>
      <c r="D12" s="2"/>
      <c r="E12" s="2"/>
      <c r="F12" s="2"/>
      <c r="G12" s="2"/>
      <c r="H12" s="2"/>
    </row>
    <row r="13" spans="1:9" x14ac:dyDescent="0.25">
      <c r="A13" s="63" t="s">
        <v>247</v>
      </c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51"/>
      <c r="B15" s="311" t="s">
        <v>248</v>
      </c>
      <c r="C15" s="311"/>
      <c r="D15" s="2" t="s">
        <v>249</v>
      </c>
      <c r="F15" s="311" t="s">
        <v>250</v>
      </c>
      <c r="G15" s="311"/>
      <c r="H15" t="s">
        <v>251</v>
      </c>
    </row>
    <row r="16" spans="1:9" x14ac:dyDescent="0.25">
      <c r="A16" s="64" t="s">
        <v>252</v>
      </c>
      <c r="B16" s="21" t="s">
        <v>253</v>
      </c>
      <c r="C16" s="21" t="s">
        <v>254</v>
      </c>
      <c r="D16" s="21" t="s">
        <v>255</v>
      </c>
      <c r="F16" s="314" t="s">
        <v>256</v>
      </c>
      <c r="G16" s="314"/>
      <c r="H16" s="21" t="s">
        <v>257</v>
      </c>
    </row>
    <row r="17" spans="1:8" x14ac:dyDescent="0.25">
      <c r="A17" t="s">
        <v>258</v>
      </c>
      <c r="B17" s="65">
        <v>0.31772881708698097</v>
      </c>
      <c r="C17" s="65">
        <v>0.68227118291301903</v>
      </c>
      <c r="D17" s="66">
        <f>SUMPRODUCT(B17:C17,B$19:C$19)</f>
        <v>2035.3928754647418</v>
      </c>
      <c r="G17" s="9" t="s">
        <v>259</v>
      </c>
      <c r="H17" s="65">
        <v>0.78390298205494036</v>
      </c>
    </row>
    <row r="18" spans="1:8" x14ac:dyDescent="0.25">
      <c r="A18" t="s">
        <v>260</v>
      </c>
      <c r="B18" s="67">
        <v>1</v>
      </c>
      <c r="C18" s="67">
        <v>0</v>
      </c>
      <c r="D18" s="66">
        <f>SUMPRODUCT(B18:C18,B$19:C$19)</f>
        <v>896</v>
      </c>
      <c r="G18" s="9" t="s">
        <v>261</v>
      </c>
      <c r="H18" s="67">
        <v>0.89751772975716571</v>
      </c>
    </row>
    <row r="19" spans="1:8" x14ac:dyDescent="0.25">
      <c r="A19" t="s">
        <v>262</v>
      </c>
      <c r="B19" s="68">
        <v>896</v>
      </c>
      <c r="C19" s="68">
        <v>2566</v>
      </c>
      <c r="G19" s="27"/>
    </row>
    <row r="21" spans="1:8" x14ac:dyDescent="0.25">
      <c r="B21" s="315" t="str">
        <f>$B$4&amp;" Baseline Space Heating Emission Factors (lb/mmBTU)"</f>
        <v>2019 Baseline Space Heating Emission Factors (lb/mmBTU)</v>
      </c>
      <c r="C21" s="315"/>
      <c r="D21" s="315"/>
      <c r="E21" s="315"/>
      <c r="F21" s="315"/>
      <c r="G21" s="315"/>
      <c r="H21" s="315"/>
    </row>
    <row r="22" spans="1:8" x14ac:dyDescent="0.25">
      <c r="A22" s="64" t="s">
        <v>263</v>
      </c>
      <c r="B22" s="21" t="s">
        <v>264</v>
      </c>
      <c r="C22" s="21" t="s">
        <v>265</v>
      </c>
      <c r="D22" s="21" t="s">
        <v>266</v>
      </c>
      <c r="E22" s="21" t="s">
        <v>267</v>
      </c>
      <c r="F22" s="21" t="s">
        <v>268</v>
      </c>
      <c r="G22" s="21" t="s">
        <v>269</v>
      </c>
      <c r="H22" s="21" t="s">
        <v>270</v>
      </c>
    </row>
    <row r="23" spans="1:8" x14ac:dyDescent="0.25">
      <c r="A23" t="s">
        <v>271</v>
      </c>
      <c r="B23" s="53">
        <f ca="1">INDIRECT("'DevSumOut-"&amp;$B$4&amp;"PB'!Y76")</f>
        <v>5.3201428459336026E-3</v>
      </c>
      <c r="C23" s="53">
        <f ca="1">INDIRECT("'DevSumOut-"&amp;$B$4&amp;"PB'!Z76")</f>
        <v>8.3693292692388663E-2</v>
      </c>
      <c r="D23" s="53">
        <f ca="1">INDIRECT("'DevSumOut-"&amp;$B$4&amp;"PB'!AA76")</f>
        <v>0.21566037587652909</v>
      </c>
      <c r="E23" s="53">
        <f ca="1">INDIRECT("'DevSumOut-"&amp;$B$4&amp;"PB'!AB76")</f>
        <v>3.404171185950607E-3</v>
      </c>
      <c r="F23" s="53">
        <f ca="1">INDIRECT("'DevSumOut-"&amp;$B$4&amp;"PB'!AC76")</f>
        <v>3.404171185950607E-3</v>
      </c>
      <c r="G23" s="53">
        <f ca="1">INDIRECT("'DevSumOut-"&amp;$B$4&amp;"PB'!AD76")</f>
        <v>1.8278335230744155E-4</v>
      </c>
      <c r="H23" s="53">
        <f ca="1">INDIRECT("'DevSumOut-"&amp;$B$4&amp;"PB'!AE76")</f>
        <v>3.3416589882860927E-3</v>
      </c>
    </row>
    <row r="24" spans="1:8" x14ac:dyDescent="0.25">
      <c r="A24" t="s">
        <v>272</v>
      </c>
      <c r="B24" s="53">
        <f ca="1">INDIRECT("'DevSumOut-"&amp;$B$4&amp;"PB'!Y78")</f>
        <v>5.1480144404332118E-3</v>
      </c>
      <c r="C24" s="53">
        <f ca="1">INDIRECT("'DevSumOut-"&amp;$B$4&amp;"PB'!Z78")</f>
        <v>0.12996389891696752</v>
      </c>
      <c r="D24" s="53">
        <f ca="1">INDIRECT("'DevSumOut-"&amp;$B$4&amp;"PB'!AA78")</f>
        <v>9.1864259927797801E-2</v>
      </c>
      <c r="E24" s="53">
        <f ca="1">INDIRECT("'DevSumOut-"&amp;$B$4&amp;"PB'!AB78")</f>
        <v>3.2967299611507727E-3</v>
      </c>
      <c r="F24" s="53">
        <f ca="1">INDIRECT("'DevSumOut-"&amp;$B$4&amp;"PB'!AC78")</f>
        <v>3.2967299611507727E-3</v>
      </c>
      <c r="G24" s="53">
        <f ca="1">INDIRECT("'DevSumOut-"&amp;$B$4&amp;"PB'!AD78")</f>
        <v>1.7686956241573897E-4</v>
      </c>
      <c r="H24" s="53">
        <f ca="1">INDIRECT("'DevSumOut-"&amp;$B$4&amp;"PB'!AE78")</f>
        <v>3.2335426368953818E-3</v>
      </c>
    </row>
    <row r="25" spans="1:8" x14ac:dyDescent="0.25">
      <c r="A25" t="s">
        <v>273</v>
      </c>
      <c r="B25" s="53">
        <f ca="1">INDIRECT("'DevSumOut-"&amp;$B$4&amp;"PB'!Y79")</f>
        <v>2.5539276619417253</v>
      </c>
      <c r="C25" s="53">
        <f ca="1">INDIRECT("'DevSumOut-"&amp;$B$4&amp;"PB'!Z79")</f>
        <v>0.11968919875245596</v>
      </c>
      <c r="D25" s="53">
        <f ca="1">INDIRECT("'DevSumOut-"&amp;$B$4&amp;"PB'!AA79")</f>
        <v>2.4514402691133284E-2</v>
      </c>
      <c r="E25" s="53">
        <f ca="1">INDIRECT("'DevSumOut-"&amp;$B$4&amp;"PB'!AB79")</f>
        <v>0.69366943612609944</v>
      </c>
      <c r="F25" s="53">
        <f ca="1">INDIRECT("'DevSumOut-"&amp;$B$4&amp;"PB'!AC79")</f>
        <v>0.69366943612609944</v>
      </c>
      <c r="G25" s="53">
        <f ca="1">INDIRECT("'DevSumOut-"&amp;$B$4&amp;"PB'!AD79")</f>
        <v>2.6123869323514026E-2</v>
      </c>
      <c r="H25" s="53">
        <f ca="1">INDIRECT("'DevSumOut-"&amp;$B$4&amp;"PB'!AE79")</f>
        <v>7.3677330063651363</v>
      </c>
    </row>
    <row r="26" spans="1:8" x14ac:dyDescent="0.25">
      <c r="A26" s="50"/>
    </row>
    <row r="27" spans="1:8" ht="15.75" x14ac:dyDescent="0.25">
      <c r="A27" s="313" t="s">
        <v>575</v>
      </c>
      <c r="B27" s="313"/>
      <c r="C27" s="313"/>
      <c r="D27" s="313"/>
      <c r="E27" s="313"/>
      <c r="F27" s="313"/>
      <c r="G27" s="313"/>
      <c r="H27" s="313"/>
    </row>
    <row r="28" spans="1:8" x14ac:dyDescent="0.25">
      <c r="A28" s="50"/>
    </row>
    <row r="29" spans="1:8" x14ac:dyDescent="0.25">
      <c r="A29" s="62" t="s">
        <v>242</v>
      </c>
    </row>
    <row r="30" spans="1:8" ht="18" x14ac:dyDescent="0.35">
      <c r="A30" s="63" t="s">
        <v>274</v>
      </c>
    </row>
    <row r="31" spans="1:8" ht="18" x14ac:dyDescent="0.35">
      <c r="A31" s="63" t="s">
        <v>275</v>
      </c>
    </row>
    <row r="32" spans="1:8" x14ac:dyDescent="0.25">
      <c r="A32" s="63" t="s">
        <v>276</v>
      </c>
    </row>
    <row r="33" spans="1:7" x14ac:dyDescent="0.25">
      <c r="A33" s="63" t="s">
        <v>277</v>
      </c>
    </row>
    <row r="34" spans="1:7" x14ac:dyDescent="0.25">
      <c r="A34" s="63" t="s">
        <v>278</v>
      </c>
    </row>
    <row r="35" spans="1:7" x14ac:dyDescent="0.25">
      <c r="A35" s="63" t="s">
        <v>279</v>
      </c>
    </row>
    <row r="36" spans="1:7" x14ac:dyDescent="0.25">
      <c r="A36" s="63"/>
    </row>
    <row r="37" spans="1:7" x14ac:dyDescent="0.25">
      <c r="A37" s="316" t="s">
        <v>280</v>
      </c>
      <c r="B37" s="316"/>
      <c r="C37" s="316"/>
      <c r="D37" s="316"/>
      <c r="E37" s="316"/>
      <c r="F37" s="316"/>
      <c r="G37" s="316"/>
    </row>
    <row r="51" spans="1:8" x14ac:dyDescent="0.25">
      <c r="A51" s="50" t="s">
        <v>281</v>
      </c>
    </row>
    <row r="52" spans="1:8" x14ac:dyDescent="0.25">
      <c r="A52" s="50"/>
    </row>
    <row r="53" spans="1:8" x14ac:dyDescent="0.25">
      <c r="A53" s="50"/>
      <c r="B53" s="1" t="s">
        <v>282</v>
      </c>
    </row>
    <row r="54" spans="1:8" x14ac:dyDescent="0.25">
      <c r="A54" s="50"/>
      <c r="B54" s="69" t="s">
        <v>283</v>
      </c>
      <c r="C54" s="70">
        <v>1.942443864412639E-6</v>
      </c>
      <c r="D54" s="71" t="s">
        <v>284</v>
      </c>
      <c r="E54" s="70">
        <v>5.9763082405351123E-4</v>
      </c>
    </row>
    <row r="56" spans="1:8" x14ac:dyDescent="0.25">
      <c r="E56" t="s">
        <v>285</v>
      </c>
    </row>
    <row r="57" spans="1:8" x14ac:dyDescent="0.25">
      <c r="C57" s="2" t="s">
        <v>249</v>
      </c>
      <c r="E57" s="2" t="s">
        <v>286</v>
      </c>
    </row>
    <row r="58" spans="1:8" x14ac:dyDescent="0.25">
      <c r="A58" s="64" t="s">
        <v>287</v>
      </c>
      <c r="B58" s="64"/>
      <c r="C58" s="21" t="s">
        <v>255</v>
      </c>
      <c r="D58" s="64"/>
      <c r="E58" s="64" t="s">
        <v>288</v>
      </c>
      <c r="F58" s="64"/>
    </row>
    <row r="59" spans="1:8" x14ac:dyDescent="0.25">
      <c r="A59" t="s">
        <v>289</v>
      </c>
      <c r="C59" s="72">
        <f>D17</f>
        <v>2035.3928754647418</v>
      </c>
      <c r="E59" s="73">
        <f>C59*C$54+E$54</f>
        <v>4.5512672266691976E-3</v>
      </c>
    </row>
    <row r="60" spans="1:8" x14ac:dyDescent="0.25">
      <c r="A60" s="64" t="s">
        <v>290</v>
      </c>
      <c r="B60" s="64"/>
      <c r="C60" s="74">
        <f>B19</f>
        <v>896</v>
      </c>
      <c r="D60" s="64"/>
      <c r="E60" s="75">
        <f>C60*C$54+E$54</f>
        <v>2.3380605265672359E-3</v>
      </c>
      <c r="F60" s="64"/>
    </row>
    <row r="61" spans="1:8" x14ac:dyDescent="0.25">
      <c r="D61" s="60" t="s">
        <v>291</v>
      </c>
      <c r="E61" s="76">
        <f>1-E60/E59</f>
        <v>0.48628361945727283</v>
      </c>
    </row>
    <row r="63" spans="1:8" x14ac:dyDescent="0.25">
      <c r="A63" s="311" t="s">
        <v>292</v>
      </c>
      <c r="B63" s="311"/>
      <c r="C63" s="311"/>
      <c r="D63" s="311"/>
      <c r="E63" s="311"/>
      <c r="F63" s="311"/>
      <c r="G63" s="311"/>
      <c r="H63" s="311"/>
    </row>
    <row r="65" spans="1:8" x14ac:dyDescent="0.25">
      <c r="A65" s="9" t="s">
        <v>293</v>
      </c>
      <c r="B65">
        <v>139600</v>
      </c>
      <c r="C65" t="s">
        <v>45</v>
      </c>
      <c r="D65" t="s">
        <v>294</v>
      </c>
    </row>
    <row r="66" spans="1:8" x14ac:dyDescent="0.25">
      <c r="A66" s="9" t="s">
        <v>295</v>
      </c>
      <c r="B66">
        <v>137400</v>
      </c>
      <c r="C66" t="s">
        <v>45</v>
      </c>
      <c r="D66" t="s">
        <v>294</v>
      </c>
    </row>
    <row r="67" spans="1:8" x14ac:dyDescent="0.25">
      <c r="A67" s="9" t="s">
        <v>296</v>
      </c>
      <c r="B67" s="55">
        <f>1-B66/B65</f>
        <v>1.5759312320916874E-2</v>
      </c>
    </row>
    <row r="69" spans="1:8" x14ac:dyDescent="0.25">
      <c r="B69" s="315" t="s">
        <v>297</v>
      </c>
      <c r="C69" s="315"/>
      <c r="D69" s="315"/>
      <c r="E69" s="315"/>
      <c r="F69" s="315"/>
      <c r="G69" s="315"/>
      <c r="H69" s="315"/>
    </row>
    <row r="70" spans="1:8" x14ac:dyDescent="0.25">
      <c r="A70" s="50"/>
      <c r="B70" s="21" t="s">
        <v>264</v>
      </c>
      <c r="C70" s="21" t="s">
        <v>265</v>
      </c>
      <c r="D70" s="21" t="s">
        <v>266</v>
      </c>
      <c r="E70" s="21" t="s">
        <v>267</v>
      </c>
      <c r="F70" s="21" t="s">
        <v>268</v>
      </c>
      <c r="G70" s="21" t="s">
        <v>269</v>
      </c>
      <c r="H70" s="21" t="s">
        <v>270</v>
      </c>
    </row>
    <row r="71" spans="1:8" x14ac:dyDescent="0.25">
      <c r="A71" t="s">
        <v>290</v>
      </c>
      <c r="B71" s="53">
        <f ca="1">B23</f>
        <v>5.3201428459336026E-3</v>
      </c>
      <c r="C71" s="53">
        <f ca="1">AVERAGE(C23:C24)*(1-25%)</f>
        <v>8.0121446853508582E-2</v>
      </c>
      <c r="D71" s="53">
        <f ca="1">D23*C60/D17</f>
        <v>9.4935822520872987E-2</v>
      </c>
      <c r="E71" s="53">
        <f ca="1">F71</f>
        <v>1.7487785003943888E-3</v>
      </c>
      <c r="F71" s="53">
        <f ca="1">F23*(1-E61)</f>
        <v>1.7487785003943888E-3</v>
      </c>
      <c r="G71" s="53">
        <f ca="1">G23</f>
        <v>1.8278335230744155E-4</v>
      </c>
      <c r="H71" s="53">
        <f ca="1">H23</f>
        <v>3.3416589882860927E-3</v>
      </c>
    </row>
    <row r="72" spans="1:8" x14ac:dyDescent="0.25">
      <c r="A72" s="50"/>
    </row>
    <row r="73" spans="1:8" ht="15.75" thickBot="1" x14ac:dyDescent="0.3">
      <c r="A73" s="50"/>
    </row>
    <row r="74" spans="1:8" ht="16.5" thickBot="1" x14ac:dyDescent="0.3">
      <c r="A74" s="317" t="s">
        <v>298</v>
      </c>
      <c r="B74" s="318"/>
      <c r="C74" s="319"/>
    </row>
    <row r="76" spans="1:8" x14ac:dyDescent="0.25">
      <c r="A76" s="62" t="s">
        <v>242</v>
      </c>
    </row>
    <row r="77" spans="1:8" x14ac:dyDescent="0.25">
      <c r="A77" s="63" t="s">
        <v>299</v>
      </c>
    </row>
    <row r="78" spans="1:8" x14ac:dyDescent="0.25">
      <c r="A78" s="63" t="s">
        <v>300</v>
      </c>
    </row>
    <row r="79" spans="1:8" x14ac:dyDescent="0.25">
      <c r="A79" s="63" t="s">
        <v>301</v>
      </c>
    </row>
    <row r="80" spans="1:8" x14ac:dyDescent="0.25">
      <c r="A80" s="63" t="s">
        <v>302</v>
      </c>
    </row>
    <row r="82" spans="1:8" x14ac:dyDescent="0.25">
      <c r="B82" s="311" t="str">
        <f>$B$4&amp;" Nonattainment Area Heating Energy by"</f>
        <v>2019 Nonattainment Area Heating Energy by</v>
      </c>
      <c r="C82" s="311"/>
      <c r="D82" s="311"/>
      <c r="E82" s="311"/>
      <c r="F82" s="311"/>
    </row>
    <row r="83" spans="1:8" x14ac:dyDescent="0.25">
      <c r="B83" s="311" t="s">
        <v>303</v>
      </c>
      <c r="C83" s="311"/>
      <c r="D83" s="311"/>
      <c r="E83" s="311"/>
      <c r="F83" s="311"/>
    </row>
    <row r="84" spans="1:8" x14ac:dyDescent="0.25">
      <c r="C84" s="2"/>
      <c r="D84" s="2" t="s">
        <v>304</v>
      </c>
      <c r="E84" s="2" t="s">
        <v>305</v>
      </c>
    </row>
    <row r="85" spans="1:8" x14ac:dyDescent="0.25">
      <c r="A85" s="64" t="s">
        <v>263</v>
      </c>
      <c r="B85" s="64"/>
      <c r="C85" s="21" t="s">
        <v>306</v>
      </c>
      <c r="D85" s="21" t="s">
        <v>307</v>
      </c>
      <c r="E85" s="21" t="s">
        <v>308</v>
      </c>
      <c r="F85" s="64"/>
    </row>
    <row r="86" spans="1:8" x14ac:dyDescent="0.25">
      <c r="A86" t="s">
        <v>309</v>
      </c>
      <c r="C86" s="20">
        <f ca="1">INDIRECT("'DevSumOut-"&amp;$B$4&amp;"PB'!U76")</f>
        <v>30171.778094171383</v>
      </c>
      <c r="D86" s="320">
        <f>H$17</f>
        <v>0.78390298205494036</v>
      </c>
      <c r="E86" s="20">
        <f ca="1">C86/D86/2</f>
        <v>19244.586884386143</v>
      </c>
    </row>
    <row r="87" spans="1:8" x14ac:dyDescent="0.25">
      <c r="A87" t="s">
        <v>310</v>
      </c>
      <c r="C87" s="20">
        <f ca="1">INDIRECT("'DevSumOut-"&amp;$B$4&amp;"PB'!U78")</f>
        <v>9271.8845460458488</v>
      </c>
      <c r="D87" s="321"/>
      <c r="E87" s="20">
        <f ca="1">C87/D86/2</f>
        <v>5913.9235073071977</v>
      </c>
    </row>
    <row r="88" spans="1:8" x14ac:dyDescent="0.25">
      <c r="A88" s="64" t="s">
        <v>311</v>
      </c>
      <c r="B88" s="64"/>
      <c r="C88" s="77">
        <f ca="1">INDIRECT("'DevSumOut-"&amp;$B$4&amp;"PB'!U79")</f>
        <v>6693.1314228901792</v>
      </c>
      <c r="D88" s="78">
        <f>H$18</f>
        <v>0.89751772975716571</v>
      </c>
      <c r="E88" s="77">
        <f ca="1">C88/D88/2</f>
        <v>3728.6903650923346</v>
      </c>
      <c r="F88" s="64"/>
    </row>
    <row r="89" spans="1:8" x14ac:dyDescent="0.25">
      <c r="A89" s="51" t="s">
        <v>312</v>
      </c>
      <c r="C89" s="79">
        <f ca="1">SUM(C86:C88)</f>
        <v>46136.794063107416</v>
      </c>
      <c r="D89" s="51"/>
      <c r="E89" s="79">
        <f ca="1">SUM(E86:E88)</f>
        <v>28887.200756785674</v>
      </c>
    </row>
    <row r="91" spans="1:8" x14ac:dyDescent="0.25">
      <c r="B91" s="315" t="s">
        <v>313</v>
      </c>
      <c r="C91" s="315"/>
      <c r="D91" s="315"/>
      <c r="E91" s="315"/>
      <c r="F91" s="315"/>
      <c r="G91" s="315"/>
      <c r="H91" s="315"/>
    </row>
    <row r="92" spans="1:8" x14ac:dyDescent="0.25">
      <c r="A92" s="64" t="s">
        <v>263</v>
      </c>
      <c r="B92" s="21" t="s">
        <v>264</v>
      </c>
      <c r="C92" s="21" t="s">
        <v>265</v>
      </c>
      <c r="D92" s="21" t="s">
        <v>266</v>
      </c>
      <c r="E92" s="21" t="s">
        <v>267</v>
      </c>
      <c r="F92" s="21" t="s">
        <v>268</v>
      </c>
      <c r="G92" s="21" t="s">
        <v>269</v>
      </c>
      <c r="H92" s="21" t="s">
        <v>270</v>
      </c>
    </row>
    <row r="93" spans="1:8" x14ac:dyDescent="0.25">
      <c r="A93" t="s">
        <v>314</v>
      </c>
      <c r="B93" s="53">
        <f ca="1">B23</f>
        <v>5.3201428459336026E-3</v>
      </c>
      <c r="C93" s="53">
        <f t="shared" ref="C93:H95" ca="1" si="0">C23</f>
        <v>8.3693292692388663E-2</v>
      </c>
      <c r="D93" s="53">
        <f t="shared" ca="1" si="0"/>
        <v>0.21566037587652909</v>
      </c>
      <c r="E93" s="53">
        <f t="shared" ca="1" si="0"/>
        <v>3.404171185950607E-3</v>
      </c>
      <c r="F93" s="53">
        <f t="shared" ca="1" si="0"/>
        <v>3.404171185950607E-3</v>
      </c>
      <c r="G93" s="53">
        <f t="shared" ca="1" si="0"/>
        <v>1.8278335230744155E-4</v>
      </c>
      <c r="H93" s="53">
        <f t="shared" ca="1" si="0"/>
        <v>3.3416589882860927E-3</v>
      </c>
    </row>
    <row r="94" spans="1:8" x14ac:dyDescent="0.25">
      <c r="A94" t="s">
        <v>315</v>
      </c>
      <c r="B94" s="53">
        <f ca="1">B24</f>
        <v>5.1480144404332118E-3</v>
      </c>
      <c r="C94" s="53">
        <f t="shared" ca="1" si="0"/>
        <v>0.12996389891696752</v>
      </c>
      <c r="D94" s="53">
        <f t="shared" ca="1" si="0"/>
        <v>9.1864259927797801E-2</v>
      </c>
      <c r="E94" s="53">
        <f t="shared" ca="1" si="0"/>
        <v>3.2967299611507727E-3</v>
      </c>
      <c r="F94" s="53">
        <f t="shared" ca="1" si="0"/>
        <v>3.2967299611507727E-3</v>
      </c>
      <c r="G94" s="53">
        <f t="shared" ca="1" si="0"/>
        <v>1.7686956241573897E-4</v>
      </c>
      <c r="H94" s="53">
        <f t="shared" ca="1" si="0"/>
        <v>3.2335426368953818E-3</v>
      </c>
    </row>
    <row r="95" spans="1:8" x14ac:dyDescent="0.25">
      <c r="A95" s="64" t="s">
        <v>311</v>
      </c>
      <c r="B95" s="80">
        <f ca="1">B25</f>
        <v>2.5539276619417253</v>
      </c>
      <c r="C95" s="80">
        <f t="shared" ca="1" si="0"/>
        <v>0.11968919875245596</v>
      </c>
      <c r="D95" s="80">
        <f t="shared" ca="1" si="0"/>
        <v>2.4514402691133284E-2</v>
      </c>
      <c r="E95" s="80">
        <f t="shared" ca="1" si="0"/>
        <v>0.69366943612609944</v>
      </c>
      <c r="F95" s="80">
        <f t="shared" ca="1" si="0"/>
        <v>0.69366943612609944</v>
      </c>
      <c r="G95" s="80">
        <f t="shared" ca="1" si="0"/>
        <v>2.6123869323514026E-2</v>
      </c>
      <c r="H95" s="80">
        <f t="shared" ca="1" si="0"/>
        <v>7.3677330063651363</v>
      </c>
    </row>
    <row r="96" spans="1:8" x14ac:dyDescent="0.25">
      <c r="B96" s="22"/>
      <c r="C96" s="22"/>
      <c r="D96" s="22"/>
      <c r="E96" s="22"/>
      <c r="F96" s="22"/>
      <c r="G96" s="22"/>
      <c r="H96" s="22"/>
    </row>
    <row r="97" spans="1:8" x14ac:dyDescent="0.25">
      <c r="B97" s="311" t="str">
        <f>$B$4&amp;" Baseline Emissions by Affected Fuel Type (tons/year)"</f>
        <v>2019 Baseline Emissions by Affected Fuel Type (tons/year)</v>
      </c>
      <c r="C97" s="311"/>
      <c r="D97" s="311"/>
      <c r="E97" s="311"/>
      <c r="F97" s="311"/>
      <c r="G97" s="311"/>
      <c r="H97" s="311"/>
    </row>
    <row r="98" spans="1:8" x14ac:dyDescent="0.25">
      <c r="A98" s="64" t="s">
        <v>17</v>
      </c>
      <c r="B98" s="21" t="s">
        <v>264</v>
      </c>
      <c r="C98" s="21" t="s">
        <v>265</v>
      </c>
      <c r="D98" s="81" t="s">
        <v>266</v>
      </c>
      <c r="E98" s="21" t="s">
        <v>267</v>
      </c>
      <c r="F98" s="82" t="s">
        <v>268</v>
      </c>
      <c r="G98" s="21" t="s">
        <v>269</v>
      </c>
      <c r="H98" s="21" t="s">
        <v>270</v>
      </c>
    </row>
    <row r="99" spans="1:8" x14ac:dyDescent="0.25">
      <c r="A99" t="s">
        <v>314</v>
      </c>
      <c r="B99" s="83">
        <f ca="1">B93*$E86*365/2000</f>
        <v>18.68507110055441</v>
      </c>
      <c r="C99" s="83">
        <f t="shared" ref="C99:H99" ca="1" si="1">C93*$E86*365/2000</f>
        <v>293.9423188217736</v>
      </c>
      <c r="D99" s="84">
        <f t="shared" ca="1" si="1"/>
        <v>757.42880849623077</v>
      </c>
      <c r="E99" s="83">
        <f t="shared" ca="1" si="1"/>
        <v>11.955915938716425</v>
      </c>
      <c r="F99" s="85">
        <f t="shared" ca="1" si="1"/>
        <v>11.955915938716425</v>
      </c>
      <c r="G99" s="83">
        <f t="shared" ca="1" si="1"/>
        <v>0.64196019407123561</v>
      </c>
      <c r="H99" s="83">
        <f t="shared" ca="1" si="1"/>
        <v>11.736364529696242</v>
      </c>
    </row>
    <row r="100" spans="1:8" x14ac:dyDescent="0.25">
      <c r="A100" t="s">
        <v>315</v>
      </c>
      <c r="B100" s="86">
        <f t="shared" ref="B100:H101" ca="1" si="2">B94*$E87*365/2000</f>
        <v>5.5562058597803654</v>
      </c>
      <c r="C100" s="86">
        <f t="shared" ca="1" si="2"/>
        <v>140.26887163540897</v>
      </c>
      <c r="D100" s="44">
        <f t="shared" ca="1" si="2"/>
        <v>99.148272643979723</v>
      </c>
      <c r="E100" s="86">
        <f t="shared" ca="1" si="2"/>
        <v>3.5581311086450635</v>
      </c>
      <c r="F100" s="87">
        <f t="shared" ca="1" si="2"/>
        <v>3.5581311086450635</v>
      </c>
      <c r="G100" s="86">
        <f t="shared" ca="1" si="2"/>
        <v>0.19089373397880768</v>
      </c>
      <c r="H100" s="86">
        <f t="shared" ca="1" si="2"/>
        <v>3.4899335957293651</v>
      </c>
    </row>
    <row r="101" spans="1:8" x14ac:dyDescent="0.25">
      <c r="A101" s="64" t="s">
        <v>311</v>
      </c>
      <c r="B101" s="88">
        <f t="shared" ca="1" si="2"/>
        <v>1737.9119975860449</v>
      </c>
      <c r="C101" s="88">
        <f t="shared" ca="1" si="2"/>
        <v>81.446823100387476</v>
      </c>
      <c r="D101" s="89">
        <f t="shared" ca="1" si="2"/>
        <v>16.681707624477067</v>
      </c>
      <c r="E101" s="88">
        <f t="shared" ca="1" si="2"/>
        <v>472.0323341052416</v>
      </c>
      <c r="F101" s="90">
        <f t="shared" ca="1" si="2"/>
        <v>472.0323341052416</v>
      </c>
      <c r="G101" s="88">
        <f t="shared" ca="1" si="2"/>
        <v>17.776927121807024</v>
      </c>
      <c r="H101" s="88">
        <f t="shared" ca="1" si="2"/>
        <v>5013.6391008966802</v>
      </c>
    </row>
    <row r="102" spans="1:8" x14ac:dyDescent="0.25">
      <c r="A102" s="51" t="s">
        <v>312</v>
      </c>
      <c r="B102" s="24">
        <f ca="1">SUM(B99:B101)</f>
        <v>1762.1532745463796</v>
      </c>
      <c r="C102" s="24">
        <f t="shared" ref="C102:H102" ca="1" si="3">SUM(C99:C101)</f>
        <v>515.65801355757003</v>
      </c>
      <c r="D102" s="91">
        <f t="shared" ca="1" si="3"/>
        <v>873.25878876468755</v>
      </c>
      <c r="E102" s="24">
        <f t="shared" ca="1" si="3"/>
        <v>487.54638115260309</v>
      </c>
      <c r="F102" s="92">
        <f t="shared" ca="1" si="3"/>
        <v>487.54638115260309</v>
      </c>
      <c r="G102" s="24">
        <f t="shared" ca="1" si="3"/>
        <v>18.609781049857066</v>
      </c>
      <c r="H102" s="24">
        <f t="shared" ca="1" si="3"/>
        <v>5028.8653990221055</v>
      </c>
    </row>
    <row r="103" spans="1:8" x14ac:dyDescent="0.25">
      <c r="A103" s="51"/>
      <c r="B103" s="93"/>
      <c r="C103" s="93"/>
      <c r="D103" s="93"/>
      <c r="E103" s="93"/>
      <c r="F103" s="93"/>
      <c r="G103" s="93"/>
      <c r="H103" s="93"/>
    </row>
    <row r="104" spans="1:8" ht="15.75" thickBot="1" x14ac:dyDescent="0.3"/>
    <row r="105" spans="1:8" ht="16.5" thickBot="1" x14ac:dyDescent="0.3">
      <c r="A105" s="317" t="s">
        <v>316</v>
      </c>
      <c r="B105" s="318"/>
      <c r="C105" s="319"/>
      <c r="H105" s="27"/>
    </row>
    <row r="107" spans="1:8" x14ac:dyDescent="0.25">
      <c r="A107" s="62" t="s">
        <v>242</v>
      </c>
    </row>
    <row r="108" spans="1:8" ht="18" x14ac:dyDescent="0.35">
      <c r="A108" s="63" t="s">
        <v>317</v>
      </c>
    </row>
    <row r="109" spans="1:8" x14ac:dyDescent="0.25">
      <c r="A109" s="63" t="s">
        <v>318</v>
      </c>
    </row>
    <row r="110" spans="1:8" x14ac:dyDescent="0.25">
      <c r="A110" s="63" t="s">
        <v>319</v>
      </c>
    </row>
    <row r="111" spans="1:8" x14ac:dyDescent="0.25">
      <c r="A111" s="63" t="s">
        <v>320</v>
      </c>
    </row>
    <row r="112" spans="1:8" x14ac:dyDescent="0.25">
      <c r="A112" s="63" t="s">
        <v>321</v>
      </c>
    </row>
    <row r="114" spans="2:8" x14ac:dyDescent="0.25">
      <c r="B114" s="316" t="s">
        <v>322</v>
      </c>
      <c r="C114" s="316"/>
      <c r="D114" s="316"/>
      <c r="E114" s="316"/>
      <c r="F114" s="316"/>
      <c r="G114" s="316"/>
      <c r="H114" s="316"/>
    </row>
    <row r="115" spans="2:8" x14ac:dyDescent="0.25">
      <c r="B115" s="9"/>
      <c r="D115" s="94"/>
      <c r="E115" s="94"/>
      <c r="F115" s="95"/>
    </row>
    <row r="116" spans="2:8" x14ac:dyDescent="0.25">
      <c r="B116" s="9"/>
      <c r="C116" s="96" t="s">
        <v>323</v>
      </c>
      <c r="D116" s="94">
        <f>D135</f>
        <v>0.81</v>
      </c>
      <c r="E116" s="95"/>
    </row>
    <row r="117" spans="2:8" x14ac:dyDescent="0.25">
      <c r="B117" s="9"/>
      <c r="C117" s="96" t="s">
        <v>324</v>
      </c>
      <c r="D117" s="94">
        <v>0.12</v>
      </c>
      <c r="E117" s="86" t="s">
        <v>325</v>
      </c>
    </row>
    <row r="118" spans="2:8" x14ac:dyDescent="0.25">
      <c r="B118" s="9"/>
      <c r="C118" s="96" t="s">
        <v>326</v>
      </c>
      <c r="D118" s="94">
        <f>1-1/(1+D117)</f>
        <v>0.10714285714285721</v>
      </c>
      <c r="F118" s="95"/>
    </row>
    <row r="119" spans="2:8" x14ac:dyDescent="0.25">
      <c r="B119" s="9"/>
      <c r="D119" s="96"/>
      <c r="E119" s="94"/>
      <c r="F119" s="95"/>
    </row>
    <row r="120" spans="2:8" x14ac:dyDescent="0.25">
      <c r="B120" s="316" t="s">
        <v>327</v>
      </c>
      <c r="C120" s="316"/>
      <c r="D120" s="316"/>
      <c r="E120" s="316"/>
      <c r="F120" s="316"/>
      <c r="G120" s="316"/>
      <c r="H120" s="316"/>
    </row>
    <row r="121" spans="2:8" x14ac:dyDescent="0.25">
      <c r="B121" s="9"/>
      <c r="D121" s="94"/>
      <c r="E121" s="96"/>
      <c r="F121" s="95"/>
    </row>
    <row r="122" spans="2:8" x14ac:dyDescent="0.25">
      <c r="B122" s="9"/>
      <c r="C122" s="96" t="s">
        <v>328</v>
      </c>
      <c r="D122" s="97">
        <v>-0.29399999999999998</v>
      </c>
      <c r="E122" s="17" t="str">
        <f>"("&amp;TEXT(-D122,"0%")&amp;" decrease in oil demand per 100% increase in oil price -- UAF estimate)"</f>
        <v>(29% decrease in oil demand per 100% increase in oil price -- UAF estimate)</v>
      </c>
      <c r="F122" s="95"/>
    </row>
    <row r="123" spans="2:8" x14ac:dyDescent="0.25">
      <c r="B123" s="9"/>
      <c r="C123" s="96" t="s">
        <v>329</v>
      </c>
      <c r="D123" s="98">
        <v>7.0000000000000007E-2</v>
      </c>
      <c r="E123" s="94"/>
      <c r="F123" s="9" t="s">
        <v>330</v>
      </c>
      <c r="G123" s="99">
        <f ca="1">HLOOKUP($B$4,CostData!$G$8:$L$9,2,FALSE)</f>
        <v>2.8910476436685228</v>
      </c>
      <c r="H123" t="s">
        <v>331</v>
      </c>
    </row>
    <row r="124" spans="2:8" x14ac:dyDescent="0.25">
      <c r="B124" s="9"/>
      <c r="C124" s="96" t="s">
        <v>332</v>
      </c>
      <c r="D124" s="100">
        <f ca="1">D123/G123</f>
        <v>2.4212676035727746E-2</v>
      </c>
      <c r="E124" s="94"/>
      <c r="F124" s="95"/>
    </row>
    <row r="125" spans="2:8" x14ac:dyDescent="0.25">
      <c r="B125" s="9"/>
      <c r="C125" s="96" t="s">
        <v>333</v>
      </c>
      <c r="D125" s="101">
        <f ca="1">-D122*D124</f>
        <v>7.1185267545039567E-3</v>
      </c>
      <c r="E125" s="17"/>
      <c r="F125" s="95"/>
    </row>
    <row r="126" spans="2:8" x14ac:dyDescent="0.25">
      <c r="B126" s="9"/>
      <c r="C126" s="96" t="s">
        <v>334</v>
      </c>
      <c r="D126" s="97">
        <v>0.318</v>
      </c>
      <c r="E126" s="17" t="str">
        <f>"("&amp;TEXT(D126,"0%")&amp;" wood use increase per 100% increase in oil price)"</f>
        <v>(32% wood use increase per 100% increase in oil price)</v>
      </c>
      <c r="F126" s="95"/>
    </row>
    <row r="127" spans="2:8" x14ac:dyDescent="0.25">
      <c r="B127" s="9"/>
      <c r="C127" s="96" t="s">
        <v>335</v>
      </c>
      <c r="D127" s="101">
        <f ca="1">D124*D126</f>
        <v>7.6996309793614234E-3</v>
      </c>
      <c r="E127" s="17"/>
      <c r="F127" s="95"/>
    </row>
    <row r="128" spans="2:8" x14ac:dyDescent="0.25">
      <c r="B128" s="9"/>
      <c r="D128" s="94"/>
      <c r="E128" s="17"/>
      <c r="F128" s="95"/>
    </row>
    <row r="129" spans="1:9" x14ac:dyDescent="0.25">
      <c r="B129" s="316" t="s">
        <v>336</v>
      </c>
      <c r="C129" s="316"/>
      <c r="D129" s="316"/>
      <c r="E129" s="316"/>
      <c r="F129" s="316"/>
      <c r="G129" s="316"/>
      <c r="H129" s="316"/>
    </row>
    <row r="130" spans="1:9" x14ac:dyDescent="0.25">
      <c r="B130" s="311" t="s">
        <v>337</v>
      </c>
      <c r="C130" s="311"/>
      <c r="D130" s="311"/>
      <c r="E130" s="311"/>
      <c r="F130" s="311"/>
      <c r="G130" s="311"/>
      <c r="H130" s="311"/>
    </row>
    <row r="131" spans="1:9" x14ac:dyDescent="0.25">
      <c r="B131" s="2"/>
      <c r="C131" s="2"/>
      <c r="D131" s="2"/>
      <c r="E131" s="2"/>
      <c r="F131" s="2"/>
      <c r="G131" s="2"/>
      <c r="H131" s="2"/>
    </row>
    <row r="132" spans="1:9" x14ac:dyDescent="0.25">
      <c r="D132" s="311" t="s">
        <v>338</v>
      </c>
      <c r="E132" s="311"/>
      <c r="F132" s="2" t="s">
        <v>339</v>
      </c>
    </row>
    <row r="133" spans="1:9" x14ac:dyDescent="0.25">
      <c r="D133" s="2" t="s">
        <v>340</v>
      </c>
      <c r="E133" s="2" t="s">
        <v>341</v>
      </c>
      <c r="F133" s="2" t="s">
        <v>342</v>
      </c>
    </row>
    <row r="134" spans="1:9" x14ac:dyDescent="0.25">
      <c r="D134" s="21" t="s">
        <v>343</v>
      </c>
      <c r="E134" s="21" t="s">
        <v>343</v>
      </c>
      <c r="F134" s="21" t="s">
        <v>344</v>
      </c>
    </row>
    <row r="135" spans="1:9" x14ac:dyDescent="0.25">
      <c r="B135" s="9"/>
      <c r="D135" s="94">
        <f>'EFs-BTU'!D54</f>
        <v>0.81</v>
      </c>
      <c r="E135" s="94">
        <v>0.6</v>
      </c>
      <c r="F135" s="95">
        <f>E135/D135</f>
        <v>0.7407407407407407</v>
      </c>
    </row>
    <row r="136" spans="1:9" x14ac:dyDescent="0.25">
      <c r="B136" s="9"/>
      <c r="D136" s="94"/>
      <c r="E136" s="17"/>
      <c r="F136" s="95"/>
    </row>
    <row r="137" spans="1:9" x14ac:dyDescent="0.25">
      <c r="B137" s="311" t="str">
        <f>$B$4&amp;" Nonattainment Area Heating Energy by"</f>
        <v>2019 Nonattainment Area Heating Energy by</v>
      </c>
      <c r="C137" s="311"/>
      <c r="D137" s="311"/>
      <c r="E137" s="311"/>
      <c r="F137" s="311"/>
      <c r="G137" s="311"/>
      <c r="H137" s="311"/>
      <c r="I137" s="311"/>
    </row>
    <row r="138" spans="1:9" x14ac:dyDescent="0.25">
      <c r="B138" s="311" t="s">
        <v>345</v>
      </c>
      <c r="C138" s="311"/>
      <c r="D138" s="311"/>
      <c r="E138" s="311"/>
      <c r="F138" s="311"/>
      <c r="G138" s="311"/>
      <c r="H138" s="311"/>
      <c r="I138" s="311"/>
    </row>
    <row r="139" spans="1:9" x14ac:dyDescent="0.25">
      <c r="B139" s="2" t="s">
        <v>305</v>
      </c>
      <c r="C139" s="2" t="s">
        <v>346</v>
      </c>
      <c r="D139" s="2" t="s">
        <v>347</v>
      </c>
      <c r="E139" s="2" t="s">
        <v>348</v>
      </c>
      <c r="F139" s="2" t="s">
        <v>342</v>
      </c>
      <c r="G139" s="2" t="s">
        <v>349</v>
      </c>
      <c r="H139" s="2" t="s">
        <v>305</v>
      </c>
    </row>
    <row r="140" spans="1:9" x14ac:dyDescent="0.25">
      <c r="B140" s="2" t="s">
        <v>350</v>
      </c>
      <c r="C140" s="2" t="s">
        <v>351</v>
      </c>
      <c r="D140" s="2" t="s">
        <v>351</v>
      </c>
      <c r="E140" s="2" t="s">
        <v>352</v>
      </c>
      <c r="F140" s="2" t="s">
        <v>2</v>
      </c>
      <c r="G140" s="2" t="s">
        <v>353</v>
      </c>
      <c r="H140" s="2" t="s">
        <v>350</v>
      </c>
    </row>
    <row r="141" spans="1:9" x14ac:dyDescent="0.25">
      <c r="A141" s="64" t="s">
        <v>263</v>
      </c>
      <c r="B141" s="21" t="s">
        <v>354</v>
      </c>
      <c r="C141" s="21" t="s">
        <v>355</v>
      </c>
      <c r="D141" s="21" t="s">
        <v>355</v>
      </c>
      <c r="E141" s="21" t="s">
        <v>356</v>
      </c>
      <c r="F141" s="21" t="s">
        <v>357</v>
      </c>
      <c r="G141" s="21" t="s">
        <v>357</v>
      </c>
      <c r="H141" s="21" t="s">
        <v>358</v>
      </c>
      <c r="I141" s="64" t="s">
        <v>359</v>
      </c>
    </row>
    <row r="142" spans="1:9" x14ac:dyDescent="0.25">
      <c r="A142" t="s">
        <v>309</v>
      </c>
      <c r="B142" s="20">
        <f ca="1">E86</f>
        <v>19244.586884386143</v>
      </c>
      <c r="C142" s="102"/>
      <c r="D142" s="20">
        <f ca="1">B142+C142</f>
        <v>19244.586884386143</v>
      </c>
      <c r="E142" s="103">
        <f ca="1">-D142*$D$125</f>
        <v>-136.9931066158787</v>
      </c>
      <c r="F142" s="102"/>
      <c r="G142" s="103">
        <f ca="1">B142*$B$67</f>
        <v>303.28145519806179</v>
      </c>
      <c r="H142" s="20">
        <f ca="1">SUM(D142:G142)</f>
        <v>19410.875232968327</v>
      </c>
      <c r="I142" s="104">
        <f ca="1">H142/B142-1</f>
        <v>8.6407855664130118E-3</v>
      </c>
    </row>
    <row r="143" spans="1:9" x14ac:dyDescent="0.25">
      <c r="A143" t="s">
        <v>310</v>
      </c>
      <c r="B143" s="20">
        <f t="shared" ref="B143:B144" ca="1" si="4">E87</f>
        <v>5913.9235073071977</v>
      </c>
      <c r="C143" s="102"/>
      <c r="D143" s="20">
        <f ca="1">B143+C143</f>
        <v>5913.9235073071977</v>
      </c>
      <c r="E143" s="103">
        <f ca="1">-D143*$D$125</f>
        <v>-42.098422710856163</v>
      </c>
      <c r="F143" s="102"/>
      <c r="H143" s="20">
        <f ca="1">SUM(D143:G143)</f>
        <v>5871.8250845963412</v>
      </c>
      <c r="I143" s="104">
        <f t="shared" ref="I143:I145" ca="1" si="5">H143/B143-1</f>
        <v>-7.1185267545039732E-3</v>
      </c>
    </row>
    <row r="144" spans="1:9" x14ac:dyDescent="0.25">
      <c r="A144" s="64" t="s">
        <v>311</v>
      </c>
      <c r="B144" s="77">
        <f t="shared" ca="1" si="4"/>
        <v>3728.6903650923346</v>
      </c>
      <c r="C144" s="105"/>
      <c r="D144" s="77">
        <f ca="1">B144+C144</f>
        <v>3728.6903650923346</v>
      </c>
      <c r="E144" s="106">
        <f ca="1">D144*D127</f>
        <v>28.709539847511394</v>
      </c>
      <c r="F144" s="106">
        <f ca="1">E144/F135</f>
        <v>38.757878794140382</v>
      </c>
      <c r="G144" s="64"/>
      <c r="H144" s="77">
        <f ca="1">SUM(D144:G144)</f>
        <v>3796.157783733986</v>
      </c>
      <c r="I144" s="107">
        <f t="shared" ca="1" si="5"/>
        <v>1.8094132801499185E-2</v>
      </c>
    </row>
    <row r="145" spans="1:9" x14ac:dyDescent="0.25">
      <c r="A145" t="s">
        <v>312</v>
      </c>
      <c r="B145" s="79">
        <f ca="1">SUM(B142:B144)</f>
        <v>28887.200756785674</v>
      </c>
      <c r="C145" s="79">
        <f>SUM(C142:C144)</f>
        <v>0</v>
      </c>
      <c r="D145" s="79">
        <f ca="1">SUM(D142:D144)</f>
        <v>28887.200756785674</v>
      </c>
      <c r="E145" s="79">
        <f ca="1">SUM(E142:E144)</f>
        <v>-150.38198947922348</v>
      </c>
      <c r="F145" s="79">
        <f ca="1">SUM(F142:F144)</f>
        <v>38.757878794140382</v>
      </c>
      <c r="H145" s="79">
        <f ca="1">SUM(H142:H144)</f>
        <v>29078.858101298654</v>
      </c>
      <c r="I145" s="108">
        <f t="shared" ca="1" si="5"/>
        <v>6.6346803944981048E-3</v>
      </c>
    </row>
    <row r="146" spans="1:9" x14ac:dyDescent="0.25">
      <c r="B146" s="9"/>
      <c r="D146" s="94"/>
      <c r="E146" s="17"/>
      <c r="F146" s="95"/>
    </row>
    <row r="147" spans="1:9" x14ac:dyDescent="0.25">
      <c r="B147" s="315" t="s">
        <v>313</v>
      </c>
      <c r="C147" s="315"/>
      <c r="D147" s="315"/>
      <c r="E147" s="315"/>
      <c r="F147" s="315"/>
      <c r="G147" s="315"/>
      <c r="H147" s="315"/>
    </row>
    <row r="148" spans="1:9" x14ac:dyDescent="0.25">
      <c r="A148" s="64" t="s">
        <v>263</v>
      </c>
      <c r="B148" s="21" t="s">
        <v>264</v>
      </c>
      <c r="C148" s="21" t="s">
        <v>265</v>
      </c>
      <c r="D148" s="21" t="s">
        <v>266</v>
      </c>
      <c r="E148" s="21" t="s">
        <v>267</v>
      </c>
      <c r="F148" s="21" t="s">
        <v>268</v>
      </c>
      <c r="G148" s="21" t="s">
        <v>269</v>
      </c>
      <c r="H148" s="21" t="s">
        <v>270</v>
      </c>
    </row>
    <row r="149" spans="1:9" x14ac:dyDescent="0.25">
      <c r="A149" t="s">
        <v>360</v>
      </c>
      <c r="B149" s="53">
        <f ca="1">B$71</f>
        <v>5.3201428459336026E-3</v>
      </c>
      <c r="C149" s="53">
        <f t="shared" ref="C149:H150" ca="1" si="6">C$71</f>
        <v>8.0121446853508582E-2</v>
      </c>
      <c r="D149" s="53">
        <f t="shared" ca="1" si="6"/>
        <v>9.4935822520872987E-2</v>
      </c>
      <c r="E149" s="53">
        <f t="shared" ca="1" si="6"/>
        <v>1.7487785003943888E-3</v>
      </c>
      <c r="F149" s="53">
        <f t="shared" ca="1" si="6"/>
        <v>1.7487785003943888E-3</v>
      </c>
      <c r="G149" s="53">
        <f t="shared" ca="1" si="6"/>
        <v>1.8278335230744155E-4</v>
      </c>
      <c r="H149" s="53">
        <f t="shared" ca="1" si="6"/>
        <v>3.3416589882860927E-3</v>
      </c>
    </row>
    <row r="150" spans="1:9" x14ac:dyDescent="0.25">
      <c r="A150" t="s">
        <v>361</v>
      </c>
      <c r="B150" s="53">
        <f ca="1">B$71</f>
        <v>5.3201428459336026E-3</v>
      </c>
      <c r="C150" s="53">
        <f t="shared" ca="1" si="6"/>
        <v>8.0121446853508582E-2</v>
      </c>
      <c r="D150" s="53">
        <f t="shared" ca="1" si="6"/>
        <v>9.4935822520872987E-2</v>
      </c>
      <c r="E150" s="53">
        <f t="shared" ca="1" si="6"/>
        <v>1.7487785003943888E-3</v>
      </c>
      <c r="F150" s="53">
        <f t="shared" ca="1" si="6"/>
        <v>1.7487785003943888E-3</v>
      </c>
      <c r="G150" s="53">
        <f t="shared" ca="1" si="6"/>
        <v>1.8278335230744155E-4</v>
      </c>
      <c r="H150" s="53">
        <f t="shared" ca="1" si="6"/>
        <v>3.3416589882860927E-3</v>
      </c>
    </row>
    <row r="151" spans="1:9" x14ac:dyDescent="0.25">
      <c r="A151" s="64" t="s">
        <v>311</v>
      </c>
      <c r="B151" s="80">
        <f t="shared" ref="B151:H151" ca="1" si="7">B25</f>
        <v>2.5539276619417253</v>
      </c>
      <c r="C151" s="80">
        <f t="shared" ca="1" si="7"/>
        <v>0.11968919875245596</v>
      </c>
      <c r="D151" s="80">
        <f t="shared" ca="1" si="7"/>
        <v>2.4514402691133284E-2</v>
      </c>
      <c r="E151" s="80">
        <f t="shared" ca="1" si="7"/>
        <v>0.69366943612609944</v>
      </c>
      <c r="F151" s="80">
        <f t="shared" ca="1" si="7"/>
        <v>0.69366943612609944</v>
      </c>
      <c r="G151" s="80">
        <f t="shared" ca="1" si="7"/>
        <v>2.6123869323514026E-2</v>
      </c>
      <c r="H151" s="80">
        <f t="shared" ca="1" si="7"/>
        <v>7.3677330063651363</v>
      </c>
    </row>
    <row r="152" spans="1:9" x14ac:dyDescent="0.25">
      <c r="B152" s="9"/>
      <c r="D152" s="94"/>
      <c r="E152" s="17"/>
      <c r="F152" s="95"/>
    </row>
    <row r="153" spans="1:9" x14ac:dyDescent="0.25">
      <c r="B153" s="311" t="str">
        <f>$B$4&amp;" #1 Emissions by Fuel Type (tons/year), with EC Adjustment"</f>
        <v>2019 #1 Emissions by Fuel Type (tons/year), with EC Adjustment</v>
      </c>
      <c r="C153" s="311"/>
      <c r="D153" s="311"/>
      <c r="E153" s="311"/>
      <c r="F153" s="311"/>
      <c r="G153" s="311"/>
      <c r="H153" s="311"/>
    </row>
    <row r="154" spans="1:9" x14ac:dyDescent="0.25">
      <c r="A154" s="64" t="s">
        <v>17</v>
      </c>
      <c r="B154" s="21" t="s">
        <v>264</v>
      </c>
      <c r="C154" s="21" t="s">
        <v>265</v>
      </c>
      <c r="D154" s="81" t="s">
        <v>266</v>
      </c>
      <c r="E154" s="21" t="s">
        <v>267</v>
      </c>
      <c r="F154" s="82" t="s">
        <v>268</v>
      </c>
      <c r="G154" s="21" t="s">
        <v>269</v>
      </c>
      <c r="H154" s="21" t="s">
        <v>270</v>
      </c>
    </row>
    <row r="155" spans="1:9" x14ac:dyDescent="0.25">
      <c r="A155" t="s">
        <v>360</v>
      </c>
      <c r="B155" s="83">
        <f ca="1">B149*$H142*365/2000</f>
        <v>18.846524793227481</v>
      </c>
      <c r="C155" s="83">
        <f t="shared" ref="C155:H155" ca="1" si="8">C149*$H142*365/2000</f>
        <v>283.82900202540031</v>
      </c>
      <c r="D155" s="84">
        <f t="shared" ca="1" si="8"/>
        <v>336.30870161176989</v>
      </c>
      <c r="E155" s="83">
        <f t="shared" ca="1" si="8"/>
        <v>6.1950211338286598</v>
      </c>
      <c r="F155" s="85">
        <f t="shared" ca="1" si="8"/>
        <v>6.1950211338286598</v>
      </c>
      <c r="G155" s="83">
        <f t="shared" ca="1" si="8"/>
        <v>0.64750723445037794</v>
      </c>
      <c r="H155" s="83">
        <f t="shared" ca="1" si="8"/>
        <v>11.837775938926605</v>
      </c>
    </row>
    <row r="156" spans="1:9" x14ac:dyDescent="0.25">
      <c r="A156" t="s">
        <v>361</v>
      </c>
      <c r="B156" s="86">
        <f t="shared" ref="B156:H157" ca="1" si="9">B150*$H143*365/2000</f>
        <v>5.7011080494909372</v>
      </c>
      <c r="C156" s="86">
        <f t="shared" ca="1" si="9"/>
        <v>85.858789664366626</v>
      </c>
      <c r="D156" s="44">
        <f t="shared" ca="1" si="9"/>
        <v>101.73399429913481</v>
      </c>
      <c r="E156" s="86">
        <f t="shared" ca="1" si="9"/>
        <v>1.8740051675483844</v>
      </c>
      <c r="F156" s="87">
        <f t="shared" ca="1" si="9"/>
        <v>1.8740051675483844</v>
      </c>
      <c r="G156" s="86">
        <f t="shared" ca="1" si="9"/>
        <v>0.19587211684539385</v>
      </c>
      <c r="H156" s="86">
        <f t="shared" ca="1" si="9"/>
        <v>3.5809487655642824</v>
      </c>
    </row>
    <row r="157" spans="1:9" x14ac:dyDescent="0.25">
      <c r="A157" s="64" t="s">
        <v>311</v>
      </c>
      <c r="B157" s="88">
        <f t="shared" ca="1" si="9"/>
        <v>1769.3580080676859</v>
      </c>
      <c r="C157" s="88">
        <f t="shared" ca="1" si="9"/>
        <v>82.920532733826107</v>
      </c>
      <c r="D157" s="89">
        <f t="shared" ca="1" si="9"/>
        <v>16.983548657590138</v>
      </c>
      <c r="E157" s="88">
        <f t="shared" ca="1" si="9"/>
        <v>480.57334984514353</v>
      </c>
      <c r="F157" s="90">
        <f t="shared" ca="1" si="9"/>
        <v>480.57334984514353</v>
      </c>
      <c r="G157" s="88">
        <f t="shared" ca="1" si="9"/>
        <v>18.098585201951572</v>
      </c>
      <c r="H157" s="88">
        <f t="shared" ca="1" si="9"/>
        <v>5104.3565526070943</v>
      </c>
    </row>
    <row r="158" spans="1:9" x14ac:dyDescent="0.25">
      <c r="A158" s="51" t="s">
        <v>312</v>
      </c>
      <c r="B158" s="24">
        <f ca="1">SUM(B155:B157)</f>
        <v>1793.9056409104044</v>
      </c>
      <c r="C158" s="24">
        <f t="shared" ref="C158:H158" ca="1" si="10">SUM(C155:C157)</f>
        <v>452.60832442359305</v>
      </c>
      <c r="D158" s="91">
        <f t="shared" ca="1" si="10"/>
        <v>455.0262445684948</v>
      </c>
      <c r="E158" s="24">
        <f t="shared" ca="1" si="10"/>
        <v>488.64237614652058</v>
      </c>
      <c r="F158" s="92">
        <f t="shared" ca="1" si="10"/>
        <v>488.64237614652058</v>
      </c>
      <c r="G158" s="24">
        <f t="shared" ca="1" si="10"/>
        <v>18.941964553247345</v>
      </c>
      <c r="H158" s="24">
        <f t="shared" ca="1" si="10"/>
        <v>5119.7752773115853</v>
      </c>
    </row>
    <row r="159" spans="1:9" x14ac:dyDescent="0.25">
      <c r="B159" s="9"/>
      <c r="D159" s="94"/>
      <c r="E159" s="17"/>
      <c r="F159" s="95"/>
    </row>
    <row r="160" spans="1:9" ht="15.75" thickBot="1" x14ac:dyDescent="0.3"/>
    <row r="161" spans="1:12" ht="16.5" thickBot="1" x14ac:dyDescent="0.3">
      <c r="A161" s="109" t="s">
        <v>362</v>
      </c>
      <c r="B161" s="110"/>
      <c r="C161" s="111"/>
    </row>
    <row r="162" spans="1:12" ht="15.75" x14ac:dyDescent="0.25">
      <c r="A162" s="112"/>
    </row>
    <row r="163" spans="1:12" ht="15.75" x14ac:dyDescent="0.25">
      <c r="A163" s="112"/>
      <c r="B163" s="311" t="s">
        <v>363</v>
      </c>
      <c r="C163" s="311"/>
      <c r="D163" s="311"/>
      <c r="E163" s="311"/>
      <c r="F163" s="311"/>
      <c r="G163" s="311"/>
      <c r="H163" s="311"/>
      <c r="I163" s="2" t="s">
        <v>364</v>
      </c>
    </row>
    <row r="164" spans="1:12" x14ac:dyDescent="0.25">
      <c r="A164" s="21" t="s">
        <v>365</v>
      </c>
      <c r="B164" s="21" t="s">
        <v>264</v>
      </c>
      <c r="C164" s="21" t="s">
        <v>265</v>
      </c>
      <c r="D164" s="113" t="s">
        <v>266</v>
      </c>
      <c r="E164" s="21" t="s">
        <v>267</v>
      </c>
      <c r="F164" s="114" t="s">
        <v>268</v>
      </c>
      <c r="G164" s="21" t="s">
        <v>269</v>
      </c>
      <c r="H164" s="21" t="s">
        <v>270</v>
      </c>
      <c r="I164" s="21" t="s">
        <v>366</v>
      </c>
    </row>
    <row r="165" spans="1:12" x14ac:dyDescent="0.25">
      <c r="A165" s="2">
        <f>$B$4+I165-1</f>
        <v>2019</v>
      </c>
      <c r="B165" s="115">
        <f ca="1">(B$102-B$158)*$I165</f>
        <v>-31.752366364024738</v>
      </c>
      <c r="C165" s="115">
        <f t="shared" ref="C165:H165" ca="1" si="11">(C$102-C$158)*$I165</f>
        <v>63.049689133976983</v>
      </c>
      <c r="D165" s="116">
        <f t="shared" ca="1" si="11"/>
        <v>418.23254419619275</v>
      </c>
      <c r="E165" s="115">
        <f t="shared" ca="1" si="11"/>
        <v>-1.0959949939174862</v>
      </c>
      <c r="F165" s="117">
        <f t="shared" ca="1" si="11"/>
        <v>-1.0959949939174862</v>
      </c>
      <c r="G165" s="115">
        <f t="shared" ca="1" si="11"/>
        <v>-0.33218350339027936</v>
      </c>
      <c r="H165" s="115">
        <f t="shared" ca="1" si="11"/>
        <v>-90.909878289479821</v>
      </c>
      <c r="I165" s="2">
        <v>1</v>
      </c>
      <c r="L165" s="50" t="s">
        <v>367</v>
      </c>
    </row>
    <row r="166" spans="1:12" x14ac:dyDescent="0.25">
      <c r="A166" s="2">
        <f t="shared" ref="A166:A171" si="12">$B$4+I166-1</f>
        <v>2020</v>
      </c>
      <c r="B166" s="115">
        <f t="shared" ref="B166:H171" ca="1" si="13">B165</f>
        <v>-31.752366364024738</v>
      </c>
      <c r="C166" s="115">
        <f t="shared" ca="1" si="13"/>
        <v>63.049689133976983</v>
      </c>
      <c r="D166" s="116">
        <f t="shared" ca="1" si="13"/>
        <v>418.23254419619275</v>
      </c>
      <c r="E166" s="115">
        <f t="shared" ca="1" si="13"/>
        <v>-1.0959949939174862</v>
      </c>
      <c r="F166" s="117">
        <f t="shared" ca="1" si="13"/>
        <v>-1.0959949939174862</v>
      </c>
      <c r="G166" s="115">
        <f t="shared" ca="1" si="13"/>
        <v>-0.33218350339027936</v>
      </c>
      <c r="H166" s="115">
        <f t="shared" ca="1" si="13"/>
        <v>-90.909878289479821</v>
      </c>
      <c r="I166" s="2">
        <v>2</v>
      </c>
    </row>
    <row r="167" spans="1:12" x14ac:dyDescent="0.25">
      <c r="A167" s="2">
        <f t="shared" si="12"/>
        <v>2021</v>
      </c>
      <c r="B167" s="115">
        <f t="shared" ca="1" si="13"/>
        <v>-31.752366364024738</v>
      </c>
      <c r="C167" s="115">
        <f t="shared" ca="1" si="13"/>
        <v>63.049689133976983</v>
      </c>
      <c r="D167" s="116">
        <f t="shared" ca="1" si="13"/>
        <v>418.23254419619275</v>
      </c>
      <c r="E167" s="115">
        <f t="shared" ca="1" si="13"/>
        <v>-1.0959949939174862</v>
      </c>
      <c r="F167" s="117">
        <f t="shared" ca="1" si="13"/>
        <v>-1.0959949939174862</v>
      </c>
      <c r="G167" s="115">
        <f t="shared" ca="1" si="13"/>
        <v>-0.33218350339027936</v>
      </c>
      <c r="H167" s="115">
        <f t="shared" ca="1" si="13"/>
        <v>-90.909878289479821</v>
      </c>
      <c r="I167" s="2">
        <v>3</v>
      </c>
    </row>
    <row r="168" spans="1:12" x14ac:dyDescent="0.25">
      <c r="A168" s="2">
        <f t="shared" si="12"/>
        <v>2022</v>
      </c>
      <c r="B168" s="115">
        <f t="shared" ca="1" si="13"/>
        <v>-31.752366364024738</v>
      </c>
      <c r="C168" s="115">
        <f t="shared" ca="1" si="13"/>
        <v>63.049689133976983</v>
      </c>
      <c r="D168" s="116">
        <f t="shared" ca="1" si="13"/>
        <v>418.23254419619275</v>
      </c>
      <c r="E168" s="115">
        <f t="shared" ca="1" si="13"/>
        <v>-1.0959949939174862</v>
      </c>
      <c r="F168" s="117">
        <f t="shared" ca="1" si="13"/>
        <v>-1.0959949939174862</v>
      </c>
      <c r="G168" s="115">
        <f t="shared" ca="1" si="13"/>
        <v>-0.33218350339027936</v>
      </c>
      <c r="H168" s="115">
        <f t="shared" ca="1" si="13"/>
        <v>-90.909878289479821</v>
      </c>
      <c r="I168" s="2">
        <v>4</v>
      </c>
    </row>
    <row r="169" spans="1:12" x14ac:dyDescent="0.25">
      <c r="A169" s="2">
        <f t="shared" si="12"/>
        <v>2023</v>
      </c>
      <c r="B169" s="115">
        <f t="shared" ca="1" si="13"/>
        <v>-31.752366364024738</v>
      </c>
      <c r="C169" s="115">
        <f t="shared" ca="1" si="13"/>
        <v>63.049689133976983</v>
      </c>
      <c r="D169" s="116">
        <f t="shared" ca="1" si="13"/>
        <v>418.23254419619275</v>
      </c>
      <c r="E169" s="115">
        <f t="shared" ca="1" si="13"/>
        <v>-1.0959949939174862</v>
      </c>
      <c r="F169" s="117">
        <f t="shared" ca="1" si="13"/>
        <v>-1.0959949939174862</v>
      </c>
      <c r="G169" s="115">
        <f t="shared" ca="1" si="13"/>
        <v>-0.33218350339027936</v>
      </c>
      <c r="H169" s="115">
        <f t="shared" ca="1" si="13"/>
        <v>-90.909878289479821</v>
      </c>
      <c r="I169" s="2">
        <v>5</v>
      </c>
    </row>
    <row r="170" spans="1:12" x14ac:dyDescent="0.25">
      <c r="A170" s="2">
        <f t="shared" si="12"/>
        <v>2024</v>
      </c>
      <c r="B170" s="115">
        <f t="shared" ca="1" si="13"/>
        <v>-31.752366364024738</v>
      </c>
      <c r="C170" s="115">
        <f t="shared" ca="1" si="13"/>
        <v>63.049689133976983</v>
      </c>
      <c r="D170" s="116">
        <f t="shared" ca="1" si="13"/>
        <v>418.23254419619275</v>
      </c>
      <c r="E170" s="115">
        <f t="shared" ca="1" si="13"/>
        <v>-1.0959949939174862</v>
      </c>
      <c r="F170" s="117">
        <f t="shared" ca="1" si="13"/>
        <v>-1.0959949939174862</v>
      </c>
      <c r="G170" s="115">
        <f t="shared" ca="1" si="13"/>
        <v>-0.33218350339027936</v>
      </c>
      <c r="H170" s="115">
        <f t="shared" ca="1" si="13"/>
        <v>-90.909878289479821</v>
      </c>
      <c r="I170" s="2">
        <v>6</v>
      </c>
    </row>
    <row r="171" spans="1:12" x14ac:dyDescent="0.25">
      <c r="A171" s="2">
        <f t="shared" si="12"/>
        <v>2025</v>
      </c>
      <c r="B171" s="115">
        <f t="shared" ca="1" si="13"/>
        <v>-31.752366364024738</v>
      </c>
      <c r="C171" s="115">
        <f t="shared" ca="1" si="13"/>
        <v>63.049689133976983</v>
      </c>
      <c r="D171" s="116">
        <f t="shared" ca="1" si="13"/>
        <v>418.23254419619275</v>
      </c>
      <c r="E171" s="115">
        <f t="shared" ca="1" si="13"/>
        <v>-1.0959949939174862</v>
      </c>
      <c r="F171" s="117">
        <f t="shared" ca="1" si="13"/>
        <v>-1.0959949939174862</v>
      </c>
      <c r="G171" s="115">
        <f t="shared" ca="1" si="13"/>
        <v>-0.33218350339027936</v>
      </c>
      <c r="H171" s="115">
        <f t="shared" ca="1" si="13"/>
        <v>-90.909878289479821</v>
      </c>
      <c r="I171" s="2">
        <v>7</v>
      </c>
    </row>
    <row r="174" spans="1:12" ht="15.75" x14ac:dyDescent="0.25">
      <c r="A174" s="112" t="s">
        <v>368</v>
      </c>
    </row>
    <row r="175" spans="1:12" ht="15.75" thickBot="1" x14ac:dyDescent="0.3"/>
    <row r="176" spans="1:12" ht="16.5" thickBot="1" x14ac:dyDescent="0.3">
      <c r="A176" s="317" t="s">
        <v>369</v>
      </c>
      <c r="B176" s="318"/>
      <c r="C176" s="318"/>
      <c r="D176" s="319"/>
    </row>
    <row r="178" spans="1:23" x14ac:dyDescent="0.25">
      <c r="A178" s="118" t="s">
        <v>370</v>
      </c>
    </row>
    <row r="179" spans="1:23" x14ac:dyDescent="0.25">
      <c r="A179" s="118" t="s">
        <v>371</v>
      </c>
    </row>
    <row r="180" spans="1:23" x14ac:dyDescent="0.25">
      <c r="A180" s="118"/>
      <c r="C180" s="9" t="s">
        <v>372</v>
      </c>
      <c r="D180" s="55">
        <v>0.89669891861126916</v>
      </c>
    </row>
    <row r="181" spans="1:23" x14ac:dyDescent="0.25">
      <c r="A181" s="118"/>
      <c r="C181" s="9" t="s">
        <v>373</v>
      </c>
      <c r="D181" s="55">
        <v>0.38844621513944222</v>
      </c>
    </row>
    <row r="182" spans="1:23" x14ac:dyDescent="0.25">
      <c r="A182" s="118" t="s">
        <v>374</v>
      </c>
    </row>
    <row r="183" spans="1:23" x14ac:dyDescent="0.25">
      <c r="A183" s="118"/>
    </row>
    <row r="184" spans="1:23" x14ac:dyDescent="0.25">
      <c r="A184" s="119"/>
      <c r="E184" s="311" t="s">
        <v>375</v>
      </c>
      <c r="F184" s="311"/>
      <c r="L184" s="311" t="s">
        <v>376</v>
      </c>
      <c r="M184" s="311"/>
      <c r="P184" s="311" t="s">
        <v>377</v>
      </c>
      <c r="Q184" s="311"/>
      <c r="R184" s="311" t="s">
        <v>378</v>
      </c>
      <c r="S184" s="311"/>
      <c r="T184" s="311"/>
      <c r="U184" s="311"/>
      <c r="V184" s="311" t="s">
        <v>379</v>
      </c>
      <c r="W184" s="311"/>
    </row>
    <row r="185" spans="1:23" x14ac:dyDescent="0.25">
      <c r="B185" s="311" t="s">
        <v>380</v>
      </c>
      <c r="C185" s="311"/>
      <c r="D185" s="311"/>
      <c r="E185" s="311" t="s">
        <v>381</v>
      </c>
      <c r="F185" s="311"/>
      <c r="G185" s="311" t="s">
        <v>382</v>
      </c>
      <c r="H185" s="311"/>
      <c r="I185" s="311"/>
      <c r="L185" s="311" t="s">
        <v>383</v>
      </c>
      <c r="M185" s="311"/>
      <c r="N185" s="311" t="s">
        <v>384</v>
      </c>
      <c r="O185" s="311"/>
      <c r="P185" s="311" t="s">
        <v>385</v>
      </c>
      <c r="Q185" s="311"/>
      <c r="R185" s="2" t="s">
        <v>386</v>
      </c>
      <c r="S185" s="2" t="s">
        <v>387</v>
      </c>
      <c r="T185" s="311" t="s">
        <v>388</v>
      </c>
      <c r="U185" s="311"/>
      <c r="V185" s="311" t="s">
        <v>385</v>
      </c>
      <c r="W185" s="311"/>
    </row>
    <row r="186" spans="1:23" x14ac:dyDescent="0.25">
      <c r="A186" s="64" t="s">
        <v>97</v>
      </c>
      <c r="B186" s="21" t="s">
        <v>389</v>
      </c>
      <c r="C186" s="314" t="s">
        <v>18</v>
      </c>
      <c r="D186" s="314"/>
      <c r="E186" s="21" t="s">
        <v>390</v>
      </c>
      <c r="F186" s="21" t="s">
        <v>391</v>
      </c>
      <c r="G186" s="21" t="s">
        <v>390</v>
      </c>
      <c r="H186" s="21" t="s">
        <v>391</v>
      </c>
      <c r="I186" s="21" t="s">
        <v>18</v>
      </c>
      <c r="J186" s="314" t="s">
        <v>17</v>
      </c>
      <c r="K186" s="314"/>
      <c r="L186" s="21" t="s">
        <v>392</v>
      </c>
      <c r="M186" s="21" t="s">
        <v>18</v>
      </c>
      <c r="N186" s="120" t="s">
        <v>10</v>
      </c>
      <c r="O186" s="121" t="s">
        <v>393</v>
      </c>
      <c r="P186" s="21" t="s">
        <v>390</v>
      </c>
      <c r="Q186" s="21" t="s">
        <v>391</v>
      </c>
      <c r="R186" s="21" t="s">
        <v>394</v>
      </c>
      <c r="S186" s="21" t="s">
        <v>395</v>
      </c>
      <c r="T186" s="21" t="s">
        <v>391</v>
      </c>
      <c r="U186" s="21" t="s">
        <v>390</v>
      </c>
      <c r="V186" s="21" t="s">
        <v>391</v>
      </c>
      <c r="W186" s="21" t="s">
        <v>390</v>
      </c>
    </row>
    <row r="187" spans="1:23" x14ac:dyDescent="0.25">
      <c r="A187" t="s">
        <v>396</v>
      </c>
      <c r="B187" s="20">
        <f ca="1">OFFSET(BuildSizeG3C!$BG$462,0,MATCH($B$4,BuildSizeG3C!$BH$2:$BV$2,0))*D180</f>
        <v>34952.98774428566</v>
      </c>
      <c r="C187" t="s">
        <v>397</v>
      </c>
      <c r="E187" s="20">
        <f ca="1">B142*Ep2Ann</f>
        <v>9287.2067818530231</v>
      </c>
      <c r="F187" s="22">
        <f ca="1">E187/B187</f>
        <v>0.26570566298359877</v>
      </c>
      <c r="G187" s="122">
        <f ca="1">INDIRECT("'DevSumOut-"&amp;$B$4&amp;"PB'!V76")*10^3*Ep2Ann</f>
        <v>108645.36191392496</v>
      </c>
      <c r="H187" s="86">
        <f ca="1">G187/B187</f>
        <v>3.1083283268591826</v>
      </c>
      <c r="I187" t="s">
        <v>398</v>
      </c>
      <c r="J187" s="311" t="s">
        <v>399</v>
      </c>
      <c r="K187" s="311"/>
      <c r="L187" s="53">
        <f ca="1">E187/G187</f>
        <v>8.548185231515798E-2</v>
      </c>
      <c r="M187" t="s">
        <v>400</v>
      </c>
      <c r="N187" s="26">
        <f ca="1">HLOOKUP($B$4,CostData!$G$8:$L$9,2,FALSE)</f>
        <v>2.8910476436685228</v>
      </c>
      <c r="O187" s="31" t="str">
        <f>CostData!$F$9</f>
        <v>/gal</v>
      </c>
      <c r="P187" s="11">
        <f ca="1">G187*$N187*365</f>
        <v>114646104.90821983</v>
      </c>
      <c r="Q187" s="11">
        <f ca="1">H187*$N187*365</f>
        <v>3280.008729066742</v>
      </c>
      <c r="R187">
        <v>1.5</v>
      </c>
      <c r="S187" s="58">
        <v>100</v>
      </c>
      <c r="T187" s="123">
        <f>S187/R187</f>
        <v>66.666666666666671</v>
      </c>
      <c r="U187" s="58">
        <f ca="1">T187*B187</f>
        <v>2330199.1829523775</v>
      </c>
      <c r="V187" s="26">
        <f ca="1">Q187+T187</f>
        <v>3346.6753957334085</v>
      </c>
      <c r="W187" s="11">
        <f ca="1">P187+U187</f>
        <v>116976304.0911722</v>
      </c>
    </row>
    <row r="188" spans="1:23" x14ac:dyDescent="0.25">
      <c r="A188" t="s">
        <v>401</v>
      </c>
      <c r="B188" s="20">
        <f ca="1">ROUND(OFFSET(BuildSizeG3C!$CK$462,0,MATCH($B$4,BuildSizeG3C!$CL$2:$CZ$2,0))*98%,0)</f>
        <v>1869</v>
      </c>
      <c r="C188" t="s">
        <v>402</v>
      </c>
      <c r="E188" s="20">
        <f ca="1">B143*Ep2Ann</f>
        <v>2853.9885441232932</v>
      </c>
      <c r="F188" s="22">
        <f ca="1">E188/B188</f>
        <v>1.5270136672676795</v>
      </c>
      <c r="G188" s="20">
        <f ca="1">INDIRECT("'DevSumOut-"&amp;$B$4&amp;"PB'!V78")*10^3*Ep2Ann</f>
        <v>33339.380259817335</v>
      </c>
      <c r="H188" s="86">
        <f ca="1">G188/B188</f>
        <v>17.838084676199752</v>
      </c>
      <c r="I188" t="s">
        <v>398</v>
      </c>
      <c r="J188" s="311" t="s">
        <v>403</v>
      </c>
      <c r="K188" s="311"/>
      <c r="L188" s="53">
        <f ca="1">E188/G188</f>
        <v>8.560412706780561E-2</v>
      </c>
      <c r="M188" t="s">
        <v>400</v>
      </c>
      <c r="N188" s="26">
        <f ca="1">OFFSET(Lookup!$AC$15,MATCH($B$4,Lookup!$U$16:$U$42,0),0)</f>
        <v>2.9400815595766203</v>
      </c>
      <c r="O188" s="31" t="str">
        <f>CostData!$F$9</f>
        <v>/gal</v>
      </c>
      <c r="P188" s="11">
        <f t="shared" ref="P188:Q189" ca="1" si="14">G188*$N188*365</f>
        <v>35777481.445004635</v>
      </c>
      <c r="Q188" s="11">
        <f t="shared" ca="1" si="14"/>
        <v>19142.579692351334</v>
      </c>
      <c r="R188">
        <v>1.5</v>
      </c>
      <c r="S188" s="58">
        <v>100</v>
      </c>
      <c r="T188" s="123">
        <f>S188/R188</f>
        <v>66.666666666666671</v>
      </c>
      <c r="U188" s="58">
        <f ca="1">T188*B188</f>
        <v>124600.00000000001</v>
      </c>
      <c r="V188" s="26">
        <f ca="1">Q188+T188</f>
        <v>19209.246359018001</v>
      </c>
      <c r="W188" s="11">
        <f ca="1">P188+U188</f>
        <v>35902081.445004635</v>
      </c>
    </row>
    <row r="189" spans="1:23" x14ac:dyDescent="0.25">
      <c r="A189" s="64" t="s">
        <v>311</v>
      </c>
      <c r="B189" s="77">
        <f ca="1">OFFSET(BuildSizeG3C!$BG$462,0,MATCH($B$4,BuildSizeG3C!$BH$2:$BV$2,0))*D181</f>
        <v>15141.48786764517</v>
      </c>
      <c r="C189" s="64" t="s">
        <v>404</v>
      </c>
      <c r="D189" s="64"/>
      <c r="E189" s="77">
        <f ca="1">B144*Ep2Ann</f>
        <v>1799.4212426670204</v>
      </c>
      <c r="F189" s="124">
        <f ca="1">E189/B189</f>
        <v>0.11884045071370317</v>
      </c>
      <c r="G189" s="77">
        <f ca="1">INDIRECT("'DevSumOut-"&amp;$B$4&amp;"PB'!V79")*Ep2Ann</f>
        <v>287.30803390730892</v>
      </c>
      <c r="H189" s="124">
        <f ca="1">G189/B189</f>
        <v>1.8974887832604495E-2</v>
      </c>
      <c r="I189" s="64" t="s">
        <v>405</v>
      </c>
      <c r="J189" s="314" t="s">
        <v>341</v>
      </c>
      <c r="K189" s="314"/>
      <c r="L189" s="88">
        <f ca="1">E189/G189</f>
        <v>6.2630383779924097</v>
      </c>
      <c r="M189" s="64" t="s">
        <v>74</v>
      </c>
      <c r="N189" s="125">
        <f>CostData!$I$17</f>
        <v>97.493713954151573</v>
      </c>
      <c r="O189" s="126" t="s">
        <v>74</v>
      </c>
      <c r="P189" s="127">
        <f t="shared" ca="1" si="14"/>
        <v>10223915.455188433</v>
      </c>
      <c r="Q189" s="127">
        <f t="shared" ca="1" si="14"/>
        <v>675.22528463237961</v>
      </c>
      <c r="R189" s="128"/>
      <c r="S189" s="129"/>
      <c r="T189" s="130"/>
      <c r="U189" s="129"/>
      <c r="V189" s="131">
        <f ca="1">Q189+T189</f>
        <v>675.22528463237961</v>
      </c>
      <c r="W189" s="127">
        <f ca="1">P189+U189</f>
        <v>10223915.455188433</v>
      </c>
    </row>
    <row r="190" spans="1:23" x14ac:dyDescent="0.25">
      <c r="A190" s="51" t="s">
        <v>312</v>
      </c>
      <c r="B190" s="79"/>
      <c r="E190" s="79">
        <f ca="1">SUM(E187:E189)</f>
        <v>13940.616568643336</v>
      </c>
      <c r="G190" s="79"/>
      <c r="H190" s="132"/>
      <c r="P190" s="133">
        <f ca="1">SUM(P187:P189)</f>
        <v>160647501.80841288</v>
      </c>
      <c r="Q190" s="134"/>
      <c r="T190" s="134"/>
      <c r="U190" s="133">
        <f ca="1">SUM(U187:U189)</f>
        <v>2454799.1829523775</v>
      </c>
      <c r="V190" s="134"/>
      <c r="W190" s="135">
        <f ca="1">SUM(W187:W189)</f>
        <v>163102300.99136525</v>
      </c>
    </row>
    <row r="191" spans="1:23" ht="15.75" thickBot="1" x14ac:dyDescent="0.3"/>
    <row r="192" spans="1:23" ht="16.5" thickBot="1" x14ac:dyDescent="0.3">
      <c r="A192" s="317" t="s">
        <v>406</v>
      </c>
      <c r="B192" s="318"/>
      <c r="C192" s="318"/>
      <c r="D192" s="319"/>
    </row>
    <row r="194" spans="1:23" x14ac:dyDescent="0.25">
      <c r="A194" s="118" t="s">
        <v>370</v>
      </c>
    </row>
    <row r="195" spans="1:23" x14ac:dyDescent="0.25">
      <c r="A195" s="118" t="s">
        <v>407</v>
      </c>
    </row>
    <row r="196" spans="1:23" x14ac:dyDescent="0.25">
      <c r="A196" s="118" t="s">
        <v>408</v>
      </c>
    </row>
    <row r="197" spans="1:23" x14ac:dyDescent="0.25">
      <c r="A197" s="118" t="s">
        <v>409</v>
      </c>
    </row>
    <row r="198" spans="1:23" x14ac:dyDescent="0.25">
      <c r="A198" s="118" t="s">
        <v>410</v>
      </c>
    </row>
    <row r="200" spans="1:23" x14ac:dyDescent="0.25">
      <c r="A200" s="119"/>
      <c r="E200" s="311" t="s">
        <v>375</v>
      </c>
      <c r="F200" s="311"/>
      <c r="L200" s="322" t="s">
        <v>411</v>
      </c>
      <c r="M200" s="322"/>
      <c r="P200" s="311" t="s">
        <v>377</v>
      </c>
      <c r="Q200" s="311"/>
      <c r="R200" s="311" t="s">
        <v>378</v>
      </c>
      <c r="S200" s="311"/>
      <c r="T200" s="311"/>
      <c r="U200" s="311"/>
      <c r="V200" s="311" t="s">
        <v>379</v>
      </c>
      <c r="W200" s="311"/>
    </row>
    <row r="201" spans="1:23" x14ac:dyDescent="0.25">
      <c r="B201" s="311" t="s">
        <v>380</v>
      </c>
      <c r="C201" s="311"/>
      <c r="D201" s="311"/>
      <c r="E201" s="311" t="s">
        <v>381</v>
      </c>
      <c r="F201" s="311"/>
      <c r="G201" s="311" t="s">
        <v>382</v>
      </c>
      <c r="H201" s="311"/>
      <c r="I201" s="311"/>
      <c r="L201" s="311" t="s">
        <v>383</v>
      </c>
      <c r="M201" s="311"/>
      <c r="N201" s="311" t="s">
        <v>384</v>
      </c>
      <c r="O201" s="311"/>
      <c r="P201" s="311" t="s">
        <v>385</v>
      </c>
      <c r="Q201" s="311"/>
      <c r="R201" s="2" t="s">
        <v>386</v>
      </c>
      <c r="S201" s="2" t="s">
        <v>387</v>
      </c>
      <c r="T201" s="311" t="s">
        <v>388</v>
      </c>
      <c r="U201" s="311"/>
      <c r="V201" s="311" t="s">
        <v>385</v>
      </c>
      <c r="W201" s="311"/>
    </row>
    <row r="202" spans="1:23" x14ac:dyDescent="0.25">
      <c r="A202" s="64" t="s">
        <v>97</v>
      </c>
      <c r="B202" s="21" t="s">
        <v>389</v>
      </c>
      <c r="C202" s="314" t="s">
        <v>18</v>
      </c>
      <c r="D202" s="314"/>
      <c r="E202" s="21" t="s">
        <v>390</v>
      </c>
      <c r="F202" s="21" t="s">
        <v>391</v>
      </c>
      <c r="G202" s="21" t="s">
        <v>390</v>
      </c>
      <c r="H202" s="21" t="s">
        <v>391</v>
      </c>
      <c r="I202" s="21" t="s">
        <v>18</v>
      </c>
      <c r="J202" s="314" t="s">
        <v>17</v>
      </c>
      <c r="K202" s="314"/>
      <c r="L202" s="21" t="s">
        <v>392</v>
      </c>
      <c r="M202" s="21" t="s">
        <v>18</v>
      </c>
      <c r="N202" s="120" t="s">
        <v>10</v>
      </c>
      <c r="O202" s="121" t="s">
        <v>393</v>
      </c>
      <c r="P202" s="21" t="s">
        <v>390</v>
      </c>
      <c r="Q202" s="21" t="s">
        <v>391</v>
      </c>
      <c r="R202" s="21" t="s">
        <v>394</v>
      </c>
      <c r="S202" s="21" t="s">
        <v>395</v>
      </c>
      <c r="T202" s="21" t="s">
        <v>391</v>
      </c>
      <c r="U202" s="21" t="s">
        <v>390</v>
      </c>
      <c r="V202" s="21" t="s">
        <v>391</v>
      </c>
      <c r="W202" s="21" t="s">
        <v>390</v>
      </c>
    </row>
    <row r="203" spans="1:23" x14ac:dyDescent="0.25">
      <c r="A203" t="s">
        <v>396</v>
      </c>
      <c r="B203" s="20">
        <f ca="1">B187</f>
        <v>34952.98774428566</v>
      </c>
      <c r="C203" t="s">
        <v>397</v>
      </c>
      <c r="E203" s="20">
        <f ca="1">H142*Ep2Ann</f>
        <v>9367.4555441659522</v>
      </c>
      <c r="F203" s="22">
        <f ca="1">E203/B203</f>
        <v>0.26800156864122165</v>
      </c>
      <c r="G203" s="122">
        <f ca="1">E203/L203</f>
        <v>109584.14318900852</v>
      </c>
      <c r="H203" s="86">
        <f ca="1">G203/B203</f>
        <v>3.1351867254015802</v>
      </c>
      <c r="I203" t="s">
        <v>398</v>
      </c>
      <c r="J203" s="311" t="s">
        <v>399</v>
      </c>
      <c r="K203" s="311"/>
      <c r="L203" s="53">
        <f ca="1">L187</f>
        <v>8.548185231515798E-2</v>
      </c>
      <c r="M203" t="s">
        <v>400</v>
      </c>
      <c r="N203" s="26">
        <f ca="1">N187+D$123</f>
        <v>2.9610476436685227</v>
      </c>
      <c r="O203" s="31" t="str">
        <f>CostData!$F$9</f>
        <v>/gal</v>
      </c>
      <c r="P203" s="11">
        <f ca="1">G203*$N203*365</f>
        <v>118436612.17523539</v>
      </c>
      <c r="Q203" s="11">
        <f ca="1">H203*$N203*365</f>
        <v>3388.4546019845807</v>
      </c>
      <c r="R203">
        <v>1.5</v>
      </c>
      <c r="S203" s="58">
        <v>100</v>
      </c>
      <c r="T203" s="123">
        <f t="shared" ref="T203:T204" si="15">S203/R203</f>
        <v>66.666666666666671</v>
      </c>
      <c r="U203" s="58">
        <f ca="1">T203*B203</f>
        <v>2330199.1829523775</v>
      </c>
      <c r="V203" s="26">
        <f ca="1">Q203+T203</f>
        <v>3455.1212686512472</v>
      </c>
      <c r="W203" s="11">
        <f ca="1">P203+U203</f>
        <v>120766811.35818776</v>
      </c>
    </row>
    <row r="204" spans="1:23" x14ac:dyDescent="0.25">
      <c r="A204" t="s">
        <v>401</v>
      </c>
      <c r="B204" s="20">
        <f ca="1">B188</f>
        <v>1869</v>
      </c>
      <c r="C204" t="s">
        <v>402</v>
      </c>
      <c r="E204" s="20">
        <f ca="1">H143*Ep2Ann</f>
        <v>2833.6723503149033</v>
      </c>
      <c r="F204" s="22">
        <f ca="1">E204/B204</f>
        <v>1.5161435796227412</v>
      </c>
      <c r="G204" s="20">
        <f ca="1">E204/L204</f>
        <v>33102.05298945924</v>
      </c>
      <c r="H204" s="86">
        <f ca="1">G204/B204</f>
        <v>17.711103793183113</v>
      </c>
      <c r="I204" t="s">
        <v>398</v>
      </c>
      <c r="J204" s="311" t="s">
        <v>403</v>
      </c>
      <c r="K204" s="311"/>
      <c r="L204" s="53">
        <f ca="1">L188</f>
        <v>8.560412706780561E-2</v>
      </c>
      <c r="M204" t="s">
        <v>400</v>
      </c>
      <c r="N204" s="26">
        <f ca="1">N203</f>
        <v>2.9610476436685227</v>
      </c>
      <c r="O204" s="31" t="str">
        <f>CostData!$F$9</f>
        <v>/gal</v>
      </c>
      <c r="P204" s="11">
        <f t="shared" ref="P204:Q205" ca="1" si="16">G204*$N204*365</f>
        <v>35776115.94183553</v>
      </c>
      <c r="Q204" s="11">
        <f t="shared" ca="1" si="16"/>
        <v>19141.849086054324</v>
      </c>
      <c r="R204">
        <v>1.5</v>
      </c>
      <c r="S204" s="58">
        <v>100</v>
      </c>
      <c r="T204" s="123">
        <f t="shared" si="15"/>
        <v>66.666666666666671</v>
      </c>
      <c r="U204" s="58">
        <f ca="1">T204*B204</f>
        <v>124600.00000000001</v>
      </c>
      <c r="V204" s="26">
        <f ca="1">Q204+T204</f>
        <v>19208.515752720992</v>
      </c>
      <c r="W204" s="11">
        <f ca="1">P204+U204</f>
        <v>35900715.94183553</v>
      </c>
    </row>
    <row r="205" spans="1:23" x14ac:dyDescent="0.25">
      <c r="A205" s="64" t="s">
        <v>311</v>
      </c>
      <c r="B205" s="77">
        <f ca="1">B189</f>
        <v>15141.48786764517</v>
      </c>
      <c r="C205" s="64" t="s">
        <v>404</v>
      </c>
      <c r="D205" s="64"/>
      <c r="E205" s="77">
        <f ca="1">H144*Ep2Ann</f>
        <v>1831.9802095976763</v>
      </c>
      <c r="F205" s="124">
        <f ca="1">E205/B205</f>
        <v>0.12099076561110694</v>
      </c>
      <c r="G205" s="77">
        <f ca="1">E205/L205</f>
        <v>292.50662362776546</v>
      </c>
      <c r="H205" s="124">
        <f ca="1">G205/B205</f>
        <v>1.9318221972941196E-2</v>
      </c>
      <c r="I205" s="64" t="s">
        <v>405</v>
      </c>
      <c r="J205" s="314" t="s">
        <v>341</v>
      </c>
      <c r="K205" s="314"/>
      <c r="L205" s="88">
        <f ca="1">L189</f>
        <v>6.2630383779924097</v>
      </c>
      <c r="M205" s="64" t="s">
        <v>74</v>
      </c>
      <c r="N205" s="125">
        <f>CostData!$I$17</f>
        <v>97.493713954151573</v>
      </c>
      <c r="O205" s="126" t="s">
        <v>74</v>
      </c>
      <c r="P205" s="127">
        <f t="shared" ca="1" si="16"/>
        <v>10408908.339185916</v>
      </c>
      <c r="Q205" s="127">
        <f t="shared" ca="1" si="16"/>
        <v>687.44290060344815</v>
      </c>
      <c r="R205" s="128"/>
      <c r="S205" s="129"/>
      <c r="T205" s="130"/>
      <c r="U205" s="129"/>
      <c r="V205" s="131">
        <f ca="1">Q205+T205</f>
        <v>687.44290060344815</v>
      </c>
      <c r="W205" s="127">
        <f ca="1">P205+U205</f>
        <v>10408908.339185916</v>
      </c>
    </row>
    <row r="206" spans="1:23" x14ac:dyDescent="0.25">
      <c r="A206" s="51" t="s">
        <v>312</v>
      </c>
      <c r="B206" s="79"/>
      <c r="E206" s="79">
        <f ca="1">SUM(E203:E205)</f>
        <v>14033.10810407853</v>
      </c>
      <c r="G206" s="79"/>
      <c r="H206" s="132"/>
      <c r="P206" s="133">
        <f ca="1">SUM(P203:P205)</f>
        <v>164621636.45625684</v>
      </c>
      <c r="Q206" s="134"/>
      <c r="T206" s="134"/>
      <c r="U206" s="133">
        <f ca="1">SUM(U203:U205)</f>
        <v>2454799.1829523775</v>
      </c>
      <c r="V206" s="134"/>
      <c r="W206" s="135">
        <f ca="1">SUM(W203:W205)</f>
        <v>167076435.63920921</v>
      </c>
    </row>
    <row r="208" spans="1:23" x14ac:dyDescent="0.25">
      <c r="B208" s="2" t="s">
        <v>305</v>
      </c>
      <c r="C208" s="2" t="s">
        <v>305</v>
      </c>
    </row>
    <row r="209" spans="1:4" x14ac:dyDescent="0.25">
      <c r="B209" s="2" t="s">
        <v>412</v>
      </c>
      <c r="C209" s="2" t="s">
        <v>99</v>
      </c>
    </row>
    <row r="210" spans="1:4" x14ac:dyDescent="0.25">
      <c r="B210" s="48" t="s">
        <v>10</v>
      </c>
      <c r="C210" s="48" t="s">
        <v>10</v>
      </c>
    </row>
    <row r="211" spans="1:4" x14ac:dyDescent="0.25">
      <c r="B211" s="2" t="s">
        <v>413</v>
      </c>
      <c r="C211" s="2" t="s">
        <v>413</v>
      </c>
    </row>
    <row r="212" spans="1:4" x14ac:dyDescent="0.25">
      <c r="B212" s="136" t="s">
        <v>21</v>
      </c>
      <c r="C212" s="136" t="s">
        <v>21</v>
      </c>
    </row>
    <row r="213" spans="1:4" x14ac:dyDescent="0.25">
      <c r="B213" s="11">
        <f>IF(B212="Low",CostData!$W$11,IF(B212="Medium",CostData!$W$12,IF(B212="High",CostData!$W$13,0)))</f>
        <v>8367.9330034933209</v>
      </c>
      <c r="C213" s="11">
        <f>IF(C212="Low",CostData!$W$27,IF(C212="Medium",CostData!$W$28,IF(C212="High",CostData!$W$29,0)))</f>
        <v>70814.5</v>
      </c>
    </row>
    <row r="215" spans="1:4" ht="15.75" x14ac:dyDescent="0.25">
      <c r="A215" s="112" t="s">
        <v>414</v>
      </c>
    </row>
    <row r="217" spans="1:4" x14ac:dyDescent="0.25">
      <c r="A217" t="s">
        <v>415</v>
      </c>
      <c r="C217" s="11">
        <f ca="1">W190</f>
        <v>163102300.99136525</v>
      </c>
      <c r="D217" s="27" t="s">
        <v>51</v>
      </c>
    </row>
    <row r="218" spans="1:4" x14ac:dyDescent="0.25">
      <c r="B218" s="27"/>
      <c r="C218" s="137"/>
      <c r="D218" s="27"/>
    </row>
    <row r="219" spans="1:4" x14ac:dyDescent="0.25">
      <c r="A219" t="s">
        <v>416</v>
      </c>
      <c r="C219" s="11">
        <f ca="1">W206+B213+C213</f>
        <v>167155618.0722127</v>
      </c>
      <c r="D219" s="27" t="s">
        <v>51</v>
      </c>
    </row>
    <row r="220" spans="1:4" x14ac:dyDescent="0.25">
      <c r="C220" s="138"/>
      <c r="D220" s="27"/>
    </row>
    <row r="221" spans="1:4" x14ac:dyDescent="0.25">
      <c r="A221" t="s">
        <v>417</v>
      </c>
      <c r="C221" s="133">
        <f ca="1">C219-C217</f>
        <v>4053317.0808474422</v>
      </c>
      <c r="D221" s="27" t="s">
        <v>51</v>
      </c>
    </row>
    <row r="223" spans="1:4" x14ac:dyDescent="0.25">
      <c r="A223" t="s">
        <v>418</v>
      </c>
      <c r="C223" s="139">
        <f ca="1">F$165</f>
        <v>-1.0959949939174862</v>
      </c>
      <c r="D223" t="str">
        <f>"tons/year - "&amp;$B$4</f>
        <v>tons/year - 2019</v>
      </c>
    </row>
    <row r="224" spans="1:4" x14ac:dyDescent="0.25">
      <c r="A224" t="s">
        <v>419</v>
      </c>
      <c r="C224" s="139">
        <f ca="1">D$165</f>
        <v>418.23254419619275</v>
      </c>
      <c r="D224" t="str">
        <f>"tons/year - "&amp;$B$4</f>
        <v>tons/year - 2019</v>
      </c>
    </row>
    <row r="226" spans="1:4" x14ac:dyDescent="0.25">
      <c r="A226" t="s">
        <v>420</v>
      </c>
      <c r="C226" s="133">
        <f ca="1">C$221/C223</f>
        <v>-3698298.9003986297</v>
      </c>
      <c r="D226" s="140" t="s">
        <v>421</v>
      </c>
    </row>
    <row r="227" spans="1:4" x14ac:dyDescent="0.25">
      <c r="C227" s="133">
        <f ca="1">C$221/C224</f>
        <v>9691.5391618736212</v>
      </c>
      <c r="D227" s="140" t="s">
        <v>422</v>
      </c>
    </row>
  </sheetData>
  <mergeCells count="65">
    <mergeCell ref="J205:K205"/>
    <mergeCell ref="T201:U201"/>
    <mergeCell ref="V201:W201"/>
    <mergeCell ref="C202:D202"/>
    <mergeCell ref="J202:K202"/>
    <mergeCell ref="J203:K203"/>
    <mergeCell ref="J204:K204"/>
    <mergeCell ref="B201:D201"/>
    <mergeCell ref="E201:F201"/>
    <mergeCell ref="G201:I201"/>
    <mergeCell ref="L201:M201"/>
    <mergeCell ref="N201:O201"/>
    <mergeCell ref="P201:Q201"/>
    <mergeCell ref="V200:W200"/>
    <mergeCell ref="V185:W185"/>
    <mergeCell ref="C186:D186"/>
    <mergeCell ref="J186:K186"/>
    <mergeCell ref="J187:K187"/>
    <mergeCell ref="J188:K188"/>
    <mergeCell ref="J189:K189"/>
    <mergeCell ref="A192:D192"/>
    <mergeCell ref="E200:F200"/>
    <mergeCell ref="L200:M200"/>
    <mergeCell ref="P200:Q200"/>
    <mergeCell ref="R200:U200"/>
    <mergeCell ref="P184:Q184"/>
    <mergeCell ref="R184:U184"/>
    <mergeCell ref="V184:W184"/>
    <mergeCell ref="B185:D185"/>
    <mergeCell ref="E185:F185"/>
    <mergeCell ref="G185:I185"/>
    <mergeCell ref="L185:M185"/>
    <mergeCell ref="N185:O185"/>
    <mergeCell ref="P185:Q185"/>
    <mergeCell ref="T185:U185"/>
    <mergeCell ref="L184:M184"/>
    <mergeCell ref="B147:H147"/>
    <mergeCell ref="B153:H153"/>
    <mergeCell ref="B163:H163"/>
    <mergeCell ref="A176:D176"/>
    <mergeCell ref="E184:F184"/>
    <mergeCell ref="B138:I138"/>
    <mergeCell ref="B83:F83"/>
    <mergeCell ref="D86:D87"/>
    <mergeCell ref="B91:H91"/>
    <mergeCell ref="B97:H97"/>
    <mergeCell ref="A105:C105"/>
    <mergeCell ref="B114:H114"/>
    <mergeCell ref="B120:H120"/>
    <mergeCell ref="B129:H129"/>
    <mergeCell ref="B130:H130"/>
    <mergeCell ref="D132:E132"/>
    <mergeCell ref="B137:I137"/>
    <mergeCell ref="B82:F82"/>
    <mergeCell ref="A1:I1"/>
    <mergeCell ref="A6:H6"/>
    <mergeCell ref="B15:C15"/>
    <mergeCell ref="F15:G15"/>
    <mergeCell ref="F16:G16"/>
    <mergeCell ref="B21:H21"/>
    <mergeCell ref="A27:H27"/>
    <mergeCell ref="A37:G37"/>
    <mergeCell ref="A63:H63"/>
    <mergeCell ref="B69:H69"/>
    <mergeCell ref="A74:C74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CostData!$AB$10:$AB$13</xm:f>
          </x14:formula1>
          <xm:sqref>B212:C212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E99"/>
  <sheetViews>
    <sheetView workbookViewId="0">
      <selection activeCell="H37" sqref="H37"/>
    </sheetView>
  </sheetViews>
  <sheetFormatPr defaultRowHeight="15" x14ac:dyDescent="0.25"/>
  <cols>
    <col min="5" max="5" width="11.5703125" bestFit="1" customWidth="1"/>
    <col min="7" max="7" width="10.140625" customWidth="1"/>
    <col min="14" max="14" width="57.42578125" customWidth="1"/>
    <col min="15" max="15" width="11" customWidth="1"/>
    <col min="17" max="17" width="10.140625" customWidth="1"/>
    <col min="18" max="18" width="52.85546875" customWidth="1"/>
    <col min="19" max="19" width="10.28515625" customWidth="1"/>
    <col min="20" max="20" width="34.5703125" customWidth="1"/>
    <col min="22" max="22" width="10" customWidth="1"/>
    <col min="23" max="23" width="11.140625" customWidth="1"/>
  </cols>
  <sheetData>
    <row r="1" spans="1:31" x14ac:dyDescent="0.25">
      <c r="A1" s="1" t="s">
        <v>0</v>
      </c>
      <c r="O1" s="2" t="s">
        <v>1</v>
      </c>
    </row>
    <row r="2" spans="1:31" ht="15.75" thickBot="1" x14ac:dyDescent="0.3">
      <c r="O2" s="3" t="s">
        <v>2</v>
      </c>
      <c r="R2" s="3" t="s">
        <v>3</v>
      </c>
      <c r="V2" s="4" t="s">
        <v>4</v>
      </c>
      <c r="W2" s="4"/>
      <c r="X2" s="4"/>
      <c r="Y2" s="4"/>
      <c r="Z2" s="4"/>
    </row>
    <row r="3" spans="1:31" ht="15.75" thickTop="1" x14ac:dyDescent="0.25">
      <c r="E3" s="324" t="s">
        <v>5</v>
      </c>
      <c r="F3" s="324"/>
      <c r="N3" t="s">
        <v>6</v>
      </c>
      <c r="O3" s="5">
        <v>7.0000000000000007E-2</v>
      </c>
      <c r="R3" s="6" t="s">
        <v>7</v>
      </c>
      <c r="S3" s="7">
        <v>17.3</v>
      </c>
      <c r="T3" t="s">
        <v>8</v>
      </c>
      <c r="V3" t="s">
        <v>9</v>
      </c>
      <c r="W3" t="s">
        <v>10</v>
      </c>
      <c r="X3" t="s">
        <v>11</v>
      </c>
    </row>
    <row r="4" spans="1:31" x14ac:dyDescent="0.25">
      <c r="E4" s="324" t="s">
        <v>12</v>
      </c>
      <c r="F4" s="324"/>
      <c r="G4" s="8"/>
      <c r="H4" s="9"/>
      <c r="I4" s="9"/>
      <c r="J4" s="9"/>
      <c r="K4" s="9"/>
      <c r="L4" s="9"/>
      <c r="M4" s="9"/>
      <c r="N4" t="s">
        <v>13</v>
      </c>
      <c r="O4" s="5">
        <v>0.4</v>
      </c>
      <c r="R4" s="6" t="s">
        <v>14</v>
      </c>
      <c r="S4" s="10">
        <v>16.527501810052286</v>
      </c>
      <c r="T4" t="s">
        <v>8</v>
      </c>
      <c r="V4" t="s">
        <v>15</v>
      </c>
      <c r="W4" s="11">
        <v>50000</v>
      </c>
      <c r="X4" t="s">
        <v>16</v>
      </c>
    </row>
    <row r="5" spans="1:31" x14ac:dyDescent="0.25">
      <c r="A5" s="12" t="s">
        <v>17</v>
      </c>
      <c r="E5" s="13">
        <v>2018</v>
      </c>
      <c r="F5" s="13" t="s">
        <v>18</v>
      </c>
      <c r="G5" s="8"/>
      <c r="H5" s="9"/>
      <c r="I5" s="14"/>
      <c r="J5" s="14"/>
      <c r="K5" s="14"/>
      <c r="L5" s="14"/>
      <c r="M5" s="14"/>
      <c r="N5" t="s">
        <v>19</v>
      </c>
      <c r="O5" s="5">
        <v>0.66</v>
      </c>
      <c r="R5" s="6" t="s">
        <v>20</v>
      </c>
      <c r="S5" s="10">
        <v>13.772918175043571</v>
      </c>
      <c r="T5" t="s">
        <v>8</v>
      </c>
      <c r="V5" t="s">
        <v>21</v>
      </c>
      <c r="W5" s="11">
        <v>100000</v>
      </c>
      <c r="X5" t="s">
        <v>22</v>
      </c>
    </row>
    <row r="6" spans="1:31" x14ac:dyDescent="0.25">
      <c r="A6" s="15" t="s">
        <v>23</v>
      </c>
      <c r="E6" s="16">
        <f>Lookup!N16</f>
        <v>0.20050000000000001</v>
      </c>
      <c r="F6" t="str">
        <f>Lookup!C16</f>
        <v>/kWh</v>
      </c>
      <c r="H6" s="17"/>
      <c r="I6" s="18"/>
      <c r="J6" s="19"/>
      <c r="K6" s="19"/>
      <c r="L6" s="19"/>
      <c r="M6" s="19"/>
      <c r="N6" t="s">
        <v>24</v>
      </c>
      <c r="O6" s="5">
        <v>0.7</v>
      </c>
      <c r="P6" s="15"/>
      <c r="R6" s="6" t="s">
        <v>25</v>
      </c>
      <c r="S6" s="10">
        <f>Lookup!R26/10^6</f>
        <v>12.10691595953868</v>
      </c>
      <c r="T6" t="s">
        <v>8</v>
      </c>
      <c r="V6" t="s">
        <v>26</v>
      </c>
      <c r="W6" s="11">
        <v>1000000</v>
      </c>
      <c r="X6" t="s">
        <v>27</v>
      </c>
    </row>
    <row r="7" spans="1:31" x14ac:dyDescent="0.25">
      <c r="A7" s="15" t="s">
        <v>28</v>
      </c>
      <c r="E7" s="16">
        <f>Lookup!N17</f>
        <v>24.41</v>
      </c>
      <c r="F7" t="str">
        <f>Lookup!$C$17</f>
        <v>/mmBTU</v>
      </c>
      <c r="G7" s="311" t="s">
        <v>29</v>
      </c>
      <c r="H7" s="311"/>
      <c r="I7" s="311"/>
      <c r="J7" s="311"/>
      <c r="K7" s="311"/>
      <c r="L7" s="311"/>
      <c r="M7" s="20"/>
      <c r="N7" t="s">
        <v>30</v>
      </c>
      <c r="O7" s="5">
        <v>0.54</v>
      </c>
      <c r="P7" s="15"/>
      <c r="R7" s="6" t="s">
        <v>31</v>
      </c>
      <c r="S7" s="10">
        <v>12.141821186058127</v>
      </c>
      <c r="T7" t="s">
        <v>8</v>
      </c>
    </row>
    <row r="8" spans="1:31" x14ac:dyDescent="0.25">
      <c r="A8" s="15" t="s">
        <v>32</v>
      </c>
      <c r="E8" s="16">
        <f>Lookup!N18</f>
        <v>19.59</v>
      </c>
      <c r="F8" t="str">
        <f>Lookup!$C$18</f>
        <v>/1,000 lb</v>
      </c>
      <c r="G8" s="21">
        <v>2019</v>
      </c>
      <c r="H8" s="21">
        <v>2020</v>
      </c>
      <c r="I8" s="21">
        <v>2021</v>
      </c>
      <c r="J8" s="21">
        <v>2022</v>
      </c>
      <c r="K8" s="21">
        <v>2023</v>
      </c>
      <c r="L8" s="21">
        <v>2024</v>
      </c>
      <c r="M8" s="20"/>
      <c r="N8" t="s">
        <v>33</v>
      </c>
      <c r="O8" s="5">
        <v>0.68</v>
      </c>
      <c r="P8" s="15"/>
      <c r="R8" s="6" t="s">
        <v>34</v>
      </c>
      <c r="S8" s="10">
        <v>12.07221084835353</v>
      </c>
      <c r="T8" t="s">
        <v>8</v>
      </c>
      <c r="V8" s="9" t="s">
        <v>35</v>
      </c>
      <c r="W8" s="20">
        <v>20</v>
      </c>
      <c r="X8" t="s">
        <v>36</v>
      </c>
      <c r="Y8" s="9" t="s">
        <v>37</v>
      </c>
      <c r="Z8" s="22">
        <f>(CRR*(1+CRR)^W8)/((1+CRR)^W8-1)</f>
        <v>8.3679330034933205E-2</v>
      </c>
    </row>
    <row r="9" spans="1:31" ht="15.75" thickBot="1" x14ac:dyDescent="0.3">
      <c r="A9" s="15" t="s">
        <v>38</v>
      </c>
      <c r="E9" s="16">
        <f>Lookup!N19</f>
        <v>2.9279999999999999</v>
      </c>
      <c r="F9" t="str">
        <f>Lookup!$C$19</f>
        <v>/gal</v>
      </c>
      <c r="G9" s="23">
        <f ca="1">OFFSET(Lookup!$Z$15,MATCH(G8,Lookup!$U$16:$U$42,0),0)</f>
        <v>2.8910476436685228</v>
      </c>
      <c r="H9" s="23">
        <f ca="1">OFFSET(Lookup!$Z$15,MATCH(H8,Lookup!$U$16:$U$42,0),0)</f>
        <v>3.3883933603907419</v>
      </c>
      <c r="I9" s="23">
        <f ca="1">OFFSET(Lookup!$Z$15,MATCH(I8,Lookup!$U$16:$U$42,0),0)</f>
        <v>3.6297938947337318</v>
      </c>
      <c r="J9" s="23">
        <f ca="1">OFFSET(Lookup!$Z$15,MATCH(J8,Lookup!$U$16:$U$42,0),0)</f>
        <v>3.7343215676593808</v>
      </c>
      <c r="K9" s="23">
        <f ca="1">OFFSET(Lookup!$Z$15,MATCH(K8,Lookup!$U$16:$U$42,0),0)</f>
        <v>3.8157383488867023</v>
      </c>
      <c r="L9" s="23">
        <f ca="1">OFFSET(Lookup!$Z$15,MATCH(L8,Lookup!$U$16:$U$42,0),0)</f>
        <v>3.8634621824126949</v>
      </c>
      <c r="M9" s="20"/>
      <c r="N9" t="s">
        <v>39</v>
      </c>
      <c r="O9" s="5">
        <v>0.72</v>
      </c>
      <c r="P9" s="15"/>
      <c r="R9" s="6" t="s">
        <v>40</v>
      </c>
      <c r="S9" s="24">
        <f>Lookup!B22/10^6</f>
        <v>16</v>
      </c>
      <c r="T9" t="s">
        <v>8</v>
      </c>
      <c r="AB9" s="4" t="s">
        <v>41</v>
      </c>
    </row>
    <row r="10" spans="1:31" ht="15.75" thickTop="1" x14ac:dyDescent="0.25">
      <c r="A10" s="15" t="s">
        <v>42</v>
      </c>
      <c r="E10" s="16">
        <f>Lookup!N20</f>
        <v>20.81</v>
      </c>
      <c r="F10" t="str">
        <f>Lookup!$C$20</f>
        <v>/mcf</v>
      </c>
      <c r="H10" s="17"/>
      <c r="I10" s="20"/>
      <c r="J10" s="20"/>
      <c r="K10" s="20"/>
      <c r="L10" s="20"/>
      <c r="M10" s="20"/>
      <c r="N10" t="s">
        <v>43</v>
      </c>
      <c r="O10" s="5">
        <v>0.56000000000000005</v>
      </c>
      <c r="P10" s="15"/>
      <c r="R10" s="6" t="s">
        <v>44</v>
      </c>
      <c r="S10" s="25">
        <v>125000</v>
      </c>
      <c r="T10" t="s">
        <v>45</v>
      </c>
      <c r="W10" t="s">
        <v>46</v>
      </c>
      <c r="AB10" t="s">
        <v>47</v>
      </c>
    </row>
    <row r="11" spans="1:31" x14ac:dyDescent="0.25">
      <c r="A11" s="15" t="s">
        <v>48</v>
      </c>
      <c r="E11" s="16">
        <f>Lookup!N21</f>
        <v>3.43</v>
      </c>
      <c r="F11" t="str">
        <f>Lookup!$C$21</f>
        <v>/gal</v>
      </c>
      <c r="I11" s="18"/>
      <c r="J11" s="19"/>
      <c r="K11" s="19"/>
      <c r="L11" s="19"/>
      <c r="M11" s="19"/>
      <c r="N11" t="s">
        <v>49</v>
      </c>
      <c r="O11" s="5">
        <v>0.78</v>
      </c>
      <c r="P11" s="15"/>
      <c r="R11" s="6" t="s">
        <v>50</v>
      </c>
      <c r="S11" s="25">
        <v>138500</v>
      </c>
      <c r="T11" t="s">
        <v>45</v>
      </c>
      <c r="V11" t="s">
        <v>15</v>
      </c>
      <c r="W11" s="26">
        <f>W4*$Z$8</f>
        <v>4183.9665017466605</v>
      </c>
      <c r="X11" s="27" t="s">
        <v>51</v>
      </c>
      <c r="AB11" t="s">
        <v>15</v>
      </c>
    </row>
    <row r="12" spans="1:31" x14ac:dyDescent="0.25">
      <c r="A12" s="15" t="s">
        <v>52</v>
      </c>
      <c r="E12" s="16">
        <f>Lookup!N22</f>
        <v>272</v>
      </c>
      <c r="F12" t="str">
        <f>Lookup!$C$22</f>
        <v>/ton</v>
      </c>
      <c r="I12" s="20"/>
      <c r="J12" s="20"/>
      <c r="K12" s="20"/>
      <c r="L12" s="20"/>
      <c r="M12" s="20"/>
      <c r="N12" t="s">
        <v>53</v>
      </c>
      <c r="O12" s="5">
        <v>0.43</v>
      </c>
      <c r="P12" s="15"/>
      <c r="R12" s="6" t="s">
        <v>54</v>
      </c>
      <c r="S12" s="25">
        <v>135000</v>
      </c>
      <c r="T12" t="s">
        <v>45</v>
      </c>
      <c r="V12" t="s">
        <v>21</v>
      </c>
      <c r="W12" s="26">
        <f t="shared" ref="W12:W13" si="0">W5*$Z$8</f>
        <v>8367.9330034933209</v>
      </c>
      <c r="X12" s="27" t="s">
        <v>51</v>
      </c>
      <c r="AB12" t="s">
        <v>21</v>
      </c>
    </row>
    <row r="13" spans="1:31" x14ac:dyDescent="0.25">
      <c r="A13" s="15" t="s">
        <v>55</v>
      </c>
      <c r="E13" s="16">
        <f>Lookup!N23</f>
        <v>285</v>
      </c>
      <c r="F13" t="str">
        <f>Lookup!$C$23</f>
        <v>/cord</v>
      </c>
      <c r="H13" s="28">
        <v>0.2</v>
      </c>
      <c r="I13" s="20" t="s">
        <v>56</v>
      </c>
      <c r="J13" s="20"/>
      <c r="K13" s="20"/>
      <c r="L13" s="20"/>
      <c r="M13" s="20"/>
      <c r="N13" t="s">
        <v>57</v>
      </c>
      <c r="O13" s="5">
        <v>0.43</v>
      </c>
      <c r="P13" s="15"/>
      <c r="R13" s="6" t="s">
        <v>58</v>
      </c>
      <c r="S13" s="25">
        <v>136995</v>
      </c>
      <c r="T13" t="s">
        <v>45</v>
      </c>
      <c r="V13" t="s">
        <v>26</v>
      </c>
      <c r="W13" s="26">
        <f t="shared" si="0"/>
        <v>83679.330034933198</v>
      </c>
      <c r="X13" s="27" t="s">
        <v>51</v>
      </c>
      <c r="AB13" t="s">
        <v>26</v>
      </c>
    </row>
    <row r="14" spans="1:31" x14ac:dyDescent="0.25">
      <c r="A14" s="15" t="s">
        <v>59</v>
      </c>
      <c r="E14" s="16">
        <f>Lookup!N24</f>
        <v>229.17</v>
      </c>
      <c r="F14" t="str">
        <f>Lookup!$C$24</f>
        <v>/cord</v>
      </c>
      <c r="H14" s="17"/>
      <c r="I14" s="20" t="s">
        <v>60</v>
      </c>
      <c r="J14" s="20"/>
      <c r="K14" s="20"/>
      <c r="L14" s="20"/>
      <c r="M14" s="20"/>
      <c r="N14" t="s">
        <v>61</v>
      </c>
      <c r="O14" s="5">
        <v>0.43</v>
      </c>
      <c r="P14" s="15"/>
      <c r="R14" s="6" t="s">
        <v>62</v>
      </c>
      <c r="S14" s="25">
        <v>135000</v>
      </c>
      <c r="T14" t="s">
        <v>45</v>
      </c>
    </row>
    <row r="15" spans="1:31" ht="15" customHeight="1" thickBot="1" x14ac:dyDescent="0.3">
      <c r="A15" s="15" t="s">
        <v>63</v>
      </c>
      <c r="E15" s="16">
        <f>Lookup!N25</f>
        <v>229.17</v>
      </c>
      <c r="F15" t="str">
        <f>Lookup!$C$25</f>
        <v>/cord</v>
      </c>
      <c r="G15" s="2" t="s">
        <v>64</v>
      </c>
      <c r="H15" t="s">
        <v>65</v>
      </c>
      <c r="I15" s="20" t="s">
        <v>66</v>
      </c>
      <c r="J15" s="20"/>
      <c r="K15" s="20"/>
      <c r="L15" s="20"/>
      <c r="M15" s="20"/>
      <c r="N15" t="s">
        <v>67</v>
      </c>
      <c r="O15" s="5">
        <v>0.43</v>
      </c>
      <c r="P15" s="15"/>
      <c r="R15" s="6" t="s">
        <v>48</v>
      </c>
      <c r="S15" s="25">
        <v>91333</v>
      </c>
      <c r="T15" t="s">
        <v>45</v>
      </c>
      <c r="V15" s="4" t="s">
        <v>68</v>
      </c>
      <c r="W15" s="4"/>
      <c r="X15" s="4"/>
      <c r="Y15" s="4"/>
      <c r="Z15" s="29"/>
      <c r="AA15" s="30"/>
      <c r="AB15" s="30"/>
      <c r="AC15" s="30"/>
      <c r="AD15" s="30"/>
      <c r="AE15" s="30"/>
    </row>
    <row r="16" spans="1:31" ht="15.75" thickTop="1" x14ac:dyDescent="0.25">
      <c r="A16" s="8" t="s">
        <v>69</v>
      </c>
      <c r="E16" s="16">
        <f>E18+100</f>
        <v>355.05840235039256</v>
      </c>
      <c r="F16" t="str">
        <f>Lookup!$C$26</f>
        <v>/cord</v>
      </c>
      <c r="G16" s="31">
        <v>1.4792057630632425</v>
      </c>
      <c r="H16" s="32">
        <f t="shared" ref="H16:H17" si="1">E16/G16</f>
        <v>240.03313887522506</v>
      </c>
      <c r="J16" s="20"/>
      <c r="K16" s="20"/>
      <c r="L16" s="20"/>
      <c r="M16" s="20"/>
      <c r="N16" t="s">
        <v>70</v>
      </c>
      <c r="O16" s="5">
        <v>0.85</v>
      </c>
      <c r="P16" s="8"/>
      <c r="R16" s="6" t="s">
        <v>42</v>
      </c>
      <c r="S16" s="25">
        <v>1015</v>
      </c>
      <c r="T16" t="s">
        <v>71</v>
      </c>
      <c r="V16" t="s">
        <v>9</v>
      </c>
      <c r="W16" t="s">
        <v>72</v>
      </c>
      <c r="X16" t="s">
        <v>11</v>
      </c>
      <c r="Z16" s="30"/>
      <c r="AA16" s="30"/>
      <c r="AB16" s="30"/>
      <c r="AC16" s="30"/>
      <c r="AD16" s="30"/>
      <c r="AE16" s="30"/>
    </row>
    <row r="17" spans="1:31" x14ac:dyDescent="0.25">
      <c r="A17" s="8" t="s">
        <v>73</v>
      </c>
      <c r="E17" s="16">
        <f>TREND(D21:D22,C21:C22,36.5%)</f>
        <v>317.81235268899297</v>
      </c>
      <c r="F17" t="str">
        <f>Lookup!C$26</f>
        <v>/cord</v>
      </c>
      <c r="G17" s="31">
        <v>1.6825965554844386</v>
      </c>
      <c r="H17" s="32">
        <f t="shared" si="1"/>
        <v>188.88208920497354</v>
      </c>
      <c r="I17" s="32">
        <v>97.493713954151573</v>
      </c>
      <c r="J17" s="27" t="s">
        <v>74</v>
      </c>
      <c r="K17" s="27"/>
      <c r="L17" s="27"/>
      <c r="M17" s="27"/>
      <c r="O17" s="2"/>
      <c r="R17" s="6" t="s">
        <v>75</v>
      </c>
      <c r="S17" s="7">
        <v>15.2</v>
      </c>
      <c r="T17" s="33" t="s">
        <v>8</v>
      </c>
      <c r="V17" t="s">
        <v>15</v>
      </c>
      <c r="W17">
        <v>0.25</v>
      </c>
      <c r="X17" t="s">
        <v>76</v>
      </c>
      <c r="Z17" s="30"/>
      <c r="AA17" s="30"/>
      <c r="AB17" s="30"/>
      <c r="AC17" s="30"/>
      <c r="AD17" s="30"/>
      <c r="AE17" s="30"/>
    </row>
    <row r="18" spans="1:31" x14ac:dyDescent="0.25">
      <c r="A18" s="8" t="s">
        <v>77</v>
      </c>
      <c r="E18" s="16">
        <f>Lookup!N26</f>
        <v>255.05840235039256</v>
      </c>
      <c r="F18" t="str">
        <f>Lookup!$C$26</f>
        <v>/cord</v>
      </c>
      <c r="G18" s="31">
        <v>2.0252792239274231</v>
      </c>
      <c r="H18" s="32">
        <f>E18/G18</f>
        <v>125.93740129115781</v>
      </c>
      <c r="M18" s="19"/>
      <c r="O18" s="2" t="s">
        <v>1</v>
      </c>
      <c r="P18" s="15"/>
      <c r="R18" s="6" t="s">
        <v>78</v>
      </c>
      <c r="S18" s="25">
        <v>3413</v>
      </c>
      <c r="T18" s="34" t="s">
        <v>79</v>
      </c>
      <c r="V18" t="s">
        <v>21</v>
      </c>
      <c r="W18">
        <v>0.5</v>
      </c>
      <c r="X18" t="s">
        <v>80</v>
      </c>
      <c r="Z18" s="35"/>
      <c r="AA18" s="35"/>
      <c r="AB18" s="35"/>
      <c r="AC18" s="35"/>
      <c r="AD18" s="35"/>
      <c r="AE18" s="35"/>
    </row>
    <row r="19" spans="1:31" ht="15.75" thickBot="1" x14ac:dyDescent="0.3">
      <c r="A19" s="15" t="s">
        <v>81</v>
      </c>
      <c r="E19" s="16">
        <f>Lookup!M27</f>
        <v>120</v>
      </c>
      <c r="F19" t="s">
        <v>74</v>
      </c>
      <c r="N19" s="4" t="s">
        <v>82</v>
      </c>
      <c r="O19" s="3" t="s">
        <v>2</v>
      </c>
      <c r="R19" s="6" t="s">
        <v>83</v>
      </c>
      <c r="S19" s="25">
        <v>140000</v>
      </c>
      <c r="T19" t="s">
        <v>84</v>
      </c>
      <c r="V19" t="s">
        <v>26</v>
      </c>
      <c r="W19">
        <v>1</v>
      </c>
      <c r="X19" t="s">
        <v>85</v>
      </c>
      <c r="Y19" s="30"/>
    </row>
    <row r="20" spans="1:31" ht="15.75" thickTop="1" x14ac:dyDescent="0.25">
      <c r="C20" s="9" t="s">
        <v>86</v>
      </c>
      <c r="D20" s="9" t="s">
        <v>10</v>
      </c>
      <c r="F20" t="s">
        <v>10</v>
      </c>
      <c r="N20" t="s">
        <v>87</v>
      </c>
      <c r="O20" s="5">
        <v>0.81</v>
      </c>
      <c r="Y20" s="30"/>
    </row>
    <row r="21" spans="1:31" x14ac:dyDescent="0.25">
      <c r="C21" s="17">
        <v>0.2</v>
      </c>
      <c r="D21" s="32">
        <f>E16</f>
        <v>355.05840235039256</v>
      </c>
      <c r="E21" s="32" t="str">
        <f>F16</f>
        <v>/cord</v>
      </c>
      <c r="F21" s="32">
        <f>D21/Lookup!$B$37</f>
        <v>210.99820698364326</v>
      </c>
      <c r="G21" s="27" t="s">
        <v>74</v>
      </c>
      <c r="N21" t="s">
        <v>88</v>
      </c>
      <c r="O21" s="5">
        <v>0.81</v>
      </c>
      <c r="V21" t="s">
        <v>89</v>
      </c>
      <c r="Y21" s="30"/>
    </row>
    <row r="22" spans="1:31" x14ac:dyDescent="0.25">
      <c r="C22" s="36">
        <v>0.64300000000000002</v>
      </c>
      <c r="D22" s="32">
        <f>E18</f>
        <v>255.05840235039256</v>
      </c>
      <c r="E22" s="32" t="str">
        <f>F18</f>
        <v>/cord</v>
      </c>
      <c r="F22" s="32">
        <f>D22/Lookup!$B$37</f>
        <v>151.57186878494383</v>
      </c>
      <c r="G22" s="27" t="s">
        <v>74</v>
      </c>
      <c r="N22" t="s">
        <v>90</v>
      </c>
      <c r="O22" s="5">
        <v>0.81</v>
      </c>
      <c r="R22" s="37" t="s">
        <v>91</v>
      </c>
      <c r="V22" s="11">
        <v>141629</v>
      </c>
      <c r="W22" t="s">
        <v>92</v>
      </c>
      <c r="X22" s="325" t="s">
        <v>93</v>
      </c>
      <c r="Y22" s="325"/>
      <c r="Z22" s="325"/>
      <c r="AA22" s="325"/>
      <c r="AB22" s="325"/>
      <c r="AC22" s="325"/>
      <c r="AD22" s="325"/>
    </row>
    <row r="23" spans="1:31" x14ac:dyDescent="0.25">
      <c r="E23" s="326" t="s">
        <v>94</v>
      </c>
      <c r="F23" s="326"/>
      <c r="N23" t="s">
        <v>95</v>
      </c>
      <c r="O23" s="5">
        <v>0.81</v>
      </c>
      <c r="R23" s="6" t="s">
        <v>96</v>
      </c>
      <c r="X23" s="325"/>
      <c r="Y23" s="325"/>
      <c r="Z23" s="325"/>
      <c r="AA23" s="325"/>
      <c r="AB23" s="325"/>
      <c r="AC23" s="325"/>
      <c r="AD23" s="325"/>
    </row>
    <row r="24" spans="1:31" x14ac:dyDescent="0.25">
      <c r="A24" s="8" t="s">
        <v>97</v>
      </c>
      <c r="E24" s="38" t="s">
        <v>98</v>
      </c>
      <c r="F24" s="38" t="s">
        <v>99</v>
      </c>
      <c r="N24" t="s">
        <v>100</v>
      </c>
      <c r="O24" s="5">
        <v>0.81</v>
      </c>
      <c r="R24" s="6" t="s">
        <v>101</v>
      </c>
      <c r="S24" s="17">
        <v>0.2</v>
      </c>
      <c r="T24" s="27" t="s">
        <v>102</v>
      </c>
      <c r="X24" s="325"/>
      <c r="Y24" s="325"/>
      <c r="Z24" s="325"/>
      <c r="AA24" s="325"/>
      <c r="AB24" s="325"/>
      <c r="AC24" s="325"/>
      <c r="AD24" s="325"/>
    </row>
    <row r="25" spans="1:31" x14ac:dyDescent="0.25">
      <c r="A25" t="s">
        <v>103</v>
      </c>
      <c r="E25" s="39">
        <v>2333</v>
      </c>
      <c r="F25" s="40">
        <v>9467</v>
      </c>
      <c r="G25" t="s">
        <v>104</v>
      </c>
      <c r="N25" t="s">
        <v>105</v>
      </c>
      <c r="O25" s="5">
        <v>0.81</v>
      </c>
      <c r="R25" s="6" t="s">
        <v>106</v>
      </c>
      <c r="V25" t="s">
        <v>107</v>
      </c>
      <c r="X25" s="35"/>
    </row>
    <row r="26" spans="1:31" x14ac:dyDescent="0.25">
      <c r="A26" t="s">
        <v>108</v>
      </c>
      <c r="E26" s="39">
        <v>2467</v>
      </c>
      <c r="F26" s="40">
        <v>1767</v>
      </c>
      <c r="G26" t="s">
        <v>104</v>
      </c>
      <c r="J26" s="41"/>
      <c r="K26" s="41"/>
      <c r="L26" s="41"/>
      <c r="M26" s="41"/>
      <c r="N26" t="s">
        <v>109</v>
      </c>
      <c r="O26" s="5">
        <v>0.81</v>
      </c>
      <c r="R26" s="6" t="s">
        <v>110</v>
      </c>
      <c r="S26" s="42">
        <v>0.21679999999999999</v>
      </c>
      <c r="T26" s="27" t="s">
        <v>102</v>
      </c>
      <c r="V26" t="s">
        <v>9</v>
      </c>
      <c r="W26" t="s">
        <v>10</v>
      </c>
    </row>
    <row r="27" spans="1:31" x14ac:dyDescent="0.25">
      <c r="A27" t="s">
        <v>111</v>
      </c>
      <c r="E27" s="39">
        <v>3393</v>
      </c>
      <c r="F27" s="40">
        <v>2600</v>
      </c>
      <c r="G27" t="s">
        <v>104</v>
      </c>
      <c r="J27" s="41"/>
      <c r="K27" s="41"/>
      <c r="L27" s="41"/>
      <c r="M27" s="41"/>
      <c r="N27" t="s">
        <v>112</v>
      </c>
      <c r="O27" s="5">
        <v>0.81</v>
      </c>
      <c r="R27" s="6" t="s">
        <v>113</v>
      </c>
      <c r="V27" t="s">
        <v>15</v>
      </c>
      <c r="W27" s="11">
        <f>$V$22*W17</f>
        <v>35407.25</v>
      </c>
      <c r="X27" s="27" t="s">
        <v>51</v>
      </c>
    </row>
    <row r="28" spans="1:31" x14ac:dyDescent="0.25">
      <c r="A28" t="s">
        <v>114</v>
      </c>
      <c r="E28" s="39">
        <v>3200</v>
      </c>
      <c r="F28" s="40">
        <v>2167</v>
      </c>
      <c r="G28" t="s">
        <v>104</v>
      </c>
      <c r="J28" s="41"/>
      <c r="K28" s="41"/>
      <c r="L28" s="41"/>
      <c r="M28" s="41"/>
      <c r="N28" t="s">
        <v>115</v>
      </c>
      <c r="O28" s="5">
        <v>0.43</v>
      </c>
      <c r="R28" s="6" t="s">
        <v>116</v>
      </c>
      <c r="S28" s="17">
        <v>0.05</v>
      </c>
      <c r="T28" s="27" t="s">
        <v>102</v>
      </c>
      <c r="V28" t="s">
        <v>21</v>
      </c>
      <c r="W28" s="11">
        <f>$V$22*W18</f>
        <v>70814.5</v>
      </c>
      <c r="X28" s="27" t="s">
        <v>51</v>
      </c>
    </row>
    <row r="29" spans="1:31" x14ac:dyDescent="0.25">
      <c r="A29" t="s">
        <v>117</v>
      </c>
      <c r="E29" s="39">
        <v>3333</v>
      </c>
      <c r="F29" s="40">
        <v>2333</v>
      </c>
      <c r="G29" t="s">
        <v>104</v>
      </c>
      <c r="H29" s="9"/>
      <c r="I29" s="9"/>
      <c r="J29" s="41"/>
      <c r="K29" s="41"/>
      <c r="L29" s="41"/>
      <c r="M29" s="41"/>
      <c r="N29" t="s">
        <v>118</v>
      </c>
      <c r="O29" s="2" t="s">
        <v>119</v>
      </c>
      <c r="V29" t="s">
        <v>26</v>
      </c>
      <c r="W29" s="11">
        <f>$V$22*W19</f>
        <v>141629</v>
      </c>
      <c r="X29" s="27" t="s">
        <v>51</v>
      </c>
    </row>
    <row r="30" spans="1:31" x14ac:dyDescent="0.25">
      <c r="A30" t="s">
        <v>120</v>
      </c>
      <c r="E30" s="40">
        <v>3000</v>
      </c>
      <c r="F30" s="40">
        <v>2517</v>
      </c>
      <c r="G30" t="s">
        <v>121</v>
      </c>
      <c r="H30" s="40"/>
      <c r="I30" s="40"/>
      <c r="J30" s="41"/>
      <c r="K30" s="41"/>
      <c r="L30" s="41"/>
      <c r="M30" s="41"/>
      <c r="N30" t="s">
        <v>122</v>
      </c>
      <c r="O30" s="2" t="s">
        <v>119</v>
      </c>
    </row>
    <row r="31" spans="1:31" x14ac:dyDescent="0.25">
      <c r="A31" t="s">
        <v>123</v>
      </c>
      <c r="E31" s="39">
        <v>6250</v>
      </c>
      <c r="F31" s="40">
        <v>9000</v>
      </c>
      <c r="G31" t="s">
        <v>104</v>
      </c>
      <c r="J31" s="43"/>
      <c r="K31" s="43"/>
      <c r="L31" s="43"/>
      <c r="M31" s="43"/>
    </row>
    <row r="32" spans="1:31" x14ac:dyDescent="0.25">
      <c r="A32" t="s">
        <v>124</v>
      </c>
      <c r="E32" s="39">
        <v>3867</v>
      </c>
      <c r="F32" s="40">
        <v>2233</v>
      </c>
      <c r="G32" t="s">
        <v>121</v>
      </c>
      <c r="J32" s="43"/>
      <c r="K32" s="43"/>
      <c r="L32" s="43"/>
      <c r="M32" s="43"/>
      <c r="N32" s="311" t="s">
        <v>125</v>
      </c>
      <c r="O32" s="311"/>
      <c r="P32" s="311"/>
      <c r="R32" t="s">
        <v>126</v>
      </c>
      <c r="S32" s="20">
        <v>948267.8163983241</v>
      </c>
      <c r="T32" t="s">
        <v>127</v>
      </c>
    </row>
    <row r="33" spans="1:20" x14ac:dyDescent="0.25">
      <c r="A33" t="s">
        <v>128</v>
      </c>
      <c r="E33" s="39">
        <v>5860</v>
      </c>
      <c r="F33" s="40">
        <v>1969</v>
      </c>
      <c r="G33" t="s">
        <v>121</v>
      </c>
      <c r="J33" s="43"/>
      <c r="K33" s="43"/>
      <c r="L33" s="43"/>
      <c r="M33" s="43"/>
      <c r="N33" s="314" t="s">
        <v>129</v>
      </c>
      <c r="O33" s="314"/>
      <c r="P33" s="314"/>
      <c r="R33" t="s">
        <v>130</v>
      </c>
      <c r="S33" s="20">
        <v>746362.11042039457</v>
      </c>
      <c r="T33" t="s">
        <v>131</v>
      </c>
    </row>
    <row r="34" spans="1:20" x14ac:dyDescent="0.25">
      <c r="A34" s="15" t="s">
        <v>81</v>
      </c>
      <c r="E34" s="39">
        <v>4500</v>
      </c>
      <c r="F34" s="40">
        <v>5000</v>
      </c>
      <c r="G34" t="s">
        <v>104</v>
      </c>
      <c r="J34" s="43"/>
      <c r="K34" s="43"/>
      <c r="L34" s="43"/>
      <c r="M34" s="43"/>
      <c r="N34" s="6" t="s">
        <v>132</v>
      </c>
      <c r="O34" s="44">
        <f>'EFs-BTU'!$D$54/'EFs-BTU'!$D$37</f>
        <v>11.571428571428571</v>
      </c>
      <c r="R34" t="s">
        <v>133</v>
      </c>
      <c r="S34" s="20">
        <v>457622.67324183136</v>
      </c>
      <c r="T34" t="s">
        <v>131</v>
      </c>
    </row>
    <row r="35" spans="1:20" x14ac:dyDescent="0.25">
      <c r="E35" s="39"/>
      <c r="F35" s="40"/>
      <c r="J35" s="43"/>
      <c r="K35" s="43"/>
      <c r="L35" s="43"/>
      <c r="M35" s="43"/>
      <c r="N35" s="6" t="s">
        <v>134</v>
      </c>
      <c r="O35" s="44">
        <f>'EFs-BTU'!$D$54/'EFs-BTU'!$D$38</f>
        <v>2.0249999999999999</v>
      </c>
    </row>
    <row r="36" spans="1:20" x14ac:dyDescent="0.25">
      <c r="A36" t="s">
        <v>135</v>
      </c>
      <c r="E36" s="45">
        <v>180</v>
      </c>
      <c r="F36" t="s">
        <v>136</v>
      </c>
      <c r="J36" s="43"/>
      <c r="K36" s="43"/>
      <c r="L36" s="43"/>
      <c r="M36" s="43"/>
      <c r="N36" s="6" t="s">
        <v>137</v>
      </c>
      <c r="O36" s="44">
        <f>'EFs-BTU'!$D$54/'EFs-BTU'!$D$41</f>
        <v>1.5</v>
      </c>
      <c r="R36" t="s">
        <v>138</v>
      </c>
      <c r="S36" s="46">
        <f>S$34/S32</f>
        <v>0.48258800449429673</v>
      </c>
      <c r="T36" t="s">
        <v>139</v>
      </c>
    </row>
    <row r="37" spans="1:20" x14ac:dyDescent="0.25">
      <c r="C37" s="9" t="s">
        <v>140</v>
      </c>
      <c r="E37" s="47">
        <v>5.5E-2</v>
      </c>
      <c r="F37" s="323" t="s">
        <v>141</v>
      </c>
      <c r="G37" s="323"/>
      <c r="J37" s="43"/>
      <c r="K37" s="43"/>
      <c r="L37" s="43"/>
      <c r="M37" s="43"/>
      <c r="N37" s="6" t="s">
        <v>142</v>
      </c>
      <c r="O37" s="44">
        <f>'EFs-BTU'!$D$54/'EFs-BTU'!$D$46</f>
        <v>1.8837209302325584</v>
      </c>
      <c r="R37" t="s">
        <v>143</v>
      </c>
      <c r="S37" s="46">
        <f>S$34/S33</f>
        <v>0.61313760017114438</v>
      </c>
      <c r="T37" t="s">
        <v>144</v>
      </c>
    </row>
    <row r="38" spans="1:20" x14ac:dyDescent="0.25">
      <c r="C38" s="9" t="s">
        <v>145</v>
      </c>
      <c r="D38">
        <v>5</v>
      </c>
      <c r="E38">
        <v>10</v>
      </c>
      <c r="F38">
        <v>15</v>
      </c>
      <c r="G38">
        <v>20</v>
      </c>
      <c r="H38">
        <v>30</v>
      </c>
      <c r="I38">
        <v>40</v>
      </c>
      <c r="J38" s="43"/>
      <c r="K38" s="43"/>
      <c r="L38" s="43"/>
      <c r="M38" s="43"/>
      <c r="N38" s="6" t="s">
        <v>146</v>
      </c>
      <c r="O38" s="44">
        <f>'EFs-BTU'!$D$54/'EFs-BTU'!$D$62</f>
        <v>1.8837209302325584</v>
      </c>
      <c r="R38" t="s">
        <v>147</v>
      </c>
      <c r="S38" s="46">
        <f>S$33/S32</f>
        <v>0.78707944898435933</v>
      </c>
      <c r="T38" t="s">
        <v>148</v>
      </c>
    </row>
    <row r="39" spans="1:20" x14ac:dyDescent="0.25">
      <c r="C39" s="9" t="s">
        <v>149</v>
      </c>
      <c r="D39" s="22">
        <f t="shared" ref="D39:I39" si="2">(CRR*(1+CRR)^D38)/((1+CRR)^D38-1)</f>
        <v>0.2341764361857932</v>
      </c>
      <c r="E39" s="22">
        <f t="shared" si="2"/>
        <v>0.13266776870339814</v>
      </c>
      <c r="F39" s="22">
        <f t="shared" si="2"/>
        <v>9.9625597604811239E-2</v>
      </c>
      <c r="G39" s="22">
        <f t="shared" si="2"/>
        <v>8.3679330034933205E-2</v>
      </c>
      <c r="H39" s="22">
        <f t="shared" si="2"/>
        <v>6.8805389679389581E-2</v>
      </c>
      <c r="I39" s="22">
        <f t="shared" si="2"/>
        <v>6.2320343360637943E-2</v>
      </c>
      <c r="J39" s="41"/>
      <c r="K39" s="41"/>
      <c r="L39" s="41"/>
      <c r="M39" s="41"/>
    </row>
    <row r="40" spans="1:20" x14ac:dyDescent="0.25">
      <c r="J40" s="43"/>
      <c r="K40" s="43"/>
      <c r="L40" s="43"/>
      <c r="M40" s="43"/>
    </row>
    <row r="41" spans="1:20" x14ac:dyDescent="0.25">
      <c r="A41" s="8" t="s">
        <v>97</v>
      </c>
      <c r="E41" s="48" t="s">
        <v>150</v>
      </c>
      <c r="J41" s="43"/>
      <c r="K41" s="43"/>
      <c r="L41" s="43"/>
      <c r="M41" s="43"/>
      <c r="N41" s="6" t="s">
        <v>151</v>
      </c>
      <c r="O41" s="17">
        <v>0.25</v>
      </c>
      <c r="P41" s="49" t="s">
        <v>152</v>
      </c>
    </row>
    <row r="42" spans="1:20" x14ac:dyDescent="0.25">
      <c r="A42" t="s">
        <v>103</v>
      </c>
      <c r="E42" s="40">
        <v>165</v>
      </c>
      <c r="F42" s="50" t="s">
        <v>153</v>
      </c>
      <c r="J42" s="43"/>
      <c r="K42" s="43"/>
      <c r="L42" s="43"/>
      <c r="M42" s="43"/>
      <c r="N42" s="6" t="s">
        <v>154</v>
      </c>
      <c r="O42" s="17">
        <f>1-O41</f>
        <v>0.75</v>
      </c>
      <c r="P42" s="49" t="s">
        <v>152</v>
      </c>
    </row>
    <row r="43" spans="1:20" x14ac:dyDescent="0.25">
      <c r="A43" t="s">
        <v>108</v>
      </c>
      <c r="E43" s="40">
        <v>100</v>
      </c>
      <c r="F43" s="49" t="s">
        <v>152</v>
      </c>
      <c r="J43" s="43"/>
      <c r="K43" s="43"/>
      <c r="L43" s="43"/>
      <c r="M43" s="43"/>
    </row>
    <row r="44" spans="1:20" x14ac:dyDescent="0.25">
      <c r="A44" t="s">
        <v>111</v>
      </c>
      <c r="E44" s="40">
        <v>75</v>
      </c>
      <c r="F44" s="49" t="s">
        <v>152</v>
      </c>
      <c r="J44" s="43"/>
      <c r="K44" s="43"/>
      <c r="L44" s="43"/>
      <c r="M44" s="43"/>
      <c r="N44" t="s">
        <v>155</v>
      </c>
      <c r="O44" s="36">
        <v>0.41293517842264571</v>
      </c>
      <c r="P44" t="s">
        <v>156</v>
      </c>
    </row>
    <row r="45" spans="1:20" x14ac:dyDescent="0.25">
      <c r="A45" t="s">
        <v>114</v>
      </c>
      <c r="E45" s="40">
        <v>50</v>
      </c>
      <c r="F45" s="49" t="s">
        <v>152</v>
      </c>
      <c r="J45" s="43"/>
      <c r="K45" s="43"/>
      <c r="L45" s="43"/>
      <c r="M45" s="43"/>
    </row>
    <row r="46" spans="1:20" x14ac:dyDescent="0.25">
      <c r="A46" t="s">
        <v>117</v>
      </c>
      <c r="E46" s="40">
        <v>50</v>
      </c>
      <c r="F46" s="49" t="s">
        <v>152</v>
      </c>
      <c r="J46" s="43"/>
      <c r="K46" s="43"/>
      <c r="L46" s="43"/>
      <c r="M46" s="43"/>
    </row>
    <row r="47" spans="1:20" x14ac:dyDescent="0.25">
      <c r="A47" t="s">
        <v>120</v>
      </c>
      <c r="E47" s="40">
        <v>75</v>
      </c>
      <c r="F47" s="49" t="s">
        <v>152</v>
      </c>
      <c r="J47" s="43"/>
      <c r="K47" s="43"/>
      <c r="L47" s="43"/>
      <c r="M47" s="43"/>
      <c r="N47" s="51" t="s">
        <v>157</v>
      </c>
    </row>
    <row r="48" spans="1:20" x14ac:dyDescent="0.25">
      <c r="A48" t="s">
        <v>123</v>
      </c>
      <c r="E48" s="40">
        <v>50</v>
      </c>
      <c r="F48" s="49" t="s">
        <v>152</v>
      </c>
      <c r="N48" t="s">
        <v>158</v>
      </c>
      <c r="O48" s="52">
        <v>100000</v>
      </c>
      <c r="P48" s="27" t="s">
        <v>159</v>
      </c>
    </row>
    <row r="49" spans="1:16" x14ac:dyDescent="0.25">
      <c r="A49" t="s">
        <v>124</v>
      </c>
      <c r="E49" s="40">
        <v>50</v>
      </c>
      <c r="F49" s="49" t="s">
        <v>152</v>
      </c>
      <c r="N49" t="s">
        <v>160</v>
      </c>
      <c r="O49">
        <v>6</v>
      </c>
      <c r="P49" t="s">
        <v>161</v>
      </c>
    </row>
    <row r="50" spans="1:16" x14ac:dyDescent="0.25">
      <c r="A50" t="s">
        <v>128</v>
      </c>
      <c r="E50" s="40">
        <v>75</v>
      </c>
      <c r="F50" s="49" t="s">
        <v>152</v>
      </c>
      <c r="N50" t="s">
        <v>162</v>
      </c>
      <c r="O50">
        <v>30</v>
      </c>
      <c r="P50" s="27" t="s">
        <v>159</v>
      </c>
    </row>
    <row r="51" spans="1:16" x14ac:dyDescent="0.25">
      <c r="A51" t="s">
        <v>81</v>
      </c>
      <c r="E51" s="40">
        <v>75</v>
      </c>
      <c r="F51" s="49" t="s">
        <v>152</v>
      </c>
      <c r="N51" t="s">
        <v>163</v>
      </c>
      <c r="O51" s="40">
        <v>18000</v>
      </c>
      <c r="P51" t="s">
        <v>164</v>
      </c>
    </row>
    <row r="52" spans="1:16" x14ac:dyDescent="0.25">
      <c r="A52" t="s">
        <v>165</v>
      </c>
      <c r="E52" s="40">
        <f>6*50</f>
        <v>300</v>
      </c>
      <c r="F52" s="49" t="s">
        <v>152</v>
      </c>
      <c r="N52" t="s">
        <v>166</v>
      </c>
      <c r="O52">
        <v>8</v>
      </c>
      <c r="P52" t="s">
        <v>167</v>
      </c>
    </row>
    <row r="53" spans="1:16" x14ac:dyDescent="0.25">
      <c r="N53" t="s">
        <v>168</v>
      </c>
      <c r="O53" s="53">
        <f>(CRR*(1+CRR)^O52)/((1+CRR)^O52-1)</f>
        <v>0.15786401182269527</v>
      </c>
    </row>
    <row r="54" spans="1:16" x14ac:dyDescent="0.25">
      <c r="A54" s="8" t="s">
        <v>97</v>
      </c>
      <c r="E54" s="38" t="s">
        <v>169</v>
      </c>
      <c r="F54" s="13"/>
      <c r="H54" s="13" t="s">
        <v>170</v>
      </c>
      <c r="I54" s="38"/>
      <c r="N54" t="s">
        <v>171</v>
      </c>
      <c r="O54" s="40">
        <f>O51*O53</f>
        <v>2841.5522128085149</v>
      </c>
      <c r="P54" s="27" t="s">
        <v>172</v>
      </c>
    </row>
    <row r="55" spans="1:16" x14ac:dyDescent="0.25">
      <c r="A55" t="s">
        <v>103</v>
      </c>
      <c r="E55">
        <v>40</v>
      </c>
      <c r="F55" s="54" t="s">
        <v>173</v>
      </c>
      <c r="G55" s="54"/>
      <c r="I55" s="55">
        <f>1/E55</f>
        <v>2.5000000000000001E-2</v>
      </c>
      <c r="N55" t="s">
        <v>174</v>
      </c>
      <c r="O55" s="40">
        <f>3000</f>
        <v>3000</v>
      </c>
      <c r="P55" s="27" t="s">
        <v>172</v>
      </c>
    </row>
    <row r="56" spans="1:16" x14ac:dyDescent="0.25">
      <c r="A56" t="s">
        <v>108</v>
      </c>
      <c r="E56">
        <v>20</v>
      </c>
      <c r="F56" s="54" t="s">
        <v>173</v>
      </c>
      <c r="G56" s="54"/>
      <c r="I56" s="55">
        <f t="shared" ref="I56:I63" si="3">1/E56</f>
        <v>0.05</v>
      </c>
      <c r="N56" t="s">
        <v>175</v>
      </c>
      <c r="O56" s="40">
        <f>O54+O55</f>
        <v>5841.5522128085149</v>
      </c>
      <c r="P56" s="27" t="s">
        <v>172</v>
      </c>
    </row>
    <row r="57" spans="1:16" x14ac:dyDescent="0.25">
      <c r="A57" t="s">
        <v>111</v>
      </c>
      <c r="E57">
        <v>20</v>
      </c>
      <c r="F57" s="54" t="s">
        <v>173</v>
      </c>
      <c r="G57" s="54"/>
      <c r="I57" s="55">
        <f t="shared" si="3"/>
        <v>0.05</v>
      </c>
      <c r="N57" t="s">
        <v>176</v>
      </c>
      <c r="O57" s="56">
        <f>O56/2</f>
        <v>2920.7761064042575</v>
      </c>
      <c r="P57" s="27" t="s">
        <v>177</v>
      </c>
    </row>
    <row r="58" spans="1:16" x14ac:dyDescent="0.25">
      <c r="A58" t="s">
        <v>114</v>
      </c>
      <c r="E58">
        <v>20</v>
      </c>
      <c r="F58" s="54" t="s">
        <v>173</v>
      </c>
      <c r="G58" s="54"/>
      <c r="I58" s="55">
        <f t="shared" si="3"/>
        <v>0.05</v>
      </c>
      <c r="N58" t="s">
        <v>178</v>
      </c>
      <c r="O58">
        <v>15</v>
      </c>
    </row>
    <row r="59" spans="1:16" x14ac:dyDescent="0.25">
      <c r="A59" t="s">
        <v>117</v>
      </c>
      <c r="E59">
        <v>20</v>
      </c>
      <c r="F59" s="54" t="s">
        <v>173</v>
      </c>
      <c r="G59" s="54"/>
      <c r="I59" s="55">
        <f t="shared" si="3"/>
        <v>0.05</v>
      </c>
      <c r="N59" t="s">
        <v>179</v>
      </c>
      <c r="O59" s="56">
        <f>O57*O58</f>
        <v>43811.641596063862</v>
      </c>
      <c r="P59" s="27" t="s">
        <v>177</v>
      </c>
    </row>
    <row r="60" spans="1:16" x14ac:dyDescent="0.25">
      <c r="A60" t="s">
        <v>120</v>
      </c>
      <c r="E60">
        <v>20</v>
      </c>
      <c r="F60" s="54" t="s">
        <v>173</v>
      </c>
      <c r="G60" s="54"/>
      <c r="I60" s="55">
        <f t="shared" si="3"/>
        <v>0.05</v>
      </c>
    </row>
    <row r="61" spans="1:16" x14ac:dyDescent="0.25">
      <c r="A61" t="s">
        <v>123</v>
      </c>
      <c r="E61">
        <v>30</v>
      </c>
      <c r="F61" s="54" t="s">
        <v>173</v>
      </c>
      <c r="G61" s="54"/>
      <c r="I61" s="55">
        <f t="shared" si="3"/>
        <v>3.3333333333333333E-2</v>
      </c>
    </row>
    <row r="62" spans="1:16" x14ac:dyDescent="0.25">
      <c r="A62" t="s">
        <v>124</v>
      </c>
      <c r="E62">
        <v>20</v>
      </c>
      <c r="F62" s="54" t="s">
        <v>173</v>
      </c>
      <c r="G62" s="54"/>
      <c r="I62" s="55">
        <f t="shared" si="3"/>
        <v>0.05</v>
      </c>
      <c r="N62" s="51" t="s">
        <v>180</v>
      </c>
    </row>
    <row r="63" spans="1:16" x14ac:dyDescent="0.25">
      <c r="A63" t="s">
        <v>128</v>
      </c>
      <c r="E63">
        <v>30</v>
      </c>
      <c r="F63" s="54" t="s">
        <v>173</v>
      </c>
      <c r="G63" s="54"/>
      <c r="I63" s="55">
        <f t="shared" si="3"/>
        <v>3.3333333333333333E-2</v>
      </c>
      <c r="N63" t="s">
        <v>181</v>
      </c>
      <c r="O63">
        <v>15</v>
      </c>
      <c r="P63" t="s">
        <v>182</v>
      </c>
    </row>
    <row r="64" spans="1:16" x14ac:dyDescent="0.25">
      <c r="A64" t="s">
        <v>183</v>
      </c>
      <c r="E64">
        <v>8</v>
      </c>
      <c r="F64" s="54" t="s">
        <v>173</v>
      </c>
      <c r="G64" s="54"/>
    </row>
    <row r="65" spans="1:16" x14ac:dyDescent="0.25">
      <c r="A65" t="s">
        <v>184</v>
      </c>
      <c r="E65">
        <v>20</v>
      </c>
      <c r="F65" s="54" t="s">
        <v>173</v>
      </c>
    </row>
    <row r="66" spans="1:16" x14ac:dyDescent="0.25">
      <c r="N66" s="51" t="s">
        <v>185</v>
      </c>
    </row>
    <row r="67" spans="1:16" x14ac:dyDescent="0.25">
      <c r="A67" s="51" t="s">
        <v>186</v>
      </c>
      <c r="N67" t="s">
        <v>187</v>
      </c>
      <c r="O67">
        <v>20</v>
      </c>
      <c r="P67" s="27" t="s">
        <v>188</v>
      </c>
    </row>
    <row r="68" spans="1:16" x14ac:dyDescent="0.25">
      <c r="A68" t="s">
        <v>189</v>
      </c>
      <c r="E68" s="40">
        <v>34</v>
      </c>
      <c r="F68" t="s">
        <v>104</v>
      </c>
      <c r="N68" t="s">
        <v>190</v>
      </c>
      <c r="O68">
        <v>5.2</v>
      </c>
      <c r="P68" t="s">
        <v>191</v>
      </c>
    </row>
    <row r="69" spans="1:16" x14ac:dyDescent="0.25">
      <c r="A69" t="s">
        <v>192</v>
      </c>
      <c r="E69" s="40">
        <v>30</v>
      </c>
      <c r="F69" s="57" t="s">
        <v>193</v>
      </c>
      <c r="G69" s="54"/>
      <c r="N69" t="s">
        <v>194</v>
      </c>
      <c r="O69" s="20">
        <f>S19</f>
        <v>140000</v>
      </c>
      <c r="P69" t="s">
        <v>84</v>
      </c>
    </row>
    <row r="70" spans="1:16" x14ac:dyDescent="0.25">
      <c r="A70" t="s">
        <v>195</v>
      </c>
      <c r="E70" s="40">
        <v>200</v>
      </c>
      <c r="F70" s="54" t="s">
        <v>152</v>
      </c>
      <c r="G70" s="54"/>
      <c r="N70" t="s">
        <v>196</v>
      </c>
      <c r="O70" s="22">
        <f>O69/10^6</f>
        <v>0.14000000000000001</v>
      </c>
      <c r="P70" t="s">
        <v>197</v>
      </c>
    </row>
    <row r="71" spans="1:16" x14ac:dyDescent="0.25">
      <c r="A71" t="s">
        <v>198</v>
      </c>
      <c r="E71" s="40">
        <f>825+120</f>
        <v>945</v>
      </c>
      <c r="F71" t="s">
        <v>121</v>
      </c>
      <c r="N71" t="s">
        <v>199</v>
      </c>
      <c r="O71" s="17">
        <f>O20</f>
        <v>0.81</v>
      </c>
      <c r="P71" s="27" t="s">
        <v>200</v>
      </c>
    </row>
    <row r="72" spans="1:16" x14ac:dyDescent="0.25">
      <c r="A72" t="s">
        <v>201</v>
      </c>
      <c r="E72" s="40">
        <v>400</v>
      </c>
      <c r="F72" t="s">
        <v>121</v>
      </c>
    </row>
    <row r="73" spans="1:16" x14ac:dyDescent="0.25">
      <c r="A73" t="s">
        <v>202</v>
      </c>
      <c r="E73" s="40">
        <f>E72</f>
        <v>400</v>
      </c>
      <c r="F73" s="54" t="s">
        <v>152</v>
      </c>
    </row>
    <row r="74" spans="1:16" x14ac:dyDescent="0.25">
      <c r="A74" t="s">
        <v>203</v>
      </c>
      <c r="E74" s="40">
        <v>35</v>
      </c>
      <c r="F74" s="57" t="s">
        <v>204</v>
      </c>
      <c r="G74" s="54"/>
      <c r="N74" s="51" t="s">
        <v>205</v>
      </c>
    </row>
    <row r="75" spans="1:16" x14ac:dyDescent="0.25">
      <c r="A75" t="s">
        <v>206</v>
      </c>
      <c r="E75" s="40">
        <v>50</v>
      </c>
      <c r="F75" s="57" t="s">
        <v>204</v>
      </c>
      <c r="G75" s="54"/>
      <c r="N75" t="s">
        <v>207</v>
      </c>
      <c r="O75" s="58">
        <v>24000</v>
      </c>
      <c r="P75" s="27" t="s">
        <v>208</v>
      </c>
    </row>
    <row r="76" spans="1:16" x14ac:dyDescent="0.25">
      <c r="A76" t="s">
        <v>209</v>
      </c>
      <c r="E76" s="40">
        <v>1700</v>
      </c>
      <c r="F76" s="59" t="s">
        <v>210</v>
      </c>
      <c r="P76" t="s">
        <v>211</v>
      </c>
    </row>
    <row r="77" spans="1:16" x14ac:dyDescent="0.25">
      <c r="A77" t="s">
        <v>212</v>
      </c>
      <c r="E77" s="40">
        <v>1000</v>
      </c>
      <c r="F77" s="49" t="s">
        <v>152</v>
      </c>
    </row>
    <row r="78" spans="1:16" x14ac:dyDescent="0.25">
      <c r="A78" t="s">
        <v>213</v>
      </c>
      <c r="E78" s="40">
        <v>600</v>
      </c>
      <c r="F78" s="49" t="s">
        <v>152</v>
      </c>
      <c r="N78" s="51" t="s">
        <v>214</v>
      </c>
    </row>
    <row r="79" spans="1:16" x14ac:dyDescent="0.25">
      <c r="E79" s="40"/>
      <c r="F79" s="40"/>
      <c r="N79" t="s">
        <v>215</v>
      </c>
      <c r="O79" s="20">
        <v>1429</v>
      </c>
      <c r="P79" t="s">
        <v>216</v>
      </c>
    </row>
    <row r="80" spans="1:16" x14ac:dyDescent="0.25">
      <c r="E80" s="40"/>
      <c r="F80" s="40"/>
      <c r="N80" t="s">
        <v>217</v>
      </c>
      <c r="O80" s="36">
        <v>4.0409789413773475E-2</v>
      </c>
      <c r="P80" t="s">
        <v>216</v>
      </c>
    </row>
    <row r="81" spans="5:16" x14ac:dyDescent="0.25">
      <c r="E81" s="40"/>
      <c r="F81" s="40"/>
      <c r="N81" t="s">
        <v>218</v>
      </c>
      <c r="O81">
        <v>35</v>
      </c>
      <c r="P81" t="s">
        <v>219</v>
      </c>
    </row>
    <row r="82" spans="5:16" x14ac:dyDescent="0.25">
      <c r="E82" s="40"/>
      <c r="F82" s="40"/>
      <c r="N82" t="s">
        <v>220</v>
      </c>
      <c r="O82" s="47">
        <f>1-12.3528854952198%</f>
        <v>0.87647114504780199</v>
      </c>
      <c r="P82" t="s">
        <v>221</v>
      </c>
    </row>
    <row r="83" spans="5:16" x14ac:dyDescent="0.25">
      <c r="E83" s="40"/>
      <c r="F83" s="40"/>
    </row>
    <row r="84" spans="5:16" x14ac:dyDescent="0.25">
      <c r="E84" s="40"/>
      <c r="F84" s="40"/>
    </row>
    <row r="85" spans="5:16" x14ac:dyDescent="0.25">
      <c r="E85" s="40"/>
      <c r="F85" s="40"/>
      <c r="N85" s="51" t="s">
        <v>222</v>
      </c>
    </row>
    <row r="86" spans="5:16" x14ac:dyDescent="0.25">
      <c r="E86" s="40"/>
      <c r="F86" s="40"/>
      <c r="N86" t="s">
        <v>223</v>
      </c>
      <c r="O86" s="17">
        <v>0.5</v>
      </c>
      <c r="P86" s="49" t="s">
        <v>152</v>
      </c>
    </row>
    <row r="87" spans="5:16" x14ac:dyDescent="0.25">
      <c r="E87" s="40"/>
      <c r="F87" s="40"/>
      <c r="N87" t="s">
        <v>224</v>
      </c>
      <c r="O87" s="22">
        <v>4.1578947368421056E-2</v>
      </c>
      <c r="P87" t="s">
        <v>225</v>
      </c>
    </row>
    <row r="88" spans="5:16" x14ac:dyDescent="0.25">
      <c r="N88" t="s">
        <v>226</v>
      </c>
      <c r="O88" s="22">
        <v>0.41447368421052633</v>
      </c>
      <c r="P88" t="s">
        <v>225</v>
      </c>
    </row>
    <row r="91" spans="5:16" x14ac:dyDescent="0.25">
      <c r="N91" s="51" t="s">
        <v>227</v>
      </c>
    </row>
    <row r="92" spans="5:16" x14ac:dyDescent="0.25">
      <c r="N92" t="s">
        <v>228</v>
      </c>
      <c r="O92" s="17">
        <v>0.67</v>
      </c>
      <c r="P92" t="s">
        <v>229</v>
      </c>
    </row>
    <row r="93" spans="5:16" x14ac:dyDescent="0.25">
      <c r="N93" t="s">
        <v>230</v>
      </c>
      <c r="O93" s="17">
        <v>0.85</v>
      </c>
      <c r="P93" t="s">
        <v>229</v>
      </c>
    </row>
    <row r="96" spans="5:16" x14ac:dyDescent="0.25">
      <c r="N96" s="51" t="s">
        <v>231</v>
      </c>
    </row>
    <row r="97" spans="14:16" x14ac:dyDescent="0.25">
      <c r="N97" t="s">
        <v>232</v>
      </c>
      <c r="O97" s="17">
        <v>0.8</v>
      </c>
      <c r="P97" t="s">
        <v>233</v>
      </c>
    </row>
    <row r="98" spans="14:16" x14ac:dyDescent="0.25">
      <c r="N98" t="s">
        <v>234</v>
      </c>
      <c r="O98" s="17">
        <v>0.8</v>
      </c>
      <c r="P98" t="s">
        <v>235</v>
      </c>
    </row>
    <row r="99" spans="14:16" x14ac:dyDescent="0.25">
      <c r="N99" t="s">
        <v>236</v>
      </c>
      <c r="O99" s="17">
        <v>0.1</v>
      </c>
      <c r="P99" t="s">
        <v>237</v>
      </c>
    </row>
  </sheetData>
  <mergeCells count="8">
    <mergeCell ref="X22:AD24"/>
    <mergeCell ref="E23:F23"/>
    <mergeCell ref="N32:P32"/>
    <mergeCell ref="N33:P33"/>
    <mergeCell ref="F37:G37"/>
    <mergeCell ref="E3:F3"/>
    <mergeCell ref="E4:F4"/>
    <mergeCell ref="G7:L7"/>
  </mergeCells>
  <hyperlinks>
    <hyperlink ref="F76" r:id="rId1"/>
  </hyperlinks>
  <printOptions horizontalCentered="1" verticalCentered="1" headings="1" gridLines="1"/>
  <pageMargins left="0" right="0" top="0" bottom="0" header="0.05" footer="0.05"/>
  <pageSetup scale="47" fitToHeight="0" orientation="landscape" r:id="rId2"/>
  <headerFooter>
    <oddHeader>&amp;A</oddHead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5"/>
  <sheetViews>
    <sheetView workbookViewId="0">
      <selection sqref="A1:E1"/>
    </sheetView>
  </sheetViews>
  <sheetFormatPr defaultColWidth="9.140625" defaultRowHeight="15" x14ac:dyDescent="0.25"/>
  <cols>
    <col min="1" max="1" width="48.85546875" customWidth="1"/>
    <col min="2" max="2" width="14.7109375" customWidth="1"/>
    <col min="3" max="4" width="11.85546875" customWidth="1"/>
    <col min="5" max="5" width="53.140625" customWidth="1"/>
    <col min="6" max="6" width="13.7109375" customWidth="1"/>
    <col min="7" max="7" width="12.5703125" hidden="1" customWidth="1"/>
    <col min="8" max="9" width="9.140625" customWidth="1"/>
    <col min="15" max="15" width="93.28515625" customWidth="1"/>
  </cols>
  <sheetData>
    <row r="1" spans="1:14" ht="15.75" x14ac:dyDescent="0.25">
      <c r="A1" s="327" t="s">
        <v>423</v>
      </c>
      <c r="B1" s="327"/>
      <c r="C1" s="327"/>
      <c r="D1" s="327"/>
      <c r="E1" s="327"/>
      <c r="F1" s="141"/>
    </row>
    <row r="2" spans="1:14" ht="16.5" thickBot="1" x14ac:dyDescent="0.3">
      <c r="A2" s="3" t="s">
        <v>3</v>
      </c>
      <c r="B2" s="3"/>
      <c r="C2" s="3" t="s">
        <v>424</v>
      </c>
      <c r="D2" s="3" t="s">
        <v>18</v>
      </c>
      <c r="E2" s="3" t="s">
        <v>425</v>
      </c>
      <c r="G2" s="328" t="s">
        <v>426</v>
      </c>
      <c r="H2" s="328"/>
      <c r="I2" s="328"/>
      <c r="J2" s="328"/>
      <c r="K2" s="328"/>
      <c r="L2" s="328"/>
      <c r="M2" s="328"/>
      <c r="N2" s="328"/>
    </row>
    <row r="3" spans="1:14" ht="15.75" thickTop="1" x14ac:dyDescent="0.25">
      <c r="A3" s="2" t="s">
        <v>7</v>
      </c>
      <c r="B3" s="2"/>
      <c r="C3" s="142">
        <v>17.3</v>
      </c>
      <c r="D3" t="s">
        <v>8</v>
      </c>
      <c r="E3" t="s">
        <v>427</v>
      </c>
      <c r="H3" s="143" t="s">
        <v>428</v>
      </c>
      <c r="I3" s="144">
        <v>5.63</v>
      </c>
      <c r="J3" s="145" t="s">
        <v>429</v>
      </c>
    </row>
    <row r="4" spans="1:14" x14ac:dyDescent="0.25">
      <c r="A4" s="2" t="s">
        <v>14</v>
      </c>
      <c r="B4" s="2"/>
      <c r="C4" s="146">
        <v>16.527501810052286</v>
      </c>
      <c r="D4" t="s">
        <v>8</v>
      </c>
      <c r="E4" t="s">
        <v>430</v>
      </c>
      <c r="H4" s="143" t="s">
        <v>431</v>
      </c>
      <c r="I4" s="147">
        <f>90690/14274</f>
        <v>6.3535098781000423</v>
      </c>
      <c r="J4" s="145" t="s">
        <v>429</v>
      </c>
      <c r="N4" s="148" t="s">
        <v>432</v>
      </c>
    </row>
    <row r="5" spans="1:14" x14ac:dyDescent="0.25">
      <c r="A5" s="2" t="s">
        <v>20</v>
      </c>
      <c r="B5" s="2"/>
      <c r="C5" s="146">
        <v>13.772918175043571</v>
      </c>
      <c r="D5" t="s">
        <v>8</v>
      </c>
      <c r="E5" t="s">
        <v>430</v>
      </c>
      <c r="H5" s="149"/>
      <c r="I5" s="149"/>
      <c r="J5" s="149"/>
      <c r="K5" s="149"/>
      <c r="L5" s="150" t="s">
        <v>433</v>
      </c>
      <c r="M5" s="150" t="s">
        <v>434</v>
      </c>
      <c r="N5" s="150" t="s">
        <v>435</v>
      </c>
    </row>
    <row r="6" spans="1:14" x14ac:dyDescent="0.25">
      <c r="A6" s="2" t="s">
        <v>25</v>
      </c>
      <c r="B6" s="2"/>
      <c r="C6" s="146">
        <v>12.109899970363385</v>
      </c>
      <c r="D6" t="s">
        <v>8</v>
      </c>
      <c r="E6" t="s">
        <v>430</v>
      </c>
      <c r="H6" s="143" t="s">
        <v>436</v>
      </c>
      <c r="I6" s="151">
        <v>14274</v>
      </c>
      <c r="J6" s="145" t="s">
        <v>437</v>
      </c>
      <c r="K6" s="149"/>
      <c r="L6" s="148">
        <v>1</v>
      </c>
      <c r="M6" s="152">
        <v>73.946236559139791</v>
      </c>
      <c r="N6" s="153">
        <v>1.9237725625309692</v>
      </c>
    </row>
    <row r="7" spans="1:14" x14ac:dyDescent="0.25">
      <c r="A7" s="2" t="s">
        <v>31</v>
      </c>
      <c r="B7" s="2"/>
      <c r="C7" s="146">
        <v>12.141821186058127</v>
      </c>
      <c r="D7" t="s">
        <v>8</v>
      </c>
      <c r="E7" t="s">
        <v>430</v>
      </c>
      <c r="H7" s="143" t="s">
        <v>438</v>
      </c>
      <c r="I7" s="154">
        <v>63.084095063985373</v>
      </c>
      <c r="J7" s="149"/>
      <c r="K7" s="149"/>
      <c r="L7" s="148">
        <v>2</v>
      </c>
      <c r="M7" s="152">
        <v>69.470588235294116</v>
      </c>
      <c r="N7" s="153">
        <v>1.807334866096399</v>
      </c>
    </row>
    <row r="8" spans="1:14" x14ac:dyDescent="0.25">
      <c r="A8" s="2" t="s">
        <v>34</v>
      </c>
      <c r="B8" s="2"/>
      <c r="C8" s="146">
        <v>12.07221084835353</v>
      </c>
      <c r="D8" t="s">
        <v>8</v>
      </c>
      <c r="E8" t="s">
        <v>430</v>
      </c>
      <c r="H8" s="143" t="s">
        <v>439</v>
      </c>
      <c r="I8" s="155">
        <v>13.881967213114756</v>
      </c>
      <c r="J8" s="149"/>
      <c r="K8" s="149"/>
      <c r="L8" s="148">
        <v>3</v>
      </c>
      <c r="M8" s="152">
        <v>59.827956989247312</v>
      </c>
      <c r="N8" s="153">
        <v>1.5564738313105004</v>
      </c>
    </row>
    <row r="9" spans="1:14" x14ac:dyDescent="0.25">
      <c r="A9" s="2" t="s">
        <v>44</v>
      </c>
      <c r="B9" s="2"/>
      <c r="C9" s="156">
        <v>125000</v>
      </c>
      <c r="D9" t="s">
        <v>45</v>
      </c>
      <c r="E9" t="s">
        <v>440</v>
      </c>
      <c r="H9" s="143" t="s">
        <v>441</v>
      </c>
      <c r="I9" s="157">
        <v>38.438138686131403</v>
      </c>
      <c r="J9" s="149"/>
      <c r="K9" s="149"/>
      <c r="L9" s="148">
        <v>4</v>
      </c>
      <c r="M9" s="152">
        <v>32.068888888888885</v>
      </c>
      <c r="N9" s="153">
        <v>0.83429869356445807</v>
      </c>
    </row>
    <row r="10" spans="1:14" x14ac:dyDescent="0.25">
      <c r="A10" s="2" t="s">
        <v>50</v>
      </c>
      <c r="C10" s="156">
        <v>138500</v>
      </c>
      <c r="D10" t="s">
        <v>45</v>
      </c>
      <c r="E10" t="s">
        <v>442</v>
      </c>
      <c r="H10" s="149"/>
      <c r="I10" s="149"/>
      <c r="J10" s="149"/>
      <c r="K10" s="149"/>
      <c r="L10" s="148">
        <v>5</v>
      </c>
      <c r="M10" s="152">
        <v>14.520430107526881</v>
      </c>
      <c r="N10" s="153">
        <v>0.37776101038851539</v>
      </c>
    </row>
    <row r="11" spans="1:14" x14ac:dyDescent="0.25">
      <c r="A11" s="2" t="s">
        <v>54</v>
      </c>
      <c r="B11" s="2"/>
      <c r="C11" s="156">
        <v>135000</v>
      </c>
      <c r="D11" t="s">
        <v>45</v>
      </c>
      <c r="E11" s="158" t="s">
        <v>443</v>
      </c>
      <c r="H11" s="159" t="s">
        <v>444</v>
      </c>
      <c r="I11" s="149"/>
      <c r="J11" s="149"/>
      <c r="K11" s="149"/>
      <c r="L11" s="148">
        <v>6</v>
      </c>
      <c r="M11" s="152">
        <v>6.0477777777777773</v>
      </c>
      <c r="N11" s="153">
        <v>0.15733794570963017</v>
      </c>
    </row>
    <row r="12" spans="1:14" x14ac:dyDescent="0.25">
      <c r="A12" s="2" t="s">
        <v>58</v>
      </c>
      <c r="B12" s="2"/>
      <c r="C12" s="156">
        <v>136995</v>
      </c>
      <c r="D12" t="s">
        <v>45</v>
      </c>
      <c r="E12" t="s">
        <v>445</v>
      </c>
      <c r="H12" s="149"/>
      <c r="I12" s="160" t="s">
        <v>446</v>
      </c>
      <c r="J12" s="161" t="s">
        <v>447</v>
      </c>
      <c r="K12" s="148"/>
      <c r="L12" s="148">
        <v>7</v>
      </c>
      <c r="M12" s="152">
        <v>4.2473118279569899</v>
      </c>
      <c r="N12" s="153">
        <v>0.11049733345931843</v>
      </c>
    </row>
    <row r="13" spans="1:14" x14ac:dyDescent="0.25">
      <c r="A13" s="2" t="s">
        <v>62</v>
      </c>
      <c r="B13" s="2"/>
      <c r="C13" s="156">
        <v>135000</v>
      </c>
      <c r="D13" t="s">
        <v>45</v>
      </c>
      <c r="E13" s="158" t="s">
        <v>448</v>
      </c>
      <c r="H13" s="162" t="s">
        <v>428</v>
      </c>
      <c r="I13" s="163">
        <v>355.16345521023766</v>
      </c>
      <c r="J13" s="164">
        <v>78.155475409836072</v>
      </c>
      <c r="K13" s="19"/>
      <c r="L13" s="148">
        <v>8</v>
      </c>
      <c r="M13" s="152">
        <v>9.1344086021505362</v>
      </c>
      <c r="N13" s="153">
        <v>0.23763920195871135</v>
      </c>
    </row>
    <row r="14" spans="1:14" x14ac:dyDescent="0.25">
      <c r="A14" s="2" t="s">
        <v>48</v>
      </c>
      <c r="B14" s="2"/>
      <c r="C14" s="156">
        <v>91333</v>
      </c>
      <c r="D14" t="s">
        <v>45</v>
      </c>
      <c r="E14" s="158" t="s">
        <v>443</v>
      </c>
      <c r="H14" s="162" t="s">
        <v>431</v>
      </c>
      <c r="I14" s="163">
        <v>400.80542114003316</v>
      </c>
      <c r="J14" s="164">
        <v>88.199215815985511</v>
      </c>
      <c r="K14" s="19"/>
      <c r="L14" s="148">
        <v>9</v>
      </c>
      <c r="M14" s="152">
        <v>17.731111111111112</v>
      </c>
      <c r="N14" s="153">
        <v>0.46128953474816797</v>
      </c>
    </row>
    <row r="15" spans="1:14" x14ac:dyDescent="0.25">
      <c r="A15" s="2" t="s">
        <v>42</v>
      </c>
      <c r="B15" s="2"/>
      <c r="C15" s="156">
        <v>1015</v>
      </c>
      <c r="D15" t="s">
        <v>71</v>
      </c>
      <c r="E15" s="158" t="s">
        <v>449</v>
      </c>
      <c r="H15" s="149"/>
      <c r="I15" s="149"/>
      <c r="J15" s="149"/>
      <c r="K15" s="149"/>
      <c r="L15" s="148">
        <v>10</v>
      </c>
      <c r="M15" s="152">
        <v>42.064516129032256</v>
      </c>
      <c r="N15" s="153">
        <v>1.094343211374313</v>
      </c>
    </row>
    <row r="16" spans="1:14" x14ac:dyDescent="0.25">
      <c r="A16" s="2" t="s">
        <v>75</v>
      </c>
      <c r="B16" s="2"/>
      <c r="C16" s="142">
        <v>15.2</v>
      </c>
      <c r="D16" s="33" t="s">
        <v>8</v>
      </c>
      <c r="E16" t="s">
        <v>443</v>
      </c>
      <c r="H16" s="165" t="s">
        <v>450</v>
      </c>
      <c r="I16" s="166">
        <v>182</v>
      </c>
      <c r="J16" s="167">
        <v>183</v>
      </c>
      <c r="K16" s="149"/>
      <c r="L16" s="148">
        <v>11</v>
      </c>
      <c r="M16" s="152">
        <v>64.677777777777777</v>
      </c>
      <c r="N16" s="153">
        <v>1.6826459341829088</v>
      </c>
    </row>
    <row r="17" spans="1:16" x14ac:dyDescent="0.25">
      <c r="A17" s="2" t="s">
        <v>78</v>
      </c>
      <c r="B17" s="2"/>
      <c r="C17" s="156">
        <v>3413</v>
      </c>
      <c r="D17" s="34" t="s">
        <v>79</v>
      </c>
      <c r="E17" t="s">
        <v>443</v>
      </c>
      <c r="H17" s="149"/>
      <c r="I17" s="149"/>
      <c r="J17" s="149"/>
      <c r="K17" s="149"/>
      <c r="L17" s="148">
        <v>12</v>
      </c>
      <c r="M17" s="152">
        <v>69.118279569892479</v>
      </c>
      <c r="N17" s="153">
        <v>1.7981692644974654</v>
      </c>
    </row>
    <row r="18" spans="1:16" x14ac:dyDescent="0.25">
      <c r="A18" s="168" t="s">
        <v>451</v>
      </c>
      <c r="B18" s="168"/>
      <c r="C18" s="2"/>
      <c r="D18" s="34"/>
      <c r="F18" s="20"/>
      <c r="H18" s="143" t="s">
        <v>452</v>
      </c>
      <c r="I18" s="151">
        <v>33441</v>
      </c>
      <c r="J18" s="159" t="s">
        <v>453</v>
      </c>
      <c r="K18" s="149"/>
      <c r="L18" s="149"/>
      <c r="M18" s="169">
        <v>462.85528357579585</v>
      </c>
      <c r="N18" s="169">
        <v>12.041563389821357</v>
      </c>
    </row>
    <row r="19" spans="1:16" x14ac:dyDescent="0.25">
      <c r="A19" s="9" t="s">
        <v>454</v>
      </c>
      <c r="B19" s="9"/>
      <c r="C19" s="170">
        <v>1.6827555429317793</v>
      </c>
      <c r="D19" s="15" t="s">
        <v>455</v>
      </c>
      <c r="H19" s="143" t="s">
        <v>456</v>
      </c>
      <c r="I19" s="151">
        <v>25130</v>
      </c>
      <c r="J19" s="159" t="s">
        <v>457</v>
      </c>
    </row>
    <row r="21" spans="1:16" ht="15.75" x14ac:dyDescent="0.25">
      <c r="A21" s="327" t="s">
        <v>458</v>
      </c>
      <c r="B21" s="327"/>
      <c r="C21" s="327"/>
      <c r="D21" s="327"/>
      <c r="E21" s="327"/>
      <c r="F21" s="141"/>
    </row>
    <row r="23" spans="1:16" ht="15.75" thickBot="1" x14ac:dyDescent="0.3">
      <c r="A23" s="3" t="s">
        <v>3</v>
      </c>
      <c r="B23" s="3"/>
      <c r="C23" s="3" t="s">
        <v>459</v>
      </c>
      <c r="D23" s="3" t="s">
        <v>18</v>
      </c>
      <c r="E23" s="3" t="s">
        <v>460</v>
      </c>
      <c r="H23" s="4"/>
      <c r="I23" s="4"/>
      <c r="J23" s="171" t="s">
        <v>461</v>
      </c>
      <c r="K23" s="4"/>
      <c r="L23" s="4"/>
    </row>
    <row r="24" spans="1:16" ht="15.75" thickTop="1" x14ac:dyDescent="0.25">
      <c r="A24" t="str">
        <f>A4</f>
        <v>Fairbanks Wood - Oven Dry, 0% Moisture</v>
      </c>
      <c r="C24" s="172">
        <v>200</v>
      </c>
      <c r="D24" t="s">
        <v>462</v>
      </c>
      <c r="E24" s="158" t="s">
        <v>449</v>
      </c>
      <c r="I24" s="9" t="s">
        <v>463</v>
      </c>
      <c r="J24" s="173">
        <v>0.98</v>
      </c>
    </row>
    <row r="25" spans="1:16" x14ac:dyDescent="0.25">
      <c r="A25" t="str">
        <f>A11</f>
        <v>Fuel Oil #1/#2 Weighted (76% #2 24% #1)*</v>
      </c>
      <c r="C25" s="174">
        <v>2.7</v>
      </c>
      <c r="D25" t="s">
        <v>464</v>
      </c>
      <c r="E25" s="158" t="s">
        <v>449</v>
      </c>
      <c r="I25" s="9" t="s">
        <v>465</v>
      </c>
      <c r="J25" s="173">
        <f>1-J24</f>
        <v>2.0000000000000018E-2</v>
      </c>
    </row>
    <row r="26" spans="1:16" x14ac:dyDescent="0.25">
      <c r="A26" t="str">
        <f>A13</f>
        <v>Kerosene</v>
      </c>
      <c r="C26" s="174">
        <f>C25</f>
        <v>2.7</v>
      </c>
      <c r="D26" t="s">
        <v>464</v>
      </c>
      <c r="E26" t="s">
        <v>466</v>
      </c>
    </row>
    <row r="27" spans="1:16" x14ac:dyDescent="0.25">
      <c r="A27" t="str">
        <f>A14</f>
        <v>Propane</v>
      </c>
      <c r="C27" s="174">
        <v>2.74</v>
      </c>
      <c r="D27" t="s">
        <v>464</v>
      </c>
      <c r="E27" s="158" t="s">
        <v>449</v>
      </c>
    </row>
    <row r="28" spans="1:16" x14ac:dyDescent="0.25">
      <c r="A28" t="str">
        <f>A15</f>
        <v>Natural Gas</v>
      </c>
      <c r="C28" s="175">
        <v>2.335</v>
      </c>
      <c r="D28" t="s">
        <v>467</v>
      </c>
      <c r="E28" s="158" t="s">
        <v>449</v>
      </c>
    </row>
    <row r="29" spans="1:16" x14ac:dyDescent="0.25">
      <c r="A29" t="str">
        <f>A16</f>
        <v>Coal</v>
      </c>
    </row>
    <row r="30" spans="1:16" x14ac:dyDescent="0.25">
      <c r="A30" t="str">
        <f>A17</f>
        <v>Electric</v>
      </c>
      <c r="C30" s="175">
        <v>0.18026</v>
      </c>
      <c r="D30" s="34" t="s">
        <v>468</v>
      </c>
    </row>
    <row r="31" spans="1:16" x14ac:dyDescent="0.25">
      <c r="O31">
        <f>L41/AVERAGE(L42:L43)</f>
        <v>1.5320930566654398</v>
      </c>
      <c r="P31">
        <f>L38/AVERAGE(L42:L43)</f>
        <v>3.8611377098493516</v>
      </c>
    </row>
    <row r="32" spans="1:16" x14ac:dyDescent="0.25">
      <c r="P32">
        <f>P31/O31</f>
        <v>2.5201717957347944</v>
      </c>
    </row>
    <row r="33" spans="1:15" ht="15.75" x14ac:dyDescent="0.25">
      <c r="A33" s="313" t="s">
        <v>469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</row>
    <row r="35" spans="1:15" x14ac:dyDescent="0.25">
      <c r="D35" s="2" t="s">
        <v>1</v>
      </c>
      <c r="E35" s="2"/>
      <c r="F35" s="2" t="s">
        <v>286</v>
      </c>
      <c r="H35" s="316" t="s">
        <v>470</v>
      </c>
      <c r="I35" s="316"/>
      <c r="J35" s="316"/>
      <c r="K35" s="316"/>
      <c r="L35" s="316"/>
      <c r="M35" s="316"/>
      <c r="N35" s="316"/>
    </row>
    <row r="36" spans="1:15" ht="15.75" thickBot="1" x14ac:dyDescent="0.3">
      <c r="A36" s="4" t="s">
        <v>471</v>
      </c>
      <c r="B36" s="3" t="s">
        <v>472</v>
      </c>
      <c r="C36" s="3" t="s">
        <v>473</v>
      </c>
      <c r="D36" s="3" t="s">
        <v>2</v>
      </c>
      <c r="E36" s="3" t="s">
        <v>474</v>
      </c>
      <c r="F36" s="3" t="s">
        <v>475</v>
      </c>
      <c r="G36" s="4"/>
      <c r="H36" s="3" t="s">
        <v>264</v>
      </c>
      <c r="I36" s="3" t="s">
        <v>265</v>
      </c>
      <c r="J36" s="3" t="s">
        <v>266</v>
      </c>
      <c r="K36" s="3" t="s">
        <v>267</v>
      </c>
      <c r="L36" s="3" t="s">
        <v>268</v>
      </c>
      <c r="M36" s="3" t="s">
        <v>269</v>
      </c>
      <c r="N36" s="3" t="s">
        <v>270</v>
      </c>
      <c r="O36" s="4" t="s">
        <v>476</v>
      </c>
    </row>
    <row r="37" spans="1:15" ht="15.75" thickTop="1" x14ac:dyDescent="0.25">
      <c r="A37" t="s">
        <v>6</v>
      </c>
      <c r="B37" s="176" t="s">
        <v>477</v>
      </c>
      <c r="C37" s="2">
        <v>2104008100</v>
      </c>
      <c r="D37" s="177">
        <v>7.0000000000000007E-2</v>
      </c>
      <c r="E37" t="s">
        <v>478</v>
      </c>
      <c r="F37" s="19">
        <f>L37*947.8171*453600/10^6</f>
        <v>859.85967312000002</v>
      </c>
      <c r="H37" s="178">
        <v>13.236994219653178</v>
      </c>
      <c r="I37" s="178">
        <v>0.15028901734104047</v>
      </c>
      <c r="J37" s="178">
        <v>1.1560693641618497E-2</v>
      </c>
      <c r="K37" s="178">
        <v>2</v>
      </c>
      <c r="L37" s="178">
        <v>2</v>
      </c>
      <c r="M37" s="178">
        <v>0.10404624277456648</v>
      </c>
      <c r="N37" s="178">
        <v>14.60115606936416</v>
      </c>
      <c r="O37" t="s">
        <v>479</v>
      </c>
    </row>
    <row r="38" spans="1:15" ht="15" customHeight="1" x14ac:dyDescent="0.25">
      <c r="A38" t="s">
        <v>13</v>
      </c>
      <c r="B38" s="176" t="s">
        <v>480</v>
      </c>
      <c r="C38" s="2">
        <v>2104008210</v>
      </c>
      <c r="D38" s="177">
        <v>0.4</v>
      </c>
      <c r="E38" t="s">
        <v>478</v>
      </c>
      <c r="F38" s="19">
        <f t="shared" ref="F38:F49" si="0">L38*947.8171*453600/10^6</f>
        <v>760.45393056277464</v>
      </c>
      <c r="H38" s="22">
        <v>3.0635838150289016</v>
      </c>
      <c r="I38" s="22">
        <v>0.16184971098265893</v>
      </c>
      <c r="J38" s="22">
        <v>2.3121387283236993E-2</v>
      </c>
      <c r="K38" s="22">
        <v>1.7687861271676302</v>
      </c>
      <c r="L38" s="22">
        <v>1.7687861271676302</v>
      </c>
      <c r="M38" s="22">
        <v>9.8265895953757218E-2</v>
      </c>
      <c r="N38" s="22">
        <v>13.341040462427745</v>
      </c>
      <c r="O38" t="s">
        <v>481</v>
      </c>
    </row>
    <row r="39" spans="1:15" x14ac:dyDescent="0.25">
      <c r="A39" t="s">
        <v>19</v>
      </c>
      <c r="B39" s="176" t="s">
        <v>482</v>
      </c>
      <c r="C39" s="2">
        <v>2104008220</v>
      </c>
      <c r="D39" s="177">
        <v>0.66</v>
      </c>
      <c r="E39" t="s">
        <v>478</v>
      </c>
      <c r="F39" s="19">
        <f t="shared" si="0"/>
        <v>298.21722767167626</v>
      </c>
      <c r="H39" s="22">
        <v>0.69364161849710981</v>
      </c>
      <c r="I39" s="22">
        <v>0.11560693641618497</v>
      </c>
      <c r="J39" s="22">
        <v>0</v>
      </c>
      <c r="K39" s="22">
        <v>1.7687861271676302</v>
      </c>
      <c r="L39" s="22">
        <v>0.69364161849710981</v>
      </c>
      <c r="M39" s="22">
        <v>5.2023121387283239E-2</v>
      </c>
      <c r="N39" s="22">
        <v>8.1387283236994215</v>
      </c>
      <c r="O39" t="s">
        <v>483</v>
      </c>
    </row>
    <row r="40" spans="1:15" x14ac:dyDescent="0.25">
      <c r="A40" t="s">
        <v>24</v>
      </c>
      <c r="B40" s="176" t="s">
        <v>484</v>
      </c>
      <c r="C40" s="2">
        <v>2104008230</v>
      </c>
      <c r="D40" s="177">
        <v>0.7</v>
      </c>
      <c r="E40" t="s">
        <v>478</v>
      </c>
      <c r="F40" s="19">
        <f t="shared" si="0"/>
        <v>323.06866331098263</v>
      </c>
      <c r="H40" s="22">
        <v>0.86705202312138729</v>
      </c>
      <c r="I40" s="22">
        <v>0.11560693641618497</v>
      </c>
      <c r="J40" s="22">
        <v>2.3121387283236993E-2</v>
      </c>
      <c r="K40" s="22">
        <v>0.75144508670520227</v>
      </c>
      <c r="L40" s="22">
        <v>0.75144508670520227</v>
      </c>
      <c r="M40" s="22">
        <v>5.2023121387283239E-2</v>
      </c>
      <c r="N40" s="22">
        <v>6.1849710982658959</v>
      </c>
      <c r="O40" t="s">
        <v>485</v>
      </c>
    </row>
    <row r="41" spans="1:15" x14ac:dyDescent="0.25">
      <c r="A41" t="s">
        <v>30</v>
      </c>
      <c r="B41" s="176" t="s">
        <v>486</v>
      </c>
      <c r="C41" s="2">
        <v>2104008310</v>
      </c>
      <c r="D41" s="177">
        <v>0.54</v>
      </c>
      <c r="E41" t="s">
        <v>487</v>
      </c>
      <c r="F41" s="19">
        <f t="shared" si="0"/>
        <v>301.74686180116254</v>
      </c>
      <c r="H41" s="22">
        <v>3.0635838150289016</v>
      </c>
      <c r="I41" s="179">
        <v>8.3938880536453639E-2</v>
      </c>
      <c r="J41" s="22">
        <v>2.3121387283236993E-2</v>
      </c>
      <c r="K41" s="180">
        <v>0.70185140955913039</v>
      </c>
      <c r="L41" s="180">
        <v>0.70185140955913039</v>
      </c>
      <c r="M41" s="181">
        <v>2.2949626892147957E-2</v>
      </c>
      <c r="N41" s="179">
        <v>7.0040833351833571</v>
      </c>
      <c r="O41" s="182" t="s">
        <v>488</v>
      </c>
    </row>
    <row r="42" spans="1:15" x14ac:dyDescent="0.25">
      <c r="A42" t="s">
        <v>33</v>
      </c>
      <c r="B42" s="176" t="s">
        <v>489</v>
      </c>
      <c r="C42" s="2">
        <v>2104008320</v>
      </c>
      <c r="D42" s="177">
        <v>0.68</v>
      </c>
      <c r="E42" t="s">
        <v>487</v>
      </c>
      <c r="F42" s="19">
        <f t="shared" si="0"/>
        <v>196.95074035379199</v>
      </c>
      <c r="H42" s="22">
        <v>0.69364161849710981</v>
      </c>
      <c r="I42" s="179">
        <v>9.2996510765176413E-2</v>
      </c>
      <c r="J42" s="22">
        <v>2.3121387283236993E-2</v>
      </c>
      <c r="K42" s="180">
        <v>0.45809972606147792</v>
      </c>
      <c r="L42" s="180">
        <v>0.45809972606147792</v>
      </c>
      <c r="M42" s="181">
        <v>1.4435938518844138E-2</v>
      </c>
      <c r="N42" s="179">
        <v>7.1468756353823277</v>
      </c>
      <c r="O42" s="182" t="s">
        <v>490</v>
      </c>
    </row>
    <row r="43" spans="1:15" x14ac:dyDescent="0.25">
      <c r="A43" t="s">
        <v>39</v>
      </c>
      <c r="B43" s="176" t="s">
        <v>491</v>
      </c>
      <c r="C43" s="2">
        <v>2104008330</v>
      </c>
      <c r="D43" s="177">
        <v>0.72</v>
      </c>
      <c r="E43" t="s">
        <v>487</v>
      </c>
      <c r="F43" s="19">
        <f t="shared" si="0"/>
        <v>196.95074035379199</v>
      </c>
      <c r="H43" s="22">
        <v>0.86705202312138729</v>
      </c>
      <c r="I43" s="179">
        <v>9.2996510765176413E-2</v>
      </c>
      <c r="J43" s="22">
        <v>2.3121387283236993E-2</v>
      </c>
      <c r="K43" s="180">
        <v>0.50830243576684553</v>
      </c>
      <c r="L43" s="180">
        <v>0.45809972606147792</v>
      </c>
      <c r="M43" s="180">
        <v>1.4435938518844138E-2</v>
      </c>
      <c r="N43" s="180">
        <v>7.1468756353823277</v>
      </c>
      <c r="O43" s="182" t="s">
        <v>492</v>
      </c>
    </row>
    <row r="44" spans="1:15" x14ac:dyDescent="0.25">
      <c r="A44" t="s">
        <v>43</v>
      </c>
      <c r="B44" s="176" t="s">
        <v>493</v>
      </c>
      <c r="C44" s="2">
        <v>2104008410</v>
      </c>
      <c r="D44" s="177">
        <v>0.56000000000000005</v>
      </c>
      <c r="E44" t="s">
        <v>494</v>
      </c>
      <c r="F44" s="19">
        <f t="shared" si="0"/>
        <v>76.998467817053225</v>
      </c>
      <c r="H44" s="22">
        <v>0.13872832369942195</v>
      </c>
      <c r="I44" s="179">
        <v>0.24226286864265861</v>
      </c>
      <c r="J44" s="183">
        <v>1.9361667823589102E-2</v>
      </c>
      <c r="K44" s="179">
        <v>0.17909542736819919</v>
      </c>
      <c r="L44" s="179">
        <v>0.17909542736819919</v>
      </c>
      <c r="M44" s="179">
        <v>4.3491146348737025E-3</v>
      </c>
      <c r="N44" s="179">
        <v>0.6009377650746468</v>
      </c>
      <c r="O44" s="182" t="s">
        <v>495</v>
      </c>
    </row>
    <row r="45" spans="1:15" x14ac:dyDescent="0.25">
      <c r="A45" t="s">
        <v>49</v>
      </c>
      <c r="B45" s="176" t="s">
        <v>496</v>
      </c>
      <c r="C45" s="2">
        <v>2104008420</v>
      </c>
      <c r="D45" s="177">
        <v>0.78</v>
      </c>
      <c r="E45" t="s">
        <v>497</v>
      </c>
      <c r="F45" s="19">
        <f t="shared" si="0"/>
        <v>76.998467817053225</v>
      </c>
      <c r="H45" s="22">
        <v>0.13872832369942195</v>
      </c>
      <c r="I45" s="179">
        <v>0.24226286864265861</v>
      </c>
      <c r="J45" s="183">
        <v>1.9361667823589102E-2</v>
      </c>
      <c r="K45" s="179">
        <v>0.17909542736819919</v>
      </c>
      <c r="L45" s="179">
        <v>0.17909542736819919</v>
      </c>
      <c r="M45" s="179">
        <v>4.3491146348737025E-3</v>
      </c>
      <c r="N45" s="179">
        <v>0.6009377650746468</v>
      </c>
      <c r="O45" s="182" t="s">
        <v>495</v>
      </c>
    </row>
    <row r="46" spans="1:15" x14ac:dyDescent="0.25">
      <c r="A46" t="s">
        <v>53</v>
      </c>
      <c r="B46" s="176" t="s">
        <v>498</v>
      </c>
      <c r="C46" s="2">
        <v>2104008610</v>
      </c>
      <c r="D46" s="177">
        <v>0.43</v>
      </c>
      <c r="E46" t="s">
        <v>499</v>
      </c>
      <c r="F46" s="19">
        <f t="shared" si="0"/>
        <v>245.28744914903737</v>
      </c>
      <c r="H46" s="184">
        <v>2.6242774566473992</v>
      </c>
      <c r="I46" s="185">
        <v>9.3221590153625633E-2</v>
      </c>
      <c r="J46" s="184">
        <v>2.3121387283236997E-2</v>
      </c>
      <c r="K46" s="179">
        <v>0.57052902192519883</v>
      </c>
      <c r="L46" s="179">
        <v>0.57052902192519883</v>
      </c>
      <c r="M46" s="179">
        <v>1.4090090727345279E-2</v>
      </c>
      <c r="N46" s="185">
        <v>3.5011945946243972</v>
      </c>
      <c r="O46" t="s">
        <v>500</v>
      </c>
    </row>
    <row r="47" spans="1:15" x14ac:dyDescent="0.25">
      <c r="A47" t="s">
        <v>57</v>
      </c>
      <c r="B47" s="176" t="s">
        <v>501</v>
      </c>
      <c r="C47" s="2">
        <v>2104008610</v>
      </c>
      <c r="D47" s="177">
        <v>0.43</v>
      </c>
      <c r="E47" t="s">
        <v>499</v>
      </c>
      <c r="F47" s="19">
        <f t="shared" si="0"/>
        <v>274.50872631481133</v>
      </c>
      <c r="H47" s="184">
        <v>3.0635838150289016</v>
      </c>
      <c r="I47" s="185">
        <v>8.5312348847689498E-2</v>
      </c>
      <c r="J47" s="184">
        <v>2.3121387283236993E-2</v>
      </c>
      <c r="K47" s="180">
        <v>0.63849657076894117</v>
      </c>
      <c r="L47" s="180">
        <v>0.63849657076894117</v>
      </c>
      <c r="M47" s="181">
        <v>1.5797910839809734E-2</v>
      </c>
      <c r="N47" s="185">
        <v>3.1964903472506632</v>
      </c>
      <c r="O47" s="182" t="s">
        <v>502</v>
      </c>
    </row>
    <row r="48" spans="1:15" x14ac:dyDescent="0.25">
      <c r="A48" t="s">
        <v>61</v>
      </c>
      <c r="B48" t="s">
        <v>503</v>
      </c>
      <c r="C48" s="2">
        <v>2104008610</v>
      </c>
      <c r="D48" s="177">
        <v>0.43</v>
      </c>
      <c r="E48" t="s">
        <v>499</v>
      </c>
      <c r="F48" s="19">
        <f t="shared" si="0"/>
        <v>241.87417626421546</v>
      </c>
      <c r="H48" s="184">
        <v>0.69364161849710981</v>
      </c>
      <c r="I48" s="185">
        <v>0.12485855537737023</v>
      </c>
      <c r="J48" s="184">
        <v>2.3121387283236993E-2</v>
      </c>
      <c r="K48" s="180">
        <v>0.56258988257136255</v>
      </c>
      <c r="L48" s="180">
        <v>0.56258988257136255</v>
      </c>
      <c r="M48" s="181">
        <v>7.2588102774874515E-3</v>
      </c>
      <c r="N48" s="185">
        <v>6.2110058976074933</v>
      </c>
      <c r="O48" s="182" t="s">
        <v>504</v>
      </c>
    </row>
    <row r="49" spans="1:15" x14ac:dyDescent="0.25">
      <c r="A49" t="s">
        <v>67</v>
      </c>
      <c r="B49" t="s">
        <v>505</v>
      </c>
      <c r="C49" s="2">
        <v>2104008640</v>
      </c>
      <c r="D49" s="177">
        <v>0.43</v>
      </c>
      <c r="E49" t="s">
        <v>499</v>
      </c>
      <c r="F49" s="19">
        <f t="shared" si="0"/>
        <v>128.40234048594152</v>
      </c>
      <c r="H49" s="184">
        <v>0.86705202312138729</v>
      </c>
      <c r="I49" s="185">
        <v>0.12485855537737023</v>
      </c>
      <c r="J49" s="184">
        <v>2.3121387283236993E-2</v>
      </c>
      <c r="K49" s="180">
        <v>0.29865882655022946</v>
      </c>
      <c r="L49" s="180">
        <v>0.29865882655022946</v>
      </c>
      <c r="M49" s="181">
        <v>7.2588102774874515E-3</v>
      </c>
      <c r="N49" s="185">
        <v>4.7200115841193302</v>
      </c>
      <c r="O49" s="182" t="s">
        <v>504</v>
      </c>
    </row>
    <row r="50" spans="1:15" x14ac:dyDescent="0.25">
      <c r="A50" t="s">
        <v>70</v>
      </c>
      <c r="D50" s="177">
        <v>0.85</v>
      </c>
      <c r="E50" t="s">
        <v>506</v>
      </c>
      <c r="K50" s="22">
        <v>0.77865378455914136</v>
      </c>
    </row>
    <row r="51" spans="1:15" x14ac:dyDescent="0.25">
      <c r="C51" s="2"/>
      <c r="D51" s="2"/>
      <c r="F51" s="19"/>
      <c r="G51" s="19"/>
      <c r="H51" s="19"/>
      <c r="I51" s="19"/>
      <c r="J51" s="19"/>
      <c r="K51" s="22">
        <v>0.87141539194556972</v>
      </c>
    </row>
    <row r="52" spans="1:15" x14ac:dyDescent="0.25">
      <c r="D52" s="2" t="s">
        <v>1</v>
      </c>
      <c r="E52" s="2" t="s">
        <v>2</v>
      </c>
      <c r="G52" s="2" t="s">
        <v>507</v>
      </c>
      <c r="H52" s="311" t="s">
        <v>508</v>
      </c>
      <c r="I52" s="311"/>
      <c r="J52" s="311"/>
      <c r="K52" s="311"/>
      <c r="L52" s="311"/>
      <c r="M52" s="311"/>
      <c r="N52" s="311"/>
    </row>
    <row r="53" spans="1:15" ht="15.75" thickBot="1" x14ac:dyDescent="0.3">
      <c r="A53" s="4" t="s">
        <v>82</v>
      </c>
      <c r="B53" s="3" t="s">
        <v>472</v>
      </c>
      <c r="C53" s="3" t="s">
        <v>473</v>
      </c>
      <c r="D53" s="3" t="s">
        <v>2</v>
      </c>
      <c r="E53" s="3" t="s">
        <v>460</v>
      </c>
      <c r="F53" s="3" t="s">
        <v>3</v>
      </c>
      <c r="G53" s="3" t="s">
        <v>18</v>
      </c>
      <c r="H53" s="3" t="s">
        <v>264</v>
      </c>
      <c r="I53" s="3" t="s">
        <v>265</v>
      </c>
      <c r="J53" s="3" t="s">
        <v>266</v>
      </c>
      <c r="K53" s="3" t="s">
        <v>267</v>
      </c>
      <c r="L53" s="3" t="s">
        <v>268</v>
      </c>
      <c r="M53" s="3" t="s">
        <v>269</v>
      </c>
      <c r="N53" s="3" t="s">
        <v>270</v>
      </c>
      <c r="O53" s="4" t="s">
        <v>476</v>
      </c>
    </row>
    <row r="54" spans="1:15" ht="15.75" thickTop="1" x14ac:dyDescent="0.25">
      <c r="A54" t="s">
        <v>87</v>
      </c>
      <c r="B54" s="176" t="s">
        <v>509</v>
      </c>
      <c r="C54" s="2">
        <v>2104004000</v>
      </c>
      <c r="D54" s="177">
        <v>0.81</v>
      </c>
      <c r="E54" t="s">
        <v>510</v>
      </c>
      <c r="F54" s="2" t="s">
        <v>511</v>
      </c>
      <c r="G54" s="2" t="s">
        <v>512</v>
      </c>
      <c r="H54" s="186">
        <v>5.2814814814814807E-3</v>
      </c>
      <c r="I54" s="187">
        <v>8.2751178054475613E-2</v>
      </c>
      <c r="J54" s="187">
        <v>0.22751555555555553</v>
      </c>
      <c r="K54" s="187">
        <v>3.382200737921347E-3</v>
      </c>
      <c r="L54" s="187">
        <v>3.382200737921347E-3</v>
      </c>
      <c r="M54" s="187">
        <v>1.814550695894803E-4</v>
      </c>
      <c r="N54" s="187">
        <v>3.3173752237778543E-3</v>
      </c>
      <c r="O54" s="182" t="s">
        <v>513</v>
      </c>
    </row>
    <row r="55" spans="1:15" x14ac:dyDescent="0.25">
      <c r="A55" t="s">
        <v>88</v>
      </c>
      <c r="B55" s="176" t="s">
        <v>514</v>
      </c>
      <c r="C55" s="2">
        <v>2104004000</v>
      </c>
      <c r="D55" s="177">
        <v>0.81</v>
      </c>
      <c r="E55" t="s">
        <v>510</v>
      </c>
      <c r="F55" s="2" t="s">
        <v>44</v>
      </c>
      <c r="G55" s="2" t="s">
        <v>512</v>
      </c>
      <c r="H55" s="186">
        <v>5.703999999999999E-3</v>
      </c>
      <c r="I55" s="187">
        <v>8.9371272298833668E-2</v>
      </c>
      <c r="J55" s="187">
        <v>0.1017856</v>
      </c>
      <c r="K55" s="187">
        <v>3.6527767969550548E-3</v>
      </c>
      <c r="L55" s="187">
        <v>3.6527767969550548E-3</v>
      </c>
      <c r="M55" s="187">
        <v>1.9597147515663872E-4</v>
      </c>
      <c r="N55" s="187">
        <v>3.582765241680083E-3</v>
      </c>
      <c r="O55" s="182" t="s">
        <v>513</v>
      </c>
    </row>
    <row r="56" spans="1:15" x14ac:dyDescent="0.25">
      <c r="A56" t="s">
        <v>90</v>
      </c>
      <c r="B56" s="176" t="s">
        <v>515</v>
      </c>
      <c r="C56" s="2">
        <v>2104004000</v>
      </c>
      <c r="D56" s="177">
        <v>0.81</v>
      </c>
      <c r="E56" t="s">
        <v>510</v>
      </c>
      <c r="F56" s="2" t="s">
        <v>50</v>
      </c>
      <c r="G56" s="2" t="s">
        <v>512</v>
      </c>
      <c r="H56" s="186">
        <v>5.1480144404332118E-3</v>
      </c>
      <c r="I56" s="187">
        <v>8.0659993049488871E-2</v>
      </c>
      <c r="J56" s="187">
        <v>0.26308447653429601</v>
      </c>
      <c r="K56" s="187">
        <v>3.2967299611507714E-3</v>
      </c>
      <c r="L56" s="187">
        <v>3.2967299611507714E-3</v>
      </c>
      <c r="M56" s="187">
        <v>1.7686956241573892E-4</v>
      </c>
      <c r="N56" s="187">
        <v>3.2335426368953818E-3</v>
      </c>
      <c r="O56" s="182" t="s">
        <v>513</v>
      </c>
    </row>
    <row r="57" spans="1:15" x14ac:dyDescent="0.25">
      <c r="A57" t="s">
        <v>95</v>
      </c>
      <c r="B57" s="176" t="s">
        <v>516</v>
      </c>
      <c r="C57" s="2" t="s">
        <v>517</v>
      </c>
      <c r="D57" s="177">
        <v>0.81</v>
      </c>
      <c r="E57" t="s">
        <v>510</v>
      </c>
      <c r="F57" s="2" t="s">
        <v>50</v>
      </c>
      <c r="G57" s="2" t="s">
        <v>512</v>
      </c>
      <c r="H57" s="186">
        <v>5.1480144404332118E-3</v>
      </c>
      <c r="I57" s="186">
        <v>0.1299638989169675</v>
      </c>
      <c r="J57" s="187">
        <v>0.22176606498194942</v>
      </c>
      <c r="K57" s="187">
        <v>3.2967299611507714E-3</v>
      </c>
      <c r="L57" s="187">
        <v>3.2967299611507714E-3</v>
      </c>
      <c r="M57" s="187">
        <v>1.7686956241573892E-4</v>
      </c>
      <c r="N57" s="187">
        <v>3.2335426368953818E-3</v>
      </c>
      <c r="O57" s="182" t="s">
        <v>518</v>
      </c>
    </row>
    <row r="58" spans="1:15" x14ac:dyDescent="0.25">
      <c r="A58" t="s">
        <v>100</v>
      </c>
      <c r="B58" s="176" t="s">
        <v>519</v>
      </c>
      <c r="C58" s="2">
        <v>2104004000</v>
      </c>
      <c r="D58" s="177">
        <v>0.81</v>
      </c>
      <c r="F58" s="2" t="s">
        <v>520</v>
      </c>
      <c r="G58" s="2" t="s">
        <v>512</v>
      </c>
      <c r="H58" s="186">
        <v>5.2045695098361247E-3</v>
      </c>
      <c r="I58" s="186">
        <v>0.13139165662980401</v>
      </c>
      <c r="J58" s="187">
        <v>0.22420234315120988</v>
      </c>
      <c r="K58" s="186">
        <v>2.9198145917734225E-3</v>
      </c>
      <c r="L58" s="186">
        <v>2.9198145917734225E-3</v>
      </c>
      <c r="M58" s="187">
        <v>1.7881261647928638E-4</v>
      </c>
      <c r="N58" s="187">
        <v>3.2690656973612931E-3</v>
      </c>
      <c r="O58" s="182" t="s">
        <v>521</v>
      </c>
    </row>
    <row r="59" spans="1:15" x14ac:dyDescent="0.25">
      <c r="A59" t="s">
        <v>105</v>
      </c>
      <c r="B59" s="176" t="s">
        <v>522</v>
      </c>
      <c r="C59" s="2">
        <v>2104007000</v>
      </c>
      <c r="D59" s="177">
        <v>0.81</v>
      </c>
      <c r="F59" s="2" t="s">
        <v>44</v>
      </c>
      <c r="G59" s="2" t="s">
        <v>512</v>
      </c>
      <c r="H59" s="186">
        <v>5.703999999999999E-3</v>
      </c>
      <c r="I59" s="186">
        <v>8.9371272298833668E-2</v>
      </c>
      <c r="J59" s="187">
        <v>0.1017856</v>
      </c>
      <c r="K59" s="186">
        <v>3.6527767969550548E-3</v>
      </c>
      <c r="L59" s="186">
        <v>3.6527767969550548E-3</v>
      </c>
      <c r="M59" s="187">
        <v>1.9597147515663872E-4</v>
      </c>
      <c r="N59" s="187">
        <v>3.582765241680083E-3</v>
      </c>
      <c r="O59" s="182" t="s">
        <v>523</v>
      </c>
    </row>
    <row r="60" spans="1:15" x14ac:dyDescent="0.25">
      <c r="A60" t="s">
        <v>109</v>
      </c>
      <c r="B60" s="176" t="s">
        <v>524</v>
      </c>
      <c r="C60" s="2">
        <v>2104006010</v>
      </c>
      <c r="D60" s="177">
        <v>0.81</v>
      </c>
      <c r="F60" s="2" t="s">
        <v>42</v>
      </c>
      <c r="G60" s="2" t="s">
        <v>525</v>
      </c>
      <c r="H60" s="186">
        <v>5.4187192118226599E-3</v>
      </c>
      <c r="I60" s="186">
        <v>9.2610837438423646E-2</v>
      </c>
      <c r="J60" s="186">
        <v>5.9113300492610833E-4</v>
      </c>
      <c r="K60" s="186">
        <v>7.4876847290640397E-3</v>
      </c>
      <c r="L60" s="186">
        <v>7.4876847290640397E-3</v>
      </c>
      <c r="M60" s="186">
        <v>1.9704433497536946E-2</v>
      </c>
      <c r="N60" s="186">
        <v>3.9408866995073892E-2</v>
      </c>
      <c r="O60" t="s">
        <v>526</v>
      </c>
    </row>
    <row r="61" spans="1:15" x14ac:dyDescent="0.25">
      <c r="A61" t="s">
        <v>112</v>
      </c>
      <c r="B61" s="176" t="s">
        <v>527</v>
      </c>
      <c r="C61" s="2">
        <v>2103006000</v>
      </c>
      <c r="D61" s="177">
        <v>0.81</v>
      </c>
      <c r="F61" s="2" t="s">
        <v>42</v>
      </c>
      <c r="G61" s="2" t="s">
        <v>525</v>
      </c>
      <c r="H61" s="186">
        <v>5.4187192118226599E-3</v>
      </c>
      <c r="I61" s="186">
        <v>9.8522167487684734E-2</v>
      </c>
      <c r="J61" s="186">
        <v>5.9113300492610833E-4</v>
      </c>
      <c r="K61" s="186">
        <v>7.4876847290640397E-3</v>
      </c>
      <c r="L61" s="186">
        <v>7.4876847290640397E-3</v>
      </c>
      <c r="M61" s="186">
        <v>1.9704433497536946E-2</v>
      </c>
      <c r="N61" s="186">
        <v>3.9408866995073892E-2</v>
      </c>
      <c r="O61" t="s">
        <v>526</v>
      </c>
    </row>
    <row r="62" spans="1:15" x14ac:dyDescent="0.25">
      <c r="A62" t="s">
        <v>115</v>
      </c>
      <c r="B62" s="176" t="s">
        <v>528</v>
      </c>
      <c r="C62" s="2">
        <v>2104002000</v>
      </c>
      <c r="D62" s="177">
        <v>0.43</v>
      </c>
      <c r="E62" t="s">
        <v>529</v>
      </c>
      <c r="F62" s="2" t="s">
        <v>75</v>
      </c>
      <c r="G62" s="2" t="s">
        <v>530</v>
      </c>
      <c r="H62" s="186">
        <v>0.65789473684210531</v>
      </c>
      <c r="I62" s="187">
        <v>0.31052631578947371</v>
      </c>
      <c r="J62" s="186">
        <v>0.61184210526315785</v>
      </c>
      <c r="K62" s="187">
        <v>0.5256578947368421</v>
      </c>
      <c r="L62" s="187">
        <v>0.5256578947368421</v>
      </c>
      <c r="M62" s="187">
        <v>8.3286184210526332E-2</v>
      </c>
      <c r="N62" s="187">
        <v>8.5904605263157894</v>
      </c>
      <c r="O62" s="182" t="s">
        <v>531</v>
      </c>
    </row>
    <row r="63" spans="1:15" x14ac:dyDescent="0.25">
      <c r="A63" t="s">
        <v>118</v>
      </c>
      <c r="B63" s="176" t="s">
        <v>532</v>
      </c>
      <c r="C63" s="2" t="s">
        <v>533</v>
      </c>
      <c r="D63" s="2" t="s">
        <v>119</v>
      </c>
      <c r="F63" s="2" t="s">
        <v>50</v>
      </c>
      <c r="G63" s="2" t="s">
        <v>512</v>
      </c>
      <c r="H63" s="186">
        <v>7.2202166064981952E-3</v>
      </c>
      <c r="I63" s="187">
        <v>0.37693099395384777</v>
      </c>
      <c r="J63" s="187">
        <v>0.26689697964980835</v>
      </c>
      <c r="K63" s="187">
        <v>3.7575325985579236E-2</v>
      </c>
      <c r="L63" s="187">
        <v>3.7575325985579236E-2</v>
      </c>
      <c r="M63" s="187">
        <v>2.6269078644246729E-4</v>
      </c>
      <c r="N63" s="187">
        <v>8.9732121756607122E-2</v>
      </c>
      <c r="O63" s="182" t="s">
        <v>534</v>
      </c>
    </row>
    <row r="64" spans="1:15" x14ac:dyDescent="0.25">
      <c r="A64" t="s">
        <v>122</v>
      </c>
      <c r="B64" t="s">
        <v>119</v>
      </c>
      <c r="C64" s="2" t="s">
        <v>119</v>
      </c>
      <c r="D64" s="2" t="s">
        <v>119</v>
      </c>
    </row>
    <row r="67" spans="4:14" ht="15.75" x14ac:dyDescent="0.25">
      <c r="D67" s="313" t="s">
        <v>535</v>
      </c>
      <c r="E67" s="313"/>
      <c r="F67" s="313"/>
      <c r="G67" s="313"/>
      <c r="H67" s="313"/>
      <c r="I67" s="313"/>
      <c r="J67" s="313"/>
      <c r="K67" s="313"/>
      <c r="L67" s="313"/>
      <c r="M67" s="313"/>
      <c r="N67" s="313"/>
    </row>
    <row r="68" spans="4:14" ht="15.75" x14ac:dyDescent="0.25">
      <c r="D68" s="329" t="s">
        <v>536</v>
      </c>
      <c r="E68" s="313"/>
      <c r="F68" s="313"/>
      <c r="G68" s="313"/>
      <c r="H68" s="313"/>
      <c r="I68" s="313"/>
      <c r="J68" s="313"/>
      <c r="K68" s="313"/>
      <c r="L68" s="313"/>
      <c r="M68" s="313"/>
      <c r="N68" s="313"/>
    </row>
    <row r="69" spans="4:14" x14ac:dyDescent="0.25">
      <c r="F69" s="2" t="s">
        <v>537</v>
      </c>
      <c r="H69" s="311" t="s">
        <v>538</v>
      </c>
      <c r="I69" s="311"/>
      <c r="J69" s="311"/>
      <c r="K69" s="311"/>
      <c r="L69" s="311"/>
      <c r="M69" s="311"/>
      <c r="N69" s="311"/>
    </row>
    <row r="70" spans="4:14" ht="15.75" thickBot="1" x14ac:dyDescent="0.3">
      <c r="D70" s="3" t="s">
        <v>3</v>
      </c>
      <c r="E70" s="3" t="s">
        <v>98</v>
      </c>
      <c r="F70" s="3" t="s">
        <v>2</v>
      </c>
      <c r="G70" s="3"/>
      <c r="H70" s="3" t="s">
        <v>264</v>
      </c>
      <c r="I70" s="3" t="s">
        <v>265</v>
      </c>
      <c r="J70" s="3" t="s">
        <v>266</v>
      </c>
      <c r="K70" s="3" t="s">
        <v>267</v>
      </c>
      <c r="L70" s="188" t="s">
        <v>268</v>
      </c>
      <c r="M70" s="3" t="s">
        <v>269</v>
      </c>
      <c r="N70" s="3" t="s">
        <v>270</v>
      </c>
    </row>
    <row r="71" spans="4:14" ht="15.75" thickTop="1" x14ac:dyDescent="0.25">
      <c r="D71" s="2" t="s">
        <v>341</v>
      </c>
      <c r="E71" t="str">
        <f>A37</f>
        <v>Fireplace, No Insert</v>
      </c>
      <c r="F71" s="94">
        <f>D37</f>
        <v>7.0000000000000007E-2</v>
      </c>
      <c r="H71" s="22">
        <f>H37/$D37</f>
        <v>189.09991742361683</v>
      </c>
      <c r="I71" s="22">
        <f t="shared" ref="I71:N71" si="1">I37/$D37</f>
        <v>2.1469859620148637</v>
      </c>
      <c r="J71" s="22">
        <f t="shared" si="1"/>
        <v>0.16515276630883566</v>
      </c>
      <c r="K71" s="22">
        <f t="shared" si="1"/>
        <v>28.571428571428569</v>
      </c>
      <c r="L71" s="189">
        <f t="shared" si="1"/>
        <v>28.571428571428569</v>
      </c>
      <c r="M71" s="22">
        <f t="shared" si="1"/>
        <v>1.4863748967795209</v>
      </c>
      <c r="N71" s="22">
        <f t="shared" si="1"/>
        <v>208.58794384805941</v>
      </c>
    </row>
    <row r="72" spans="4:14" x14ac:dyDescent="0.25">
      <c r="D72" s="2" t="s">
        <v>341</v>
      </c>
      <c r="E72" t="str">
        <f t="shared" ref="E72:E83" si="2">A38</f>
        <v>Fireplace, With Insert - Non-EPA Certified</v>
      </c>
      <c r="F72" s="94">
        <f t="shared" ref="F72:F83" si="3">D38</f>
        <v>0.4</v>
      </c>
      <c r="H72" s="22">
        <f t="shared" ref="H72:N83" si="4">H38/$D38</f>
        <v>7.6589595375722537</v>
      </c>
      <c r="I72" s="22">
        <f t="shared" si="4"/>
        <v>0.40462427745664731</v>
      </c>
      <c r="J72" s="22">
        <f t="shared" si="4"/>
        <v>5.7803468208092477E-2</v>
      </c>
      <c r="K72" s="22">
        <f t="shared" si="4"/>
        <v>4.4219653179190752</v>
      </c>
      <c r="L72" s="189">
        <f t="shared" si="4"/>
        <v>4.4219653179190752</v>
      </c>
      <c r="M72" s="22">
        <f t="shared" si="4"/>
        <v>0.24566473988439302</v>
      </c>
      <c r="N72" s="22">
        <f t="shared" si="4"/>
        <v>33.352601156069362</v>
      </c>
    </row>
    <row r="73" spans="4:14" x14ac:dyDescent="0.25">
      <c r="D73" s="2" t="s">
        <v>341</v>
      </c>
      <c r="E73" t="str">
        <f t="shared" si="2"/>
        <v>Fireplace, With Insert - EPA Certified Non-Catalytic</v>
      </c>
      <c r="F73" s="94">
        <f t="shared" si="3"/>
        <v>0.66</v>
      </c>
      <c r="H73" s="22">
        <f t="shared" si="4"/>
        <v>1.0509721492380451</v>
      </c>
      <c r="I73" s="22">
        <f t="shared" si="4"/>
        <v>0.17516202487300753</v>
      </c>
      <c r="J73" s="22">
        <f t="shared" si="4"/>
        <v>0</v>
      </c>
      <c r="K73" s="22">
        <f t="shared" si="4"/>
        <v>2.6799789805570153</v>
      </c>
      <c r="L73" s="189">
        <f t="shared" si="4"/>
        <v>1.0509721492380451</v>
      </c>
      <c r="M73" s="22">
        <f t="shared" si="4"/>
        <v>7.8822911192853382E-2</v>
      </c>
      <c r="N73" s="22">
        <f t="shared" si="4"/>
        <v>12.331406551059729</v>
      </c>
    </row>
    <row r="74" spans="4:14" x14ac:dyDescent="0.25">
      <c r="D74" s="2" t="s">
        <v>341</v>
      </c>
      <c r="E74" t="str">
        <f t="shared" si="2"/>
        <v>Fireplace, With Insert - EPA Certified Catalytic</v>
      </c>
      <c r="F74" s="94">
        <f t="shared" si="3"/>
        <v>0.7</v>
      </c>
      <c r="H74" s="22">
        <f t="shared" si="4"/>
        <v>1.2386457473162675</v>
      </c>
      <c r="I74" s="22">
        <f t="shared" si="4"/>
        <v>0.16515276630883569</v>
      </c>
      <c r="J74" s="22">
        <f t="shared" si="4"/>
        <v>3.3030553261767133E-2</v>
      </c>
      <c r="K74" s="22">
        <f t="shared" si="4"/>
        <v>1.0734929810074318</v>
      </c>
      <c r="L74" s="189">
        <f t="shared" si="4"/>
        <v>1.0734929810074318</v>
      </c>
      <c r="M74" s="22">
        <f t="shared" si="4"/>
        <v>7.4318744838976061E-2</v>
      </c>
      <c r="N74" s="22">
        <f t="shared" si="4"/>
        <v>8.8356729975227086</v>
      </c>
    </row>
    <row r="75" spans="4:14" x14ac:dyDescent="0.25">
      <c r="D75" s="2" t="s">
        <v>341</v>
      </c>
      <c r="E75" t="str">
        <f t="shared" si="2"/>
        <v>Woodstove - Non-EPA Certified</v>
      </c>
      <c r="F75" s="94">
        <f t="shared" si="3"/>
        <v>0.54</v>
      </c>
      <c r="H75" s="22">
        <f t="shared" si="4"/>
        <v>5.6733033611646322</v>
      </c>
      <c r="I75" s="22">
        <f t="shared" si="4"/>
        <v>0.15544237136380301</v>
      </c>
      <c r="J75" s="22">
        <f t="shared" si="4"/>
        <v>4.2817383857846281E-2</v>
      </c>
      <c r="K75" s="22">
        <f t="shared" si="4"/>
        <v>1.299724832516908</v>
      </c>
      <c r="L75" s="189">
        <f t="shared" si="4"/>
        <v>1.299724832516908</v>
      </c>
      <c r="M75" s="22">
        <f t="shared" si="4"/>
        <v>4.2499309059533252E-2</v>
      </c>
      <c r="N75" s="22">
        <f t="shared" si="4"/>
        <v>12.970524694783993</v>
      </c>
    </row>
    <row r="76" spans="4:14" x14ac:dyDescent="0.25">
      <c r="D76" s="2" t="s">
        <v>341</v>
      </c>
      <c r="E76" t="str">
        <f t="shared" si="2"/>
        <v>Woodstove - EPA Certified Non-Catalytic</v>
      </c>
      <c r="F76" s="94">
        <f t="shared" si="3"/>
        <v>0.68</v>
      </c>
      <c r="H76" s="22">
        <f t="shared" si="4"/>
        <v>1.0200612036722203</v>
      </c>
      <c r="I76" s="22">
        <f t="shared" si="4"/>
        <v>0.13675957465467117</v>
      </c>
      <c r="J76" s="22">
        <f t="shared" si="4"/>
        <v>3.4002040122407338E-2</v>
      </c>
      <c r="K76" s="22">
        <f t="shared" si="4"/>
        <v>0.67367606773746747</v>
      </c>
      <c r="L76" s="189">
        <f t="shared" si="4"/>
        <v>0.67367606773746747</v>
      </c>
      <c r="M76" s="22">
        <f t="shared" si="4"/>
        <v>2.1229321351241379E-2</v>
      </c>
      <c r="N76" s="22">
        <f t="shared" si="4"/>
        <v>10.510111228503423</v>
      </c>
    </row>
    <row r="77" spans="4:14" x14ac:dyDescent="0.25">
      <c r="D77" s="2" t="s">
        <v>341</v>
      </c>
      <c r="E77" t="str">
        <f t="shared" si="2"/>
        <v>Woodstove - EPA Certified Catalytic</v>
      </c>
      <c r="F77" s="94">
        <f t="shared" si="3"/>
        <v>0.72</v>
      </c>
      <c r="H77" s="22">
        <f t="shared" si="4"/>
        <v>1.2042389210019269</v>
      </c>
      <c r="I77" s="22">
        <f t="shared" si="4"/>
        <v>0.12916182050718947</v>
      </c>
      <c r="J77" s="22">
        <f t="shared" si="4"/>
        <v>3.211303789338471E-2</v>
      </c>
      <c r="K77" s="22">
        <f t="shared" si="4"/>
        <v>0.70597560523172997</v>
      </c>
      <c r="L77" s="189">
        <f>L43/$D43</f>
        <v>0.6362496195298305</v>
      </c>
      <c r="M77" s="22">
        <f t="shared" si="4"/>
        <v>2.004991460950575E-2</v>
      </c>
      <c r="N77" s="22">
        <f t="shared" si="4"/>
        <v>9.9262161602532331</v>
      </c>
    </row>
    <row r="78" spans="4:14" x14ac:dyDescent="0.25">
      <c r="D78" s="2" t="s">
        <v>341</v>
      </c>
      <c r="E78" t="str">
        <f t="shared" si="2"/>
        <v>Pellet Stove (Exempt)</v>
      </c>
      <c r="F78" s="94">
        <f t="shared" si="3"/>
        <v>0.56000000000000005</v>
      </c>
      <c r="H78" s="22">
        <f t="shared" si="4"/>
        <v>0.24772914946325347</v>
      </c>
      <c r="I78" s="22">
        <f t="shared" si="4"/>
        <v>0.43261226543331893</v>
      </c>
      <c r="J78" s="22">
        <f t="shared" si="4"/>
        <v>3.4574406827837682E-2</v>
      </c>
      <c r="K78" s="22">
        <f t="shared" si="4"/>
        <v>0.31981326315749853</v>
      </c>
      <c r="L78" s="189">
        <f t="shared" si="4"/>
        <v>0.31981326315749853</v>
      </c>
      <c r="M78" s="22">
        <f t="shared" si="4"/>
        <v>7.7662761337030399E-3</v>
      </c>
      <c r="N78" s="22">
        <f t="shared" si="4"/>
        <v>1.073103151919012</v>
      </c>
    </row>
    <row r="79" spans="4:14" x14ac:dyDescent="0.25">
      <c r="D79" s="2" t="s">
        <v>341</v>
      </c>
      <c r="E79" t="str">
        <f t="shared" si="2"/>
        <v>Pellet Stove (EPA Certified)</v>
      </c>
      <c r="F79" s="94">
        <f t="shared" si="3"/>
        <v>0.78</v>
      </c>
      <c r="H79" s="22">
        <f t="shared" si="4"/>
        <v>0.17785682525566915</v>
      </c>
      <c r="I79" s="22">
        <f t="shared" si="4"/>
        <v>0.31059342133674178</v>
      </c>
      <c r="J79" s="22">
        <f t="shared" si="4"/>
        <v>2.4822651055883462E-2</v>
      </c>
      <c r="K79" s="22">
        <f t="shared" si="4"/>
        <v>0.22960952226692205</v>
      </c>
      <c r="L79" s="189">
        <f t="shared" si="4"/>
        <v>0.22960952226692205</v>
      </c>
      <c r="M79" s="22">
        <f t="shared" si="4"/>
        <v>5.5757879934278231E-3</v>
      </c>
      <c r="N79" s="22">
        <f t="shared" si="4"/>
        <v>0.770433032146983</v>
      </c>
    </row>
    <row r="80" spans="4:14" x14ac:dyDescent="0.25">
      <c r="D80" s="2" t="s">
        <v>341</v>
      </c>
      <c r="E80" t="str">
        <f t="shared" si="2"/>
        <v>OWB (Hydronic Heater) - 80/20 Unqual/Phase 2 Wtd</v>
      </c>
      <c r="F80" s="94">
        <f t="shared" si="3"/>
        <v>0.43</v>
      </c>
      <c r="H80" s="22">
        <f t="shared" si="4"/>
        <v>6.1029708294125564</v>
      </c>
      <c r="I80" s="22">
        <f t="shared" si="4"/>
        <v>0.21679439570610612</v>
      </c>
      <c r="J80" s="22">
        <f t="shared" si="4"/>
        <v>5.3770668100551158E-2</v>
      </c>
      <c r="K80" s="22">
        <f t="shared" si="4"/>
        <v>1.3268116788958113</v>
      </c>
      <c r="L80" s="189">
        <f t="shared" si="4"/>
        <v>1.3268116788958113</v>
      </c>
      <c r="M80" s="22">
        <f t="shared" si="4"/>
        <v>3.2767652854291347E-2</v>
      </c>
      <c r="N80" s="22">
        <f t="shared" si="4"/>
        <v>8.1423130107544122</v>
      </c>
    </row>
    <row r="81" spans="4:14" x14ac:dyDescent="0.25">
      <c r="D81" s="2" t="s">
        <v>341</v>
      </c>
      <c r="E81" t="str">
        <f t="shared" si="2"/>
        <v>OWB (Hydronic Heater) - Unqualified</v>
      </c>
      <c r="F81" s="94">
        <f t="shared" si="3"/>
        <v>0.43</v>
      </c>
      <c r="H81" s="22">
        <f t="shared" si="4"/>
        <v>7.1246135233230268</v>
      </c>
      <c r="I81" s="22">
        <f t="shared" si="4"/>
        <v>0.19840081127369652</v>
      </c>
      <c r="J81" s="22">
        <f t="shared" si="4"/>
        <v>5.3770668100551144E-2</v>
      </c>
      <c r="K81" s="22">
        <f t="shared" si="4"/>
        <v>1.4848757459742818</v>
      </c>
      <c r="L81" s="189">
        <f t="shared" si="4"/>
        <v>1.4848757459742818</v>
      </c>
      <c r="M81" s="22">
        <f t="shared" si="4"/>
        <v>3.6739327534441243E-2</v>
      </c>
      <c r="N81" s="22">
        <f t="shared" si="4"/>
        <v>7.4336984819782863</v>
      </c>
    </row>
    <row r="82" spans="4:14" x14ac:dyDescent="0.25">
      <c r="D82" s="2" t="s">
        <v>341</v>
      </c>
      <c r="E82" t="str">
        <f t="shared" si="2"/>
        <v>OWB (Hydronic Heater) - Phase 1</v>
      </c>
      <c r="F82" s="94">
        <f t="shared" si="3"/>
        <v>0.43</v>
      </c>
      <c r="H82" s="22">
        <f t="shared" si="4"/>
        <v>1.6131200430165344</v>
      </c>
      <c r="I82" s="22">
        <f t="shared" si="4"/>
        <v>0.29036873343574471</v>
      </c>
      <c r="J82" s="22">
        <f t="shared" si="4"/>
        <v>5.3770668100551144E-2</v>
      </c>
      <c r="K82" s="22">
        <f t="shared" si="4"/>
        <v>1.3083485641194479</v>
      </c>
      <c r="L82" s="189">
        <f t="shared" si="4"/>
        <v>1.3083485641194479</v>
      </c>
      <c r="M82" s="22">
        <f t="shared" si="4"/>
        <v>1.6880954133691749E-2</v>
      </c>
      <c r="N82" s="22">
        <f t="shared" si="4"/>
        <v>14.444199761877892</v>
      </c>
    </row>
    <row r="83" spans="4:14" x14ac:dyDescent="0.25">
      <c r="D83" s="2" t="s">
        <v>341</v>
      </c>
      <c r="E83" t="str">
        <f t="shared" si="2"/>
        <v>OWB (Hydronic Heater) - Phase 2</v>
      </c>
      <c r="F83" s="94">
        <f t="shared" si="3"/>
        <v>0.43</v>
      </c>
      <c r="H83" s="22">
        <f t="shared" si="4"/>
        <v>2.0164000537706683</v>
      </c>
      <c r="I83" s="22">
        <f t="shared" si="4"/>
        <v>0.29036873343574471</v>
      </c>
      <c r="J83" s="22">
        <f t="shared" si="4"/>
        <v>5.3770668100551144E-2</v>
      </c>
      <c r="K83" s="22">
        <f t="shared" si="4"/>
        <v>0.69455541058192904</v>
      </c>
      <c r="L83" s="189">
        <f t="shared" si="4"/>
        <v>0.69455541058192904</v>
      </c>
      <c r="M83" s="22">
        <f t="shared" si="4"/>
        <v>1.6880954133691749E-2</v>
      </c>
      <c r="N83" s="22">
        <f t="shared" si="4"/>
        <v>10.976771125858908</v>
      </c>
    </row>
    <row r="84" spans="4:14" x14ac:dyDescent="0.25">
      <c r="D84" s="2" t="s">
        <v>75</v>
      </c>
      <c r="E84" t="str">
        <f>A62</f>
        <v>Coal Boiler (bituminous/subbituminous, hand-fed)</v>
      </c>
      <c r="F84" s="94">
        <f>D62</f>
        <v>0.43</v>
      </c>
      <c r="H84" s="22">
        <f t="shared" ref="H84:N84" si="5">H62/$D62</f>
        <v>1.5299877600979193</v>
      </c>
      <c r="I84" s="22">
        <f t="shared" si="5"/>
        <v>0.72215422276621788</v>
      </c>
      <c r="J84" s="22">
        <f t="shared" si="5"/>
        <v>1.4228886168910648</v>
      </c>
      <c r="K84" s="22">
        <f t="shared" si="5"/>
        <v>1.2224602203182375</v>
      </c>
      <c r="L84" s="189">
        <f t="shared" si="5"/>
        <v>1.2224602203182375</v>
      </c>
      <c r="M84" s="22">
        <f t="shared" si="5"/>
        <v>0.19368880048959614</v>
      </c>
      <c r="N84" s="22">
        <f t="shared" si="5"/>
        <v>19.977815177478579</v>
      </c>
    </row>
    <row r="85" spans="4:14" x14ac:dyDescent="0.25">
      <c r="D85" s="2" t="s">
        <v>340</v>
      </c>
      <c r="E85" t="str">
        <f>A54</f>
        <v>Central Oil (Weighted # 1 &amp; #2), Residential</v>
      </c>
      <c r="F85" s="94">
        <f>D54</f>
        <v>0.81</v>
      </c>
      <c r="H85" s="22">
        <f>H54/$D54</f>
        <v>6.5203475080018274E-3</v>
      </c>
      <c r="I85" s="22">
        <f t="shared" ref="I85:N87" si="6">I54/$D54</f>
        <v>0.10216194821540199</v>
      </c>
      <c r="J85" s="22">
        <f t="shared" si="6"/>
        <v>0.28088340192043892</v>
      </c>
      <c r="K85" s="22">
        <f t="shared" si="6"/>
        <v>4.1755564665695638E-3</v>
      </c>
      <c r="L85" s="189">
        <f t="shared" si="6"/>
        <v>4.1755564665695638E-3</v>
      </c>
      <c r="M85" s="22">
        <f t="shared" si="6"/>
        <v>2.2401860443145715E-4</v>
      </c>
      <c r="N85" s="22">
        <f t="shared" si="6"/>
        <v>4.09552496762698E-3</v>
      </c>
    </row>
    <row r="86" spans="4:14" x14ac:dyDescent="0.25">
      <c r="D86" s="2" t="s">
        <v>340</v>
      </c>
      <c r="E86" t="str">
        <f>A55</f>
        <v>Central Oil (#1 distillate), Residential</v>
      </c>
      <c r="F86" s="94">
        <f>D55</f>
        <v>0.81</v>
      </c>
      <c r="H86" s="22">
        <f>H55/$D55</f>
        <v>7.0419753086419738E-3</v>
      </c>
      <c r="I86" s="22">
        <f t="shared" si="6"/>
        <v>0.11033490407263415</v>
      </c>
      <c r="J86" s="22">
        <f t="shared" si="6"/>
        <v>0.12566123456790124</v>
      </c>
      <c r="K86" s="22">
        <f t="shared" si="6"/>
        <v>4.5096009838951293E-3</v>
      </c>
      <c r="L86" s="189">
        <f t="shared" si="6"/>
        <v>4.5096009838951293E-3</v>
      </c>
      <c r="M86" s="22">
        <f t="shared" si="6"/>
        <v>2.4194009278597371E-4</v>
      </c>
      <c r="N86" s="22">
        <f t="shared" si="6"/>
        <v>4.4231669650371388E-3</v>
      </c>
    </row>
    <row r="87" spans="4:14" x14ac:dyDescent="0.25">
      <c r="D87" s="2" t="s">
        <v>340</v>
      </c>
      <c r="E87" t="str">
        <f>A56</f>
        <v>Central Oil (#2 distillate), Residential</v>
      </c>
      <c r="F87" s="94">
        <f>D56</f>
        <v>0.81</v>
      </c>
      <c r="H87" s="22">
        <f>H56/$D56</f>
        <v>6.3555733832508787E-3</v>
      </c>
      <c r="I87" s="22">
        <f t="shared" si="6"/>
        <v>9.9580238332702298E-2</v>
      </c>
      <c r="J87" s="22">
        <f t="shared" si="6"/>
        <v>0.32479565004234073</v>
      </c>
      <c r="K87" s="22">
        <f t="shared" si="6"/>
        <v>4.0700369890750258E-3</v>
      </c>
      <c r="L87" s="189">
        <f t="shared" si="6"/>
        <v>4.0700369890750258E-3</v>
      </c>
      <c r="M87" s="22">
        <f t="shared" si="6"/>
        <v>2.1835748446387518E-4</v>
      </c>
      <c r="N87" s="22">
        <f t="shared" si="6"/>
        <v>3.9920279467844213E-3</v>
      </c>
    </row>
    <row r="88" spans="4:14" x14ac:dyDescent="0.25">
      <c r="D88" s="2" t="s">
        <v>340</v>
      </c>
      <c r="E88" t="str">
        <f>A58</f>
        <v>Portable: 43% Kerosene &amp; 57% Fuel Oil</v>
      </c>
      <c r="F88" s="94">
        <f>D58</f>
        <v>0.81</v>
      </c>
      <c r="H88" s="22">
        <f t="shared" ref="H88:N91" si="7">H58/$D58</f>
        <v>6.4253944565878076E-3</v>
      </c>
      <c r="I88" s="22">
        <f t="shared" si="7"/>
        <v>0.16221192176519011</v>
      </c>
      <c r="J88" s="22">
        <f t="shared" si="7"/>
        <v>0.27679301623606156</v>
      </c>
      <c r="K88" s="22">
        <f t="shared" si="7"/>
        <v>3.6047093725597805E-3</v>
      </c>
      <c r="L88" s="189">
        <f t="shared" si="7"/>
        <v>3.6047093725597805E-3</v>
      </c>
      <c r="M88" s="22">
        <f t="shared" si="7"/>
        <v>2.207563166410943E-4</v>
      </c>
      <c r="N88" s="22">
        <f t="shared" si="7"/>
        <v>4.0358835769892503E-3</v>
      </c>
    </row>
    <row r="89" spans="4:14" x14ac:dyDescent="0.25">
      <c r="D89" s="2" t="s">
        <v>340</v>
      </c>
      <c r="E89" t="str">
        <f>A59</f>
        <v>Direct Vent</v>
      </c>
      <c r="F89" s="94">
        <f>D59</f>
        <v>0.81</v>
      </c>
      <c r="H89" s="22">
        <f t="shared" si="7"/>
        <v>7.0419753086419738E-3</v>
      </c>
      <c r="I89" s="22">
        <f t="shared" si="7"/>
        <v>0.11033490407263415</v>
      </c>
      <c r="J89" s="22">
        <f t="shared" si="7"/>
        <v>0.12566123456790124</v>
      </c>
      <c r="K89" s="22">
        <f t="shared" si="7"/>
        <v>4.5096009838951293E-3</v>
      </c>
      <c r="L89" s="189">
        <f t="shared" si="7"/>
        <v>4.5096009838951293E-3</v>
      </c>
      <c r="M89" s="22">
        <f t="shared" si="7"/>
        <v>2.4194009278597371E-4</v>
      </c>
      <c r="N89" s="22">
        <f t="shared" si="7"/>
        <v>4.4231669650371388E-3</v>
      </c>
    </row>
    <row r="90" spans="4:14" x14ac:dyDescent="0.25">
      <c r="D90" s="2" t="s">
        <v>539</v>
      </c>
      <c r="E90" t="str">
        <f>A60</f>
        <v>Natural Gas - Residential</v>
      </c>
      <c r="F90" s="94">
        <f>D60</f>
        <v>0.81</v>
      </c>
      <c r="H90" s="22">
        <f t="shared" si="7"/>
        <v>6.6897768047193325E-3</v>
      </c>
      <c r="I90" s="22">
        <f t="shared" si="7"/>
        <v>0.11433436720793042</v>
      </c>
      <c r="J90" s="22">
        <f t="shared" si="7"/>
        <v>7.2979383324210895E-4</v>
      </c>
      <c r="K90" s="22">
        <f t="shared" si="7"/>
        <v>9.2440552210667146E-3</v>
      </c>
      <c r="L90" s="189">
        <f t="shared" si="7"/>
        <v>9.2440552210667146E-3</v>
      </c>
      <c r="M90" s="22">
        <f t="shared" si="7"/>
        <v>2.4326461108070303E-2</v>
      </c>
      <c r="N90" s="22">
        <f t="shared" si="7"/>
        <v>4.8652922216140607E-2</v>
      </c>
    </row>
    <row r="91" spans="4:14" x14ac:dyDescent="0.25">
      <c r="D91" s="2" t="s">
        <v>539</v>
      </c>
      <c r="E91" t="str">
        <f>A61</f>
        <v>Natural Gas - Commercial, small uncontrolled</v>
      </c>
      <c r="F91" s="94">
        <f>D61</f>
        <v>0.81</v>
      </c>
      <c r="H91" s="22">
        <f t="shared" si="7"/>
        <v>6.6897768047193325E-3</v>
      </c>
      <c r="I91" s="22">
        <f t="shared" si="7"/>
        <v>0.12163230554035151</v>
      </c>
      <c r="J91" s="22">
        <f t="shared" si="7"/>
        <v>7.2979383324210895E-4</v>
      </c>
      <c r="K91" s="22">
        <f t="shared" si="7"/>
        <v>9.2440552210667146E-3</v>
      </c>
      <c r="L91" s="189">
        <f t="shared" si="7"/>
        <v>9.2440552210667146E-3</v>
      </c>
      <c r="M91" s="22">
        <f t="shared" si="7"/>
        <v>2.4326461108070303E-2</v>
      </c>
      <c r="N91" s="22">
        <f t="shared" si="7"/>
        <v>4.8652922216140607E-2</v>
      </c>
    </row>
    <row r="94" spans="4:14" ht="15.75" x14ac:dyDescent="0.25">
      <c r="D94" s="313" t="s">
        <v>535</v>
      </c>
      <c r="E94" s="313"/>
      <c r="F94" s="313"/>
      <c r="G94" s="313"/>
      <c r="H94" s="313"/>
      <c r="I94" s="313"/>
      <c r="J94" s="313"/>
      <c r="K94" s="313"/>
      <c r="L94" s="313"/>
      <c r="M94" s="313"/>
      <c r="N94" s="313"/>
    </row>
    <row r="95" spans="4:14" ht="15.75" x14ac:dyDescent="0.25">
      <c r="D95" s="329" t="s">
        <v>540</v>
      </c>
      <c r="E95" s="313"/>
      <c r="F95" s="313"/>
      <c r="G95" s="313"/>
      <c r="H95" s="313"/>
      <c r="I95" s="313"/>
      <c r="J95" s="313"/>
      <c r="K95" s="313"/>
      <c r="L95" s="313"/>
      <c r="M95" s="313"/>
      <c r="N95" s="313"/>
    </row>
    <row r="96" spans="4:14" x14ac:dyDescent="0.25">
      <c r="F96" s="2" t="s">
        <v>537</v>
      </c>
      <c r="H96" s="311" t="s">
        <v>538</v>
      </c>
      <c r="I96" s="311"/>
      <c r="J96" s="311"/>
      <c r="K96" s="311"/>
      <c r="L96" s="311"/>
      <c r="M96" s="311"/>
      <c r="N96" s="311"/>
    </row>
    <row r="97" spans="4:14" ht="15.75" thickBot="1" x14ac:dyDescent="0.3">
      <c r="D97" s="3" t="s">
        <v>3</v>
      </c>
      <c r="E97" s="3" t="s">
        <v>98</v>
      </c>
      <c r="F97" s="3" t="s">
        <v>2</v>
      </c>
      <c r="G97" s="3"/>
      <c r="H97" s="3" t="s">
        <v>264</v>
      </c>
      <c r="I97" s="3" t="s">
        <v>265</v>
      </c>
      <c r="J97" s="3" t="s">
        <v>266</v>
      </c>
      <c r="K97" s="3" t="s">
        <v>267</v>
      </c>
      <c r="L97" s="188" t="s">
        <v>268</v>
      </c>
      <c r="M97" s="3" t="s">
        <v>269</v>
      </c>
      <c r="N97" s="3" t="s">
        <v>270</v>
      </c>
    </row>
    <row r="98" spans="4:14" ht="15.75" thickTop="1" x14ac:dyDescent="0.25">
      <c r="D98" s="2" t="str">
        <f t="shared" ref="D98:F113" si="8">D71</f>
        <v>Wood</v>
      </c>
      <c r="E98" t="str">
        <f>E71</f>
        <v>Fireplace, No Insert</v>
      </c>
      <c r="F98" s="190">
        <f>F71</f>
        <v>7.0000000000000007E-2</v>
      </c>
      <c r="H98" s="22">
        <f t="shared" ref="H98:N110" si="9">H71*$C$4/$C$5</f>
        <v>226.91990090834022</v>
      </c>
      <c r="I98" s="22">
        <f t="shared" si="9"/>
        <v>2.5763831544178362</v>
      </c>
      <c r="J98" s="22">
        <f t="shared" si="9"/>
        <v>0.19818331957060281</v>
      </c>
      <c r="K98" s="22">
        <f t="shared" si="9"/>
        <v>34.285714285714285</v>
      </c>
      <c r="L98" s="189">
        <f t="shared" si="9"/>
        <v>34.285714285714285</v>
      </c>
      <c r="M98" s="22">
        <f t="shared" si="9"/>
        <v>1.7836498761354251</v>
      </c>
      <c r="N98" s="22">
        <f t="shared" si="9"/>
        <v>250.30553261767128</v>
      </c>
    </row>
    <row r="99" spans="4:14" x14ac:dyDescent="0.25">
      <c r="D99" s="2" t="str">
        <f t="shared" si="8"/>
        <v>Wood</v>
      </c>
      <c r="E99" t="str">
        <f t="shared" si="8"/>
        <v>Fireplace, With Insert - Non-EPA Certified</v>
      </c>
      <c r="F99" s="190">
        <f t="shared" si="8"/>
        <v>0.4</v>
      </c>
      <c r="H99" s="22">
        <f t="shared" si="9"/>
        <v>9.1907514450867041</v>
      </c>
      <c r="I99" s="22">
        <f t="shared" si="9"/>
        <v>0.48554913294797675</v>
      </c>
      <c r="J99" s="22">
        <f t="shared" si="9"/>
        <v>6.9364161849710976E-2</v>
      </c>
      <c r="K99" s="22">
        <f t="shared" si="9"/>
        <v>5.3063583815028901</v>
      </c>
      <c r="L99" s="189">
        <f t="shared" si="9"/>
        <v>5.3063583815028901</v>
      </c>
      <c r="M99" s="22">
        <f t="shared" si="9"/>
        <v>0.29479768786127158</v>
      </c>
      <c r="N99" s="22">
        <f t="shared" si="9"/>
        <v>40.023121387283233</v>
      </c>
    </row>
    <row r="100" spans="4:14" x14ac:dyDescent="0.25">
      <c r="D100" s="2" t="str">
        <f t="shared" si="8"/>
        <v>Wood</v>
      </c>
      <c r="E100" t="str">
        <f t="shared" si="8"/>
        <v>Fireplace, With Insert - EPA Certified Non-Catalytic</v>
      </c>
      <c r="F100" s="190">
        <f t="shared" si="8"/>
        <v>0.66</v>
      </c>
      <c r="H100" s="22">
        <f t="shared" si="9"/>
        <v>1.2611665790856539</v>
      </c>
      <c r="I100" s="22">
        <f t="shared" si="9"/>
        <v>0.21019442984760903</v>
      </c>
      <c r="J100" s="22">
        <f t="shared" si="9"/>
        <v>0</v>
      </c>
      <c r="K100" s="22">
        <f t="shared" si="9"/>
        <v>3.2159747766684186</v>
      </c>
      <c r="L100" s="189">
        <f t="shared" si="9"/>
        <v>1.2611665790856539</v>
      </c>
      <c r="M100" s="22">
        <f t="shared" si="9"/>
        <v>9.4587493431424058E-2</v>
      </c>
      <c r="N100" s="22">
        <f t="shared" si="9"/>
        <v>14.797687861271674</v>
      </c>
    </row>
    <row r="101" spans="4:14" x14ac:dyDescent="0.25">
      <c r="D101" s="2" t="str">
        <f t="shared" si="8"/>
        <v>Wood</v>
      </c>
      <c r="E101" t="str">
        <f t="shared" si="8"/>
        <v>Fireplace, With Insert - EPA Certified Catalytic</v>
      </c>
      <c r="F101" s="190">
        <f t="shared" si="8"/>
        <v>0.7</v>
      </c>
      <c r="H101" s="22">
        <f t="shared" si="9"/>
        <v>1.4863748967795212</v>
      </c>
      <c r="I101" s="22">
        <f t="shared" si="9"/>
        <v>0.19818331957060284</v>
      </c>
      <c r="J101" s="22">
        <f t="shared" si="9"/>
        <v>3.963666391412056E-2</v>
      </c>
      <c r="K101" s="22">
        <f t="shared" si="9"/>
        <v>1.2881915772089181</v>
      </c>
      <c r="L101" s="189">
        <f t="shared" si="9"/>
        <v>1.2881915772089181</v>
      </c>
      <c r="M101" s="22">
        <f t="shared" si="9"/>
        <v>8.9182493806771262E-2</v>
      </c>
      <c r="N101" s="22">
        <f t="shared" si="9"/>
        <v>10.602807597027251</v>
      </c>
    </row>
    <row r="102" spans="4:14" x14ac:dyDescent="0.25">
      <c r="D102" s="2" t="str">
        <f t="shared" si="8"/>
        <v>Wood</v>
      </c>
      <c r="E102" t="str">
        <f t="shared" si="8"/>
        <v>Woodstove - Non-EPA Certified</v>
      </c>
      <c r="F102" s="190">
        <f t="shared" si="8"/>
        <v>0.54</v>
      </c>
      <c r="H102" s="22">
        <f t="shared" si="9"/>
        <v>6.8079640333975586</v>
      </c>
      <c r="I102" s="22">
        <f t="shared" si="9"/>
        <v>0.18653084563656364</v>
      </c>
      <c r="J102" s="22">
        <f t="shared" si="9"/>
        <v>5.1380860629415541E-2</v>
      </c>
      <c r="K102" s="22">
        <f t="shared" si="9"/>
        <v>1.5596697990202895</v>
      </c>
      <c r="L102" s="189">
        <f t="shared" si="9"/>
        <v>1.5596697990202895</v>
      </c>
      <c r="M102" s="22">
        <f t="shared" si="9"/>
        <v>5.0999170871439903E-2</v>
      </c>
      <c r="N102" s="22">
        <f t="shared" si="9"/>
        <v>15.564629633740791</v>
      </c>
    </row>
    <row r="103" spans="4:14" x14ac:dyDescent="0.25">
      <c r="D103" s="2" t="str">
        <f t="shared" si="8"/>
        <v>Wood</v>
      </c>
      <c r="E103" t="str">
        <f t="shared" si="8"/>
        <v>Woodstove - EPA Certified Non-Catalytic</v>
      </c>
      <c r="F103" s="190">
        <f t="shared" si="8"/>
        <v>0.68</v>
      </c>
      <c r="H103" s="22">
        <f t="shared" si="9"/>
        <v>1.2240734444066643</v>
      </c>
      <c r="I103" s="22">
        <f t="shared" si="9"/>
        <v>0.1641114895856054</v>
      </c>
      <c r="J103" s="22">
        <f t="shared" si="9"/>
        <v>4.0802448146888805E-2</v>
      </c>
      <c r="K103" s="22">
        <f t="shared" si="9"/>
        <v>0.80841128128496098</v>
      </c>
      <c r="L103" s="189">
        <f t="shared" si="9"/>
        <v>0.80841128128496098</v>
      </c>
      <c r="M103" s="22">
        <f t="shared" si="9"/>
        <v>2.5475185621489652E-2</v>
      </c>
      <c r="N103" s="22">
        <f t="shared" si="9"/>
        <v>12.612133474204107</v>
      </c>
    </row>
    <row r="104" spans="4:14" x14ac:dyDescent="0.25">
      <c r="D104" s="2" t="str">
        <f t="shared" si="8"/>
        <v>Wood</v>
      </c>
      <c r="E104" t="str">
        <f t="shared" si="8"/>
        <v>Woodstove - EPA Certified Catalytic</v>
      </c>
      <c r="F104" s="190">
        <f t="shared" si="8"/>
        <v>0.72</v>
      </c>
      <c r="H104" s="22">
        <f t="shared" si="9"/>
        <v>1.4450867052023122</v>
      </c>
      <c r="I104" s="22">
        <f t="shared" si="9"/>
        <v>0.15499418460862738</v>
      </c>
      <c r="J104" s="22">
        <f t="shared" si="9"/>
        <v>3.8535645472061654E-2</v>
      </c>
      <c r="K104" s="22">
        <f t="shared" si="9"/>
        <v>0.84717072627807599</v>
      </c>
      <c r="L104" s="189">
        <f>L77*$C$4/$C$5</f>
        <v>0.76349954343579662</v>
      </c>
      <c r="M104" s="22">
        <f t="shared" si="9"/>
        <v>2.4059897531406898E-2</v>
      </c>
      <c r="N104" s="22">
        <f t="shared" si="9"/>
        <v>11.911459392303881</v>
      </c>
    </row>
    <row r="105" spans="4:14" x14ac:dyDescent="0.25">
      <c r="D105" s="2" t="str">
        <f t="shared" si="8"/>
        <v>Wood</v>
      </c>
      <c r="E105" t="str">
        <f t="shared" si="8"/>
        <v>Pellet Stove (Exempt)</v>
      </c>
      <c r="F105" s="190">
        <f t="shared" si="8"/>
        <v>0.56000000000000005</v>
      </c>
      <c r="H105" s="22">
        <f t="shared" si="9"/>
        <v>0.29727497935590419</v>
      </c>
      <c r="I105" s="22">
        <f t="shared" si="9"/>
        <v>0.51913471851998272</v>
      </c>
      <c r="J105" s="22">
        <f t="shared" si="9"/>
        <v>4.1489288193405222E-2</v>
      </c>
      <c r="K105" s="22">
        <f t="shared" si="9"/>
        <v>0.38377591578899822</v>
      </c>
      <c r="L105" s="189">
        <f t="shared" si="9"/>
        <v>0.38377591578899822</v>
      </c>
      <c r="M105" s="22">
        <f t="shared" si="9"/>
        <v>9.3195313604436478E-3</v>
      </c>
      <c r="N105" s="22">
        <f t="shared" si="9"/>
        <v>1.2877237823028145</v>
      </c>
    </row>
    <row r="106" spans="4:14" x14ac:dyDescent="0.25">
      <c r="D106" s="2" t="str">
        <f t="shared" si="8"/>
        <v>Wood</v>
      </c>
      <c r="E106" t="str">
        <f t="shared" si="8"/>
        <v>Pellet Stove (EPA Certified)</v>
      </c>
      <c r="F106" s="190">
        <f t="shared" si="8"/>
        <v>0.78</v>
      </c>
      <c r="H106" s="22">
        <f t="shared" si="9"/>
        <v>0.21342819030680299</v>
      </c>
      <c r="I106" s="22">
        <f t="shared" si="9"/>
        <v>0.37271210560409013</v>
      </c>
      <c r="J106" s="22">
        <f t="shared" si="9"/>
        <v>2.9787181267060155E-2</v>
      </c>
      <c r="K106" s="22">
        <f t="shared" si="9"/>
        <v>0.27553142672030645</v>
      </c>
      <c r="L106" s="189">
        <f t="shared" si="9"/>
        <v>0.27553142672030645</v>
      </c>
      <c r="M106" s="22">
        <f t="shared" si="9"/>
        <v>6.6909455921133872E-3</v>
      </c>
      <c r="N106" s="22">
        <f t="shared" si="9"/>
        <v>0.92451963857637964</v>
      </c>
    </row>
    <row r="107" spans="4:14" x14ac:dyDescent="0.25">
      <c r="D107" s="2" t="str">
        <f t="shared" si="8"/>
        <v>Wood</v>
      </c>
      <c r="E107" t="str">
        <f t="shared" si="8"/>
        <v>OWB (Hydronic Heater) - 80/20 Unqual/Phase 2 Wtd</v>
      </c>
      <c r="F107" s="190">
        <f t="shared" si="8"/>
        <v>0.43</v>
      </c>
      <c r="H107" s="22">
        <f t="shared" si="9"/>
        <v>7.3235649952950679</v>
      </c>
      <c r="I107" s="22">
        <f t="shared" si="9"/>
        <v>0.26015327484732736</v>
      </c>
      <c r="J107" s="22">
        <f t="shared" si="9"/>
        <v>6.4524801720661384E-2</v>
      </c>
      <c r="K107" s="22">
        <f t="shared" si="9"/>
        <v>1.5921740146749737</v>
      </c>
      <c r="L107" s="189">
        <f t="shared" si="9"/>
        <v>1.5921740146749737</v>
      </c>
      <c r="M107" s="22">
        <f t="shared" si="9"/>
        <v>3.932118342514962E-2</v>
      </c>
      <c r="N107" s="22">
        <f t="shared" si="9"/>
        <v>9.7707756129052949</v>
      </c>
    </row>
    <row r="108" spans="4:14" x14ac:dyDescent="0.25">
      <c r="D108" s="2" t="str">
        <f t="shared" si="8"/>
        <v>Wood</v>
      </c>
      <c r="E108" t="str">
        <f t="shared" si="8"/>
        <v>OWB (Hydronic Heater) - Unqualified</v>
      </c>
      <c r="F108" s="190">
        <f t="shared" si="8"/>
        <v>0.43</v>
      </c>
      <c r="H108" s="22">
        <f t="shared" si="9"/>
        <v>8.5495362279876321</v>
      </c>
      <c r="I108" s="22">
        <f t="shared" si="9"/>
        <v>0.2380809735284358</v>
      </c>
      <c r="J108" s="22">
        <f t="shared" si="9"/>
        <v>6.4524801720661371E-2</v>
      </c>
      <c r="K108" s="22">
        <f t="shared" si="9"/>
        <v>1.7818508951691381</v>
      </c>
      <c r="L108" s="189">
        <f t="shared" si="9"/>
        <v>1.7818508951691381</v>
      </c>
      <c r="M108" s="22">
        <f t="shared" si="9"/>
        <v>4.4087193041329492E-2</v>
      </c>
      <c r="N108" s="22">
        <f t="shared" si="9"/>
        <v>8.9204381783739439</v>
      </c>
    </row>
    <row r="109" spans="4:14" x14ac:dyDescent="0.25">
      <c r="D109" s="2" t="str">
        <f t="shared" si="8"/>
        <v>Wood</v>
      </c>
      <c r="E109" t="str">
        <f t="shared" si="8"/>
        <v>OWB (Hydronic Heater) - Phase 1</v>
      </c>
      <c r="F109" s="190">
        <f t="shared" si="8"/>
        <v>0.43</v>
      </c>
      <c r="H109" s="22">
        <f t="shared" si="9"/>
        <v>1.9357440516198412</v>
      </c>
      <c r="I109" s="22">
        <f t="shared" si="9"/>
        <v>0.34844248012289364</v>
      </c>
      <c r="J109" s="22">
        <f t="shared" si="9"/>
        <v>6.4524801720661371E-2</v>
      </c>
      <c r="K109" s="22">
        <f t="shared" si="9"/>
        <v>1.5700182769433375</v>
      </c>
      <c r="L109" s="189">
        <f t="shared" si="9"/>
        <v>1.5700182769433375</v>
      </c>
      <c r="M109" s="22">
        <f t="shared" si="9"/>
        <v>2.0257144960430098E-2</v>
      </c>
      <c r="N109" s="22">
        <f t="shared" si="9"/>
        <v>17.33303971425347</v>
      </c>
    </row>
    <row r="110" spans="4:14" x14ac:dyDescent="0.25">
      <c r="D110" s="2" t="str">
        <f t="shared" si="8"/>
        <v>Wood</v>
      </c>
      <c r="E110" t="str">
        <f t="shared" si="8"/>
        <v>OWB (Hydronic Heater) - Phase 2</v>
      </c>
      <c r="F110" s="190">
        <f t="shared" si="8"/>
        <v>0.43</v>
      </c>
      <c r="H110" s="22">
        <f t="shared" si="9"/>
        <v>2.419680064524802</v>
      </c>
      <c r="I110" s="22">
        <f t="shared" si="9"/>
        <v>0.34844248012289364</v>
      </c>
      <c r="J110" s="22">
        <f t="shared" si="9"/>
        <v>6.4524801720661371E-2</v>
      </c>
      <c r="K110" s="22">
        <f t="shared" si="9"/>
        <v>0.83346649269831485</v>
      </c>
      <c r="L110" s="189">
        <f t="shared" si="9"/>
        <v>0.83346649269831485</v>
      </c>
      <c r="M110" s="22">
        <f t="shared" si="9"/>
        <v>2.0257144960430098E-2</v>
      </c>
      <c r="N110" s="22">
        <f t="shared" si="9"/>
        <v>13.17212535103069</v>
      </c>
    </row>
    <row r="111" spans="4:14" x14ac:dyDescent="0.25">
      <c r="D111" s="2" t="str">
        <f t="shared" si="8"/>
        <v>Coal</v>
      </c>
      <c r="E111" t="str">
        <f t="shared" si="8"/>
        <v>Coal Boiler (bituminous/subbituminous, hand-fed)</v>
      </c>
      <c r="F111" s="190">
        <f t="shared" si="8"/>
        <v>0.43</v>
      </c>
      <c r="H111" s="22">
        <f t="shared" ref="H111:N118" si="10">H84</f>
        <v>1.5299877600979193</v>
      </c>
      <c r="I111" s="22">
        <f t="shared" si="10"/>
        <v>0.72215422276621788</v>
      </c>
      <c r="J111" s="22">
        <f t="shared" si="10"/>
        <v>1.4228886168910648</v>
      </c>
      <c r="K111" s="22">
        <f t="shared" si="10"/>
        <v>1.2224602203182375</v>
      </c>
      <c r="L111" s="189">
        <f t="shared" si="10"/>
        <v>1.2224602203182375</v>
      </c>
      <c r="M111" s="22">
        <f t="shared" si="10"/>
        <v>0.19368880048959614</v>
      </c>
      <c r="N111" s="22">
        <f t="shared" si="10"/>
        <v>19.977815177478579</v>
      </c>
    </row>
    <row r="112" spans="4:14" x14ac:dyDescent="0.25">
      <c r="D112" s="2" t="str">
        <f t="shared" si="8"/>
        <v>Oil</v>
      </c>
      <c r="E112" t="str">
        <f t="shared" si="8"/>
        <v>Central Oil (Weighted # 1 &amp; #2), Residential</v>
      </c>
      <c r="F112" s="190">
        <f t="shared" si="8"/>
        <v>0.81</v>
      </c>
      <c r="H112" s="22">
        <f t="shared" si="10"/>
        <v>6.5203475080018274E-3</v>
      </c>
      <c r="I112" s="22">
        <f t="shared" si="10"/>
        <v>0.10216194821540199</v>
      </c>
      <c r="J112" s="22">
        <f t="shared" si="10"/>
        <v>0.28088340192043892</v>
      </c>
      <c r="K112" s="22">
        <f t="shared" si="10"/>
        <v>4.1755564665695638E-3</v>
      </c>
      <c r="L112" s="189">
        <f t="shared" si="10"/>
        <v>4.1755564665695638E-3</v>
      </c>
      <c r="M112" s="22">
        <f t="shared" si="10"/>
        <v>2.2401860443145715E-4</v>
      </c>
      <c r="N112" s="22">
        <f t="shared" si="10"/>
        <v>4.09552496762698E-3</v>
      </c>
    </row>
    <row r="113" spans="4:14" x14ac:dyDescent="0.25">
      <c r="D113" s="2" t="str">
        <f t="shared" si="8"/>
        <v>Oil</v>
      </c>
      <c r="E113" t="str">
        <f t="shared" si="8"/>
        <v>Central Oil (#1 distillate), Residential</v>
      </c>
      <c r="F113" s="190">
        <f t="shared" si="8"/>
        <v>0.81</v>
      </c>
      <c r="H113" s="22">
        <f t="shared" si="10"/>
        <v>7.0419753086419738E-3</v>
      </c>
      <c r="I113" s="22">
        <f t="shared" si="10"/>
        <v>0.11033490407263415</v>
      </c>
      <c r="J113" s="22">
        <f t="shared" si="10"/>
        <v>0.12566123456790124</v>
      </c>
      <c r="K113" s="22">
        <f t="shared" si="10"/>
        <v>4.5096009838951293E-3</v>
      </c>
      <c r="L113" s="189">
        <f t="shared" si="10"/>
        <v>4.5096009838951293E-3</v>
      </c>
      <c r="M113" s="22">
        <f t="shared" si="10"/>
        <v>2.4194009278597371E-4</v>
      </c>
      <c r="N113" s="22">
        <f t="shared" si="10"/>
        <v>4.4231669650371388E-3</v>
      </c>
    </row>
    <row r="114" spans="4:14" x14ac:dyDescent="0.25">
      <c r="D114" s="2" t="str">
        <f t="shared" ref="D114:F118" si="11">D87</f>
        <v>Oil</v>
      </c>
      <c r="E114" t="str">
        <f t="shared" si="11"/>
        <v>Central Oil (#2 distillate), Residential</v>
      </c>
      <c r="F114" s="190">
        <f t="shared" si="11"/>
        <v>0.81</v>
      </c>
      <c r="H114" s="22">
        <f t="shared" si="10"/>
        <v>6.3555733832508787E-3</v>
      </c>
      <c r="I114" s="22">
        <f t="shared" si="10"/>
        <v>9.9580238332702298E-2</v>
      </c>
      <c r="J114" s="22">
        <f t="shared" si="10"/>
        <v>0.32479565004234073</v>
      </c>
      <c r="K114" s="22">
        <f t="shared" si="10"/>
        <v>4.0700369890750258E-3</v>
      </c>
      <c r="L114" s="189">
        <f t="shared" si="10"/>
        <v>4.0700369890750258E-3</v>
      </c>
      <c r="M114" s="22">
        <f t="shared" si="10"/>
        <v>2.1835748446387518E-4</v>
      </c>
      <c r="N114" s="22">
        <f t="shared" si="10"/>
        <v>3.9920279467844213E-3</v>
      </c>
    </row>
    <row r="115" spans="4:14" x14ac:dyDescent="0.25">
      <c r="D115" s="2" t="str">
        <f t="shared" si="11"/>
        <v>Oil</v>
      </c>
      <c r="E115" t="str">
        <f t="shared" si="11"/>
        <v>Portable: 43% Kerosene &amp; 57% Fuel Oil</v>
      </c>
      <c r="F115" s="190">
        <f t="shared" si="11"/>
        <v>0.81</v>
      </c>
      <c r="H115" s="22">
        <f t="shared" si="10"/>
        <v>6.4253944565878076E-3</v>
      </c>
      <c r="I115" s="22">
        <f t="shared" si="10"/>
        <v>0.16221192176519011</v>
      </c>
      <c r="J115" s="22">
        <f t="shared" si="10"/>
        <v>0.27679301623606156</v>
      </c>
      <c r="K115" s="22">
        <f t="shared" si="10"/>
        <v>3.6047093725597805E-3</v>
      </c>
      <c r="L115" s="189">
        <f t="shared" si="10"/>
        <v>3.6047093725597805E-3</v>
      </c>
      <c r="M115" s="22">
        <f t="shared" si="10"/>
        <v>2.207563166410943E-4</v>
      </c>
      <c r="N115" s="22">
        <f t="shared" si="10"/>
        <v>4.0358835769892503E-3</v>
      </c>
    </row>
    <row r="116" spans="4:14" x14ac:dyDescent="0.25">
      <c r="D116" s="2" t="str">
        <f t="shared" si="11"/>
        <v>Oil</v>
      </c>
      <c r="E116" t="str">
        <f t="shared" si="11"/>
        <v>Direct Vent</v>
      </c>
      <c r="F116" s="190">
        <f t="shared" si="11"/>
        <v>0.81</v>
      </c>
      <c r="H116" s="22">
        <f t="shared" si="10"/>
        <v>7.0419753086419738E-3</v>
      </c>
      <c r="I116" s="22">
        <f t="shared" si="10"/>
        <v>0.11033490407263415</v>
      </c>
      <c r="J116" s="22">
        <f t="shared" si="10"/>
        <v>0.12566123456790124</v>
      </c>
      <c r="K116" s="22">
        <f t="shared" si="10"/>
        <v>4.5096009838951293E-3</v>
      </c>
      <c r="L116" s="189">
        <f t="shared" si="10"/>
        <v>4.5096009838951293E-3</v>
      </c>
      <c r="M116" s="22">
        <f t="shared" si="10"/>
        <v>2.4194009278597371E-4</v>
      </c>
      <c r="N116" s="22">
        <f t="shared" si="10"/>
        <v>4.4231669650371388E-3</v>
      </c>
    </row>
    <row r="117" spans="4:14" x14ac:dyDescent="0.25">
      <c r="D117" s="2" t="str">
        <f t="shared" si="11"/>
        <v>Gas</v>
      </c>
      <c r="E117" t="str">
        <f t="shared" si="11"/>
        <v>Natural Gas - Residential</v>
      </c>
      <c r="F117" s="190">
        <f t="shared" si="11"/>
        <v>0.81</v>
      </c>
      <c r="H117" s="22">
        <f t="shared" si="10"/>
        <v>6.6897768047193325E-3</v>
      </c>
      <c r="I117" s="22">
        <f t="shared" si="10"/>
        <v>0.11433436720793042</v>
      </c>
      <c r="J117" s="22">
        <f t="shared" si="10"/>
        <v>7.2979383324210895E-4</v>
      </c>
      <c r="K117" s="22">
        <f t="shared" si="10"/>
        <v>9.2440552210667146E-3</v>
      </c>
      <c r="L117" s="189">
        <f t="shared" si="10"/>
        <v>9.2440552210667146E-3</v>
      </c>
      <c r="M117" s="22">
        <f t="shared" si="10"/>
        <v>2.4326461108070303E-2</v>
      </c>
      <c r="N117" s="22">
        <f t="shared" si="10"/>
        <v>4.8652922216140607E-2</v>
      </c>
    </row>
    <row r="118" spans="4:14" x14ac:dyDescent="0.25">
      <c r="D118" s="2" t="str">
        <f t="shared" si="11"/>
        <v>Gas</v>
      </c>
      <c r="E118" t="str">
        <f t="shared" si="11"/>
        <v>Natural Gas - Commercial, small uncontrolled</v>
      </c>
      <c r="F118" s="190">
        <f t="shared" si="11"/>
        <v>0.81</v>
      </c>
      <c r="H118" s="22">
        <f t="shared" si="10"/>
        <v>6.6897768047193325E-3</v>
      </c>
      <c r="I118" s="22">
        <f t="shared" si="10"/>
        <v>0.12163230554035151</v>
      </c>
      <c r="J118" s="22">
        <f t="shared" si="10"/>
        <v>7.2979383324210895E-4</v>
      </c>
      <c r="K118" s="22">
        <f t="shared" si="10"/>
        <v>9.2440552210667146E-3</v>
      </c>
      <c r="L118" s="189">
        <f t="shared" si="10"/>
        <v>9.2440552210667146E-3</v>
      </c>
      <c r="M118" s="22">
        <f t="shared" si="10"/>
        <v>2.4326461108070303E-2</v>
      </c>
      <c r="N118" s="22">
        <f t="shared" si="10"/>
        <v>4.8652922216140607E-2</v>
      </c>
    </row>
    <row r="121" spans="4:14" ht="15.75" x14ac:dyDescent="0.25">
      <c r="D121" s="313" t="s">
        <v>541</v>
      </c>
      <c r="E121" s="313"/>
      <c r="F121" s="313"/>
      <c r="G121" s="313"/>
      <c r="H121" s="313"/>
      <c r="I121" s="313"/>
      <c r="J121" s="313"/>
      <c r="K121" s="313"/>
      <c r="L121" s="313"/>
      <c r="M121" s="313"/>
      <c r="N121" s="313"/>
    </row>
    <row r="122" spans="4:14" ht="15.75" x14ac:dyDescent="0.25">
      <c r="D122" s="329" t="s">
        <v>542</v>
      </c>
      <c r="E122" s="313"/>
      <c r="F122" s="313"/>
      <c r="G122" s="313"/>
      <c r="H122" s="313"/>
      <c r="I122" s="313"/>
      <c r="J122" s="313"/>
      <c r="K122" s="313"/>
      <c r="L122" s="313"/>
      <c r="M122" s="313"/>
      <c r="N122" s="313"/>
    </row>
    <row r="123" spans="4:14" x14ac:dyDescent="0.25">
      <c r="F123" s="2" t="s">
        <v>537</v>
      </c>
      <c r="H123" s="311" t="s">
        <v>538</v>
      </c>
      <c r="I123" s="311"/>
      <c r="J123" s="311"/>
      <c r="K123" s="311"/>
      <c r="L123" s="311"/>
      <c r="M123" s="311"/>
      <c r="N123" s="311"/>
    </row>
    <row r="124" spans="4:14" ht="15.75" thickBot="1" x14ac:dyDescent="0.3">
      <c r="D124" s="3" t="s">
        <v>3</v>
      </c>
      <c r="E124" s="3" t="s">
        <v>98</v>
      </c>
      <c r="F124" s="3" t="s">
        <v>2</v>
      </c>
      <c r="G124" s="3"/>
      <c r="H124" s="3" t="s">
        <v>264</v>
      </c>
      <c r="I124" s="3" t="s">
        <v>265</v>
      </c>
      <c r="J124" s="3" t="s">
        <v>266</v>
      </c>
      <c r="K124" s="3" t="s">
        <v>267</v>
      </c>
      <c r="L124" s="188" t="s">
        <v>268</v>
      </c>
      <c r="M124" s="3" t="s">
        <v>269</v>
      </c>
      <c r="N124" s="3" t="s">
        <v>270</v>
      </c>
    </row>
    <row r="125" spans="4:14" ht="15.75" thickTop="1" x14ac:dyDescent="0.25">
      <c r="D125" s="2" t="str">
        <f t="shared" ref="D125:F140" si="12">D98</f>
        <v>Wood</v>
      </c>
      <c r="E125" t="str">
        <f t="shared" si="12"/>
        <v>Fireplace, No Insert</v>
      </c>
      <c r="F125" s="190">
        <f t="shared" si="12"/>
        <v>7.0000000000000007E-2</v>
      </c>
      <c r="H125" s="22">
        <f t="shared" ref="H125:N137" si="13">H71*$C$4/((19*$C$7+16*$C$8)/35)</f>
        <v>258.0800498486185</v>
      </c>
      <c r="I125" s="22">
        <f t="shared" si="13"/>
        <v>2.9301665048314764</v>
      </c>
      <c r="J125" s="22">
        <f t="shared" si="13"/>
        <v>0.22539742344857513</v>
      </c>
      <c r="K125" s="22">
        <f t="shared" si="13"/>
        <v>38.993754256603495</v>
      </c>
      <c r="L125" s="189">
        <f t="shared" si="13"/>
        <v>38.993754256603495</v>
      </c>
      <c r="M125" s="22">
        <f t="shared" si="13"/>
        <v>2.0285768110371762</v>
      </c>
      <c r="N125" s="22">
        <f t="shared" si="13"/>
        <v>284.67694581555031</v>
      </c>
    </row>
    <row r="126" spans="4:14" x14ac:dyDescent="0.25">
      <c r="D126" s="2" t="str">
        <f t="shared" si="12"/>
        <v>Wood</v>
      </c>
      <c r="E126" t="str">
        <f t="shared" si="12"/>
        <v>Fireplace, With Insert - Non-EPA Certified</v>
      </c>
      <c r="F126" s="190">
        <f t="shared" si="12"/>
        <v>0.4</v>
      </c>
      <c r="H126" s="22">
        <f t="shared" si="13"/>
        <v>10.452805512427672</v>
      </c>
      <c r="I126" s="22">
        <f t="shared" si="13"/>
        <v>0.55222368744900896</v>
      </c>
      <c r="J126" s="22">
        <f t="shared" si="13"/>
        <v>7.8889098207001296E-2</v>
      </c>
      <c r="K126" s="22">
        <f t="shared" si="13"/>
        <v>6.0350160128355999</v>
      </c>
      <c r="L126" s="189">
        <f t="shared" si="13"/>
        <v>6.0350160128355999</v>
      </c>
      <c r="M126" s="22">
        <f t="shared" si="13"/>
        <v>0.33527866737975542</v>
      </c>
      <c r="N126" s="22">
        <f t="shared" si="13"/>
        <v>45.519009665439739</v>
      </c>
    </row>
    <row r="127" spans="4:14" x14ac:dyDescent="0.25">
      <c r="D127" s="2" t="str">
        <f t="shared" si="12"/>
        <v>Wood</v>
      </c>
      <c r="E127" t="str">
        <f t="shared" si="12"/>
        <v>Fireplace, With Insert - EPA Certified Non-Catalytic</v>
      </c>
      <c r="F127" s="190">
        <f t="shared" si="12"/>
        <v>0.66</v>
      </c>
      <c r="H127" s="22">
        <f t="shared" si="13"/>
        <v>1.4343472401272961</v>
      </c>
      <c r="I127" s="22">
        <f t="shared" si="13"/>
        <v>0.23905787335454937</v>
      </c>
      <c r="J127" s="22">
        <f t="shared" si="13"/>
        <v>0</v>
      </c>
      <c r="K127" s="22">
        <f t="shared" si="13"/>
        <v>3.6575854623246058</v>
      </c>
      <c r="L127" s="189">
        <f t="shared" si="13"/>
        <v>1.4343472401272961</v>
      </c>
      <c r="M127" s="22">
        <f t="shared" si="13"/>
        <v>0.10757604300954721</v>
      </c>
      <c r="N127" s="22">
        <f t="shared" si="13"/>
        <v>16.829674284160273</v>
      </c>
    </row>
    <row r="128" spans="4:14" x14ac:dyDescent="0.25">
      <c r="D128" s="2" t="str">
        <f t="shared" si="12"/>
        <v>Wood</v>
      </c>
      <c r="E128" t="str">
        <f t="shared" si="12"/>
        <v>Fireplace, With Insert - EPA Certified Catalytic</v>
      </c>
      <c r="F128" s="190">
        <f t="shared" si="12"/>
        <v>0.7</v>
      </c>
      <c r="H128" s="22">
        <f t="shared" si="13"/>
        <v>1.6904806758643136</v>
      </c>
      <c r="I128" s="22">
        <f t="shared" si="13"/>
        <v>0.22539742344857516</v>
      </c>
      <c r="J128" s="22">
        <f t="shared" si="13"/>
        <v>4.5079484689715024E-2</v>
      </c>
      <c r="K128" s="22">
        <f t="shared" si="13"/>
        <v>1.4650832524157382</v>
      </c>
      <c r="L128" s="189">
        <f t="shared" si="13"/>
        <v>1.4650832524157382</v>
      </c>
      <c r="M128" s="22">
        <f t="shared" si="13"/>
        <v>0.10142884055185881</v>
      </c>
      <c r="N128" s="22">
        <f t="shared" si="13"/>
        <v>12.058762154498771</v>
      </c>
    </row>
    <row r="129" spans="4:14" x14ac:dyDescent="0.25">
      <c r="D129" s="2" t="str">
        <f t="shared" si="12"/>
        <v>Wood</v>
      </c>
      <c r="E129" t="str">
        <f t="shared" si="12"/>
        <v>Woodstove - Non-EPA Certified</v>
      </c>
      <c r="F129" s="190">
        <f t="shared" si="12"/>
        <v>0.54</v>
      </c>
      <c r="H129" s="22">
        <f t="shared" si="13"/>
        <v>7.7428188980945709</v>
      </c>
      <c r="I129" s="22">
        <f t="shared" si="13"/>
        <v>0.21214485705083425</v>
      </c>
      <c r="J129" s="22">
        <f t="shared" si="13"/>
        <v>5.8436369042223178E-2</v>
      </c>
      <c r="K129" s="22">
        <f t="shared" si="13"/>
        <v>1.7738402752129308</v>
      </c>
      <c r="L129" s="189">
        <f t="shared" si="13"/>
        <v>1.7738402752129308</v>
      </c>
      <c r="M129" s="22">
        <f t="shared" si="13"/>
        <v>5.8002266474000884E-2</v>
      </c>
      <c r="N129" s="22">
        <f t="shared" si="13"/>
        <v>17.701930838466495</v>
      </c>
    </row>
    <row r="130" spans="4:14" x14ac:dyDescent="0.25">
      <c r="D130" s="2" t="str">
        <f t="shared" si="12"/>
        <v>Wood</v>
      </c>
      <c r="E130" t="str">
        <f t="shared" si="12"/>
        <v>Woodstove - EPA Certified Non-Catalytic</v>
      </c>
      <c r="F130" s="190">
        <f t="shared" si="12"/>
        <v>0.68</v>
      </c>
      <c r="H130" s="22">
        <f t="shared" si="13"/>
        <v>1.3921605565941404</v>
      </c>
      <c r="I130" s="22">
        <f t="shared" si="13"/>
        <v>0.18664692362126536</v>
      </c>
      <c r="J130" s="22">
        <f t="shared" si="13"/>
        <v>4.6405351886471345E-2</v>
      </c>
      <c r="K130" s="22">
        <f t="shared" si="13"/>
        <v>0.9194205661868422</v>
      </c>
      <c r="L130" s="189">
        <f t="shared" si="13"/>
        <v>0.9194205661868422</v>
      </c>
      <c r="M130" s="22">
        <f t="shared" si="13"/>
        <v>2.8973382893167022E-2</v>
      </c>
      <c r="N130" s="22">
        <f t="shared" si="13"/>
        <v>14.344004305884104</v>
      </c>
    </row>
    <row r="131" spans="4:14" x14ac:dyDescent="0.25">
      <c r="D131" s="2" t="str">
        <f t="shared" si="12"/>
        <v>Wood</v>
      </c>
      <c r="E131" t="str">
        <f t="shared" si="12"/>
        <v>Woodstove - EPA Certified Catalytic</v>
      </c>
      <c r="F131" s="190">
        <f t="shared" si="12"/>
        <v>0.72</v>
      </c>
      <c r="H131" s="22">
        <f t="shared" si="13"/>
        <v>1.6435228793125269</v>
      </c>
      <c r="I131" s="22">
        <f t="shared" si="13"/>
        <v>0.17627765008675067</v>
      </c>
      <c r="J131" s="22">
        <f t="shared" si="13"/>
        <v>4.3827276781667389E-2</v>
      </c>
      <c r="K131" s="22">
        <f t="shared" si="13"/>
        <v>0.96350237415470508</v>
      </c>
      <c r="L131" s="189">
        <f t="shared" si="13"/>
        <v>0.86834164584312901</v>
      </c>
      <c r="M131" s="22">
        <f t="shared" si="13"/>
        <v>2.7363750510213301E-2</v>
      </c>
      <c r="N131" s="22">
        <f t="shared" si="13"/>
        <v>13.547115177779434</v>
      </c>
    </row>
    <row r="132" spans="4:14" x14ac:dyDescent="0.25">
      <c r="D132" s="2" t="str">
        <f t="shared" si="12"/>
        <v>Wood</v>
      </c>
      <c r="E132" t="str">
        <f t="shared" si="12"/>
        <v>Pellet Stove (Exempt)</v>
      </c>
      <c r="F132" s="190">
        <f t="shared" si="12"/>
        <v>0.56000000000000005</v>
      </c>
      <c r="H132" s="22">
        <f t="shared" si="13"/>
        <v>0.33809613517286263</v>
      </c>
      <c r="I132" s="22">
        <f t="shared" si="13"/>
        <v>0.5904211728344777</v>
      </c>
      <c r="J132" s="22">
        <f t="shared" si="13"/>
        <v>4.7186507319438784E-2</v>
      </c>
      <c r="K132" s="22">
        <f t="shared" si="13"/>
        <v>0.43647519270480867</v>
      </c>
      <c r="L132" s="189">
        <f t="shared" si="13"/>
        <v>0.43647519270480867</v>
      </c>
      <c r="M132" s="22">
        <f t="shared" si="13"/>
        <v>1.0599269206628938E-2</v>
      </c>
      <c r="N132" s="22">
        <f t="shared" si="13"/>
        <v>1.4645512209270812</v>
      </c>
    </row>
    <row r="133" spans="4:14" x14ac:dyDescent="0.25">
      <c r="D133" s="2" t="str">
        <f t="shared" si="12"/>
        <v>Wood</v>
      </c>
      <c r="E133" t="str">
        <f t="shared" si="12"/>
        <v>Pellet Stove (EPA Certified)</v>
      </c>
      <c r="F133" s="190">
        <f t="shared" si="12"/>
        <v>0.78</v>
      </c>
      <c r="H133" s="22">
        <f t="shared" si="13"/>
        <v>0.24273568679077318</v>
      </c>
      <c r="I133" s="22">
        <f t="shared" si="13"/>
        <v>0.42389212408629168</v>
      </c>
      <c r="J133" s="22">
        <f t="shared" si="13"/>
        <v>3.3877492434468866E-2</v>
      </c>
      <c r="K133" s="22">
        <f t="shared" si="13"/>
        <v>0.31336680501883707</v>
      </c>
      <c r="L133" s="189">
        <f t="shared" si="13"/>
        <v>0.31336680501883707</v>
      </c>
      <c r="M133" s="22">
        <f t="shared" si="13"/>
        <v>7.6097317380925695E-3</v>
      </c>
      <c r="N133" s="22">
        <f t="shared" si="13"/>
        <v>1.0514726714348275</v>
      </c>
    </row>
    <row r="134" spans="4:14" x14ac:dyDescent="0.25">
      <c r="D134" s="2" t="str">
        <f t="shared" si="12"/>
        <v>Wood</v>
      </c>
      <c r="E134" t="str">
        <f t="shared" si="12"/>
        <v>OWB (Hydronic Heater) - 80/20 Unqual/Phase 2 Wtd</v>
      </c>
      <c r="F134" s="190">
        <f t="shared" si="12"/>
        <v>0.43</v>
      </c>
      <c r="H134" s="22">
        <f t="shared" si="13"/>
        <v>8.3292210665066513</v>
      </c>
      <c r="I134" s="22">
        <f t="shared" si="13"/>
        <v>0.29587695866304653</v>
      </c>
      <c r="J134" s="22">
        <f t="shared" si="13"/>
        <v>7.338520763441983E-2</v>
      </c>
      <c r="K134" s="22">
        <f t="shared" si="13"/>
        <v>1.8108078993079173</v>
      </c>
      <c r="L134" s="189">
        <f t="shared" si="13"/>
        <v>1.8108078993079173</v>
      </c>
      <c r="M134" s="22">
        <f t="shared" si="13"/>
        <v>4.4720683103807522E-2</v>
      </c>
      <c r="N134" s="22">
        <f t="shared" si="13"/>
        <v>11.112477341759602</v>
      </c>
    </row>
    <row r="135" spans="4:14" x14ac:dyDescent="0.25">
      <c r="D135" s="2" t="str">
        <f t="shared" si="12"/>
        <v>Wood</v>
      </c>
      <c r="E135" t="str">
        <f t="shared" si="12"/>
        <v>OWB (Hydronic Heater) - Unqualified</v>
      </c>
      <c r="F135" s="190">
        <f t="shared" si="12"/>
        <v>0.43</v>
      </c>
      <c r="H135" s="22">
        <f t="shared" si="13"/>
        <v>9.7235400115606243</v>
      </c>
      <c r="I135" s="22">
        <f t="shared" si="13"/>
        <v>0.27077373676910516</v>
      </c>
      <c r="J135" s="22">
        <f t="shared" si="13"/>
        <v>7.3385207634419802E-2</v>
      </c>
      <c r="K135" s="22">
        <f t="shared" si="13"/>
        <v>2.0265307979039182</v>
      </c>
      <c r="L135" s="189">
        <f t="shared" si="13"/>
        <v>2.0265307979039182</v>
      </c>
      <c r="M135" s="22">
        <f t="shared" si="13"/>
        <v>5.0141150830080396E-2</v>
      </c>
      <c r="N135" s="22">
        <f t="shared" si="13"/>
        <v>10.145373413838172</v>
      </c>
    </row>
    <row r="136" spans="4:14" x14ac:dyDescent="0.25">
      <c r="D136" s="2" t="str">
        <f t="shared" si="12"/>
        <v>Wood</v>
      </c>
      <c r="E136" t="str">
        <f t="shared" si="12"/>
        <v>OWB (Hydronic Heater) - Phase 1</v>
      </c>
      <c r="F136" s="190">
        <f t="shared" si="12"/>
        <v>0.43</v>
      </c>
      <c r="H136" s="22">
        <f t="shared" si="13"/>
        <v>2.2015562290325943</v>
      </c>
      <c r="I136" s="22">
        <f t="shared" si="13"/>
        <v>0.3962898462388123</v>
      </c>
      <c r="J136" s="22">
        <f t="shared" si="13"/>
        <v>7.3385207634419802E-2</v>
      </c>
      <c r="K136" s="22">
        <f t="shared" si="13"/>
        <v>1.7856097836938829</v>
      </c>
      <c r="L136" s="189">
        <f t="shared" si="13"/>
        <v>1.7856097836938829</v>
      </c>
      <c r="M136" s="22">
        <f t="shared" si="13"/>
        <v>2.3038812198715983E-2</v>
      </c>
      <c r="N136" s="22">
        <f t="shared" si="13"/>
        <v>19.713175158178505</v>
      </c>
    </row>
    <row r="137" spans="4:14" x14ac:dyDescent="0.25">
      <c r="D137" s="2" t="str">
        <f t="shared" si="12"/>
        <v>Wood</v>
      </c>
      <c r="E137" t="str">
        <f t="shared" si="12"/>
        <v>OWB (Hydronic Heater) - Phase 2</v>
      </c>
      <c r="F137" s="190">
        <f t="shared" si="12"/>
        <v>0.43</v>
      </c>
      <c r="H137" s="22">
        <f t="shared" si="13"/>
        <v>2.7519452862907432</v>
      </c>
      <c r="I137" s="22">
        <f t="shared" si="13"/>
        <v>0.3962898462388123</v>
      </c>
      <c r="J137" s="22">
        <f t="shared" si="13"/>
        <v>7.3385207634419802E-2</v>
      </c>
      <c r="K137" s="22">
        <f t="shared" si="13"/>
        <v>0.94791630492391299</v>
      </c>
      <c r="L137" s="189">
        <f t="shared" si="13"/>
        <v>0.94791630492391299</v>
      </c>
      <c r="M137" s="22">
        <f t="shared" si="13"/>
        <v>2.3038812198715983E-2</v>
      </c>
      <c r="N137" s="22">
        <f t="shared" si="13"/>
        <v>14.980893053445312</v>
      </c>
    </row>
    <row r="138" spans="4:14" x14ac:dyDescent="0.25">
      <c r="D138" s="2" t="str">
        <f t="shared" si="12"/>
        <v>Coal</v>
      </c>
      <c r="E138" t="str">
        <f t="shared" si="12"/>
        <v>Coal Boiler (bituminous/subbituminous, hand-fed)</v>
      </c>
      <c r="F138" s="190">
        <f t="shared" si="12"/>
        <v>0.43</v>
      </c>
      <c r="H138" s="22">
        <f t="shared" ref="H138:N145" si="14">H84</f>
        <v>1.5299877600979193</v>
      </c>
      <c r="I138" s="22">
        <f t="shared" si="14"/>
        <v>0.72215422276621788</v>
      </c>
      <c r="J138" s="22">
        <f t="shared" si="14"/>
        <v>1.4228886168910648</v>
      </c>
      <c r="K138" s="22">
        <f t="shared" si="14"/>
        <v>1.2224602203182375</v>
      </c>
      <c r="L138" s="189">
        <f t="shared" si="14"/>
        <v>1.2224602203182375</v>
      </c>
      <c r="M138" s="22">
        <f t="shared" si="14"/>
        <v>0.19368880048959614</v>
      </c>
      <c r="N138" s="22">
        <f t="shared" si="14"/>
        <v>19.977815177478579</v>
      </c>
    </row>
    <row r="139" spans="4:14" x14ac:dyDescent="0.25">
      <c r="D139" s="2" t="str">
        <f t="shared" si="12"/>
        <v>Oil</v>
      </c>
      <c r="E139" t="str">
        <f t="shared" si="12"/>
        <v>Central Oil (Weighted # 1 &amp; #2), Residential</v>
      </c>
      <c r="F139" s="190">
        <f t="shared" si="12"/>
        <v>0.81</v>
      </c>
      <c r="H139" s="22">
        <f t="shared" si="14"/>
        <v>6.5203475080018274E-3</v>
      </c>
      <c r="I139" s="22">
        <f t="shared" si="14"/>
        <v>0.10216194821540199</v>
      </c>
      <c r="J139" s="22">
        <f t="shared" si="14"/>
        <v>0.28088340192043892</v>
      </c>
      <c r="K139" s="22">
        <f t="shared" si="14"/>
        <v>4.1755564665695638E-3</v>
      </c>
      <c r="L139" s="189">
        <f t="shared" si="14"/>
        <v>4.1755564665695638E-3</v>
      </c>
      <c r="M139" s="22">
        <f t="shared" si="14"/>
        <v>2.2401860443145715E-4</v>
      </c>
      <c r="N139" s="22">
        <f t="shared" si="14"/>
        <v>4.09552496762698E-3</v>
      </c>
    </row>
    <row r="140" spans="4:14" x14ac:dyDescent="0.25">
      <c r="D140" s="2" t="str">
        <f t="shared" si="12"/>
        <v>Oil</v>
      </c>
      <c r="E140" t="str">
        <f t="shared" si="12"/>
        <v>Central Oil (#1 distillate), Residential</v>
      </c>
      <c r="F140" s="190">
        <f t="shared" si="12"/>
        <v>0.81</v>
      </c>
      <c r="H140" s="22">
        <f t="shared" si="14"/>
        <v>7.0419753086419738E-3</v>
      </c>
      <c r="I140" s="22">
        <f t="shared" si="14"/>
        <v>0.11033490407263415</v>
      </c>
      <c r="J140" s="22">
        <f t="shared" si="14"/>
        <v>0.12566123456790124</v>
      </c>
      <c r="K140" s="22">
        <f t="shared" si="14"/>
        <v>4.5096009838951293E-3</v>
      </c>
      <c r="L140" s="189">
        <f t="shared" si="14"/>
        <v>4.5096009838951293E-3</v>
      </c>
      <c r="M140" s="22">
        <f t="shared" si="14"/>
        <v>2.4194009278597371E-4</v>
      </c>
      <c r="N140" s="22">
        <f t="shared" si="14"/>
        <v>4.4231669650371388E-3</v>
      </c>
    </row>
    <row r="141" spans="4:14" x14ac:dyDescent="0.25">
      <c r="D141" s="2" t="str">
        <f t="shared" ref="D141:F145" si="15">D114</f>
        <v>Oil</v>
      </c>
      <c r="E141" t="str">
        <f t="shared" si="15"/>
        <v>Central Oil (#2 distillate), Residential</v>
      </c>
      <c r="F141" s="190">
        <f t="shared" si="15"/>
        <v>0.81</v>
      </c>
      <c r="H141" s="22">
        <f t="shared" si="14"/>
        <v>6.3555733832508787E-3</v>
      </c>
      <c r="I141" s="22">
        <f t="shared" si="14"/>
        <v>9.9580238332702298E-2</v>
      </c>
      <c r="J141" s="22">
        <f t="shared" si="14"/>
        <v>0.32479565004234073</v>
      </c>
      <c r="K141" s="22">
        <f t="shared" si="14"/>
        <v>4.0700369890750258E-3</v>
      </c>
      <c r="L141" s="189">
        <f t="shared" si="14"/>
        <v>4.0700369890750258E-3</v>
      </c>
      <c r="M141" s="22">
        <f t="shared" si="14"/>
        <v>2.1835748446387518E-4</v>
      </c>
      <c r="N141" s="22">
        <f t="shared" si="14"/>
        <v>3.9920279467844213E-3</v>
      </c>
    </row>
    <row r="142" spans="4:14" x14ac:dyDescent="0.25">
      <c r="D142" s="2" t="str">
        <f t="shared" si="15"/>
        <v>Oil</v>
      </c>
      <c r="E142" t="str">
        <f t="shared" si="15"/>
        <v>Portable: 43% Kerosene &amp; 57% Fuel Oil</v>
      </c>
      <c r="F142" s="190">
        <f t="shared" si="15"/>
        <v>0.81</v>
      </c>
      <c r="H142" s="22">
        <f t="shared" si="14"/>
        <v>6.4253944565878076E-3</v>
      </c>
      <c r="I142" s="22">
        <f t="shared" si="14"/>
        <v>0.16221192176519011</v>
      </c>
      <c r="J142" s="22">
        <f t="shared" si="14"/>
        <v>0.27679301623606156</v>
      </c>
      <c r="K142" s="22">
        <f t="shared" si="14"/>
        <v>3.6047093725597805E-3</v>
      </c>
      <c r="L142" s="189">
        <f t="shared" si="14"/>
        <v>3.6047093725597805E-3</v>
      </c>
      <c r="M142" s="22">
        <f t="shared" si="14"/>
        <v>2.207563166410943E-4</v>
      </c>
      <c r="N142" s="22">
        <f t="shared" si="14"/>
        <v>4.0358835769892503E-3</v>
      </c>
    </row>
    <row r="143" spans="4:14" x14ac:dyDescent="0.25">
      <c r="D143" s="2" t="str">
        <f t="shared" si="15"/>
        <v>Oil</v>
      </c>
      <c r="E143" t="str">
        <f t="shared" si="15"/>
        <v>Direct Vent</v>
      </c>
      <c r="F143" s="190">
        <f t="shared" si="15"/>
        <v>0.81</v>
      </c>
      <c r="H143" s="22">
        <f t="shared" si="14"/>
        <v>7.0419753086419738E-3</v>
      </c>
      <c r="I143" s="22">
        <f t="shared" si="14"/>
        <v>0.11033490407263415</v>
      </c>
      <c r="J143" s="22">
        <f t="shared" si="14"/>
        <v>0.12566123456790124</v>
      </c>
      <c r="K143" s="22">
        <f t="shared" si="14"/>
        <v>4.5096009838951293E-3</v>
      </c>
      <c r="L143" s="189">
        <f t="shared" si="14"/>
        <v>4.5096009838951293E-3</v>
      </c>
      <c r="M143" s="22">
        <f t="shared" si="14"/>
        <v>2.4194009278597371E-4</v>
      </c>
      <c r="N143" s="22">
        <f t="shared" si="14"/>
        <v>4.4231669650371388E-3</v>
      </c>
    </row>
    <row r="144" spans="4:14" x14ac:dyDescent="0.25">
      <c r="D144" s="2" t="str">
        <f t="shared" si="15"/>
        <v>Gas</v>
      </c>
      <c r="E144" t="str">
        <f t="shared" si="15"/>
        <v>Natural Gas - Residential</v>
      </c>
      <c r="F144" s="190">
        <f t="shared" si="15"/>
        <v>0.81</v>
      </c>
      <c r="H144" s="22">
        <f t="shared" si="14"/>
        <v>6.6897768047193325E-3</v>
      </c>
      <c r="I144" s="22">
        <f t="shared" si="14"/>
        <v>0.11433436720793042</v>
      </c>
      <c r="J144" s="22">
        <f t="shared" si="14"/>
        <v>7.2979383324210895E-4</v>
      </c>
      <c r="K144" s="22">
        <f t="shared" si="14"/>
        <v>9.2440552210667146E-3</v>
      </c>
      <c r="L144" s="189">
        <f t="shared" si="14"/>
        <v>9.2440552210667146E-3</v>
      </c>
      <c r="M144" s="22">
        <f t="shared" si="14"/>
        <v>2.4326461108070303E-2</v>
      </c>
      <c r="N144" s="22">
        <f t="shared" si="14"/>
        <v>4.8652922216140607E-2</v>
      </c>
    </row>
    <row r="145" spans="4:14" x14ac:dyDescent="0.25">
      <c r="D145" s="2" t="str">
        <f t="shared" si="15"/>
        <v>Gas</v>
      </c>
      <c r="E145" t="str">
        <f t="shared" si="15"/>
        <v>Natural Gas - Commercial, small uncontrolled</v>
      </c>
      <c r="F145" s="190">
        <f t="shared" si="15"/>
        <v>0.81</v>
      </c>
      <c r="H145" s="22">
        <f t="shared" si="14"/>
        <v>6.6897768047193325E-3</v>
      </c>
      <c r="I145" s="22">
        <f t="shared" si="14"/>
        <v>0.12163230554035151</v>
      </c>
      <c r="J145" s="22">
        <f t="shared" si="14"/>
        <v>7.2979383324210895E-4</v>
      </c>
      <c r="K145" s="22">
        <f t="shared" si="14"/>
        <v>9.2440552210667146E-3</v>
      </c>
      <c r="L145" s="189">
        <f t="shared" si="14"/>
        <v>9.2440552210667146E-3</v>
      </c>
      <c r="M145" s="22">
        <f t="shared" si="14"/>
        <v>2.4326461108070303E-2</v>
      </c>
      <c r="N145" s="22">
        <f t="shared" si="14"/>
        <v>4.8652922216140607E-2</v>
      </c>
    </row>
  </sheetData>
  <mergeCells count="15">
    <mergeCell ref="D121:N121"/>
    <mergeCell ref="D122:N122"/>
    <mergeCell ref="H123:N123"/>
    <mergeCell ref="D67:N67"/>
    <mergeCell ref="D68:N68"/>
    <mergeCell ref="H69:N69"/>
    <mergeCell ref="D94:N94"/>
    <mergeCell ref="D95:N95"/>
    <mergeCell ref="H96:N96"/>
    <mergeCell ref="H52:N52"/>
    <mergeCell ref="A1:E1"/>
    <mergeCell ref="G2:N2"/>
    <mergeCell ref="A21:E21"/>
    <mergeCell ref="A33:O33"/>
    <mergeCell ref="H35:N35"/>
  </mergeCells>
  <hyperlinks>
    <hyperlink ref="E13" r:id="rId1"/>
    <hyperlink ref="E14:E15" r:id="rId2" display="http://www.fngas.com/calculate.html"/>
    <hyperlink ref="E24" r:id="rId3"/>
    <hyperlink ref="E11" r:id="rId4" display="http://www.fngas.com/calculate.html"/>
  </hyperlinks>
  <pageMargins left="0.7" right="0.7" top="0.75" bottom="0.75" header="0.3" footer="0.3"/>
  <pageSetup orientation="portrait" r:id="rId5"/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84"/>
  <sheetViews>
    <sheetView zoomScale="84" zoomScaleNormal="84" workbookViewId="0">
      <pane ySplit="5" topLeftCell="A48" activePane="bottomLeft" state="frozen"/>
      <selection activeCell="G7" sqref="G7:L7"/>
      <selection pane="bottomLeft" activeCell="A60" sqref="A60"/>
    </sheetView>
  </sheetViews>
  <sheetFormatPr defaultRowHeight="15" x14ac:dyDescent="0.25"/>
  <cols>
    <col min="2" max="3" width="13.42578125" customWidth="1"/>
  </cols>
  <sheetData>
    <row r="1" spans="1:23" ht="15.75" x14ac:dyDescent="0.25">
      <c r="A1" s="313" t="s">
        <v>543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</row>
    <row r="2" spans="1:23" x14ac:dyDescent="0.25">
      <c r="A2" s="330" t="s">
        <v>544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</row>
    <row r="3" spans="1:23" x14ac:dyDescent="0.25">
      <c r="D3" s="331" t="s">
        <v>545</v>
      </c>
      <c r="E3" s="331"/>
      <c r="F3" s="331"/>
      <c r="G3" s="331"/>
      <c r="H3" s="331"/>
      <c r="I3" s="331"/>
      <c r="J3" s="331"/>
      <c r="K3" s="331"/>
      <c r="L3" s="191"/>
      <c r="M3" s="191"/>
      <c r="N3" s="331" t="s">
        <v>546</v>
      </c>
      <c r="O3" s="331"/>
      <c r="P3" s="331"/>
      <c r="Q3" s="331"/>
      <c r="R3" s="331"/>
      <c r="S3" s="331"/>
      <c r="T3" s="331"/>
      <c r="U3" s="331"/>
    </row>
    <row r="4" spans="1:23" x14ac:dyDescent="0.25">
      <c r="B4" s="2"/>
      <c r="C4" s="2" t="s">
        <v>460</v>
      </c>
      <c r="D4" s="332" t="s">
        <v>547</v>
      </c>
      <c r="E4" s="332"/>
      <c r="F4" s="332"/>
      <c r="G4" s="332"/>
      <c r="H4" s="332"/>
      <c r="I4" s="332"/>
      <c r="J4" s="332"/>
      <c r="K4" s="332" t="s">
        <v>548</v>
      </c>
      <c r="L4" s="332"/>
      <c r="M4" s="192" t="s">
        <v>549</v>
      </c>
      <c r="N4" s="332" t="s">
        <v>547</v>
      </c>
      <c r="O4" s="332"/>
      <c r="P4" s="332"/>
      <c r="Q4" s="332"/>
      <c r="R4" s="332"/>
      <c r="S4" s="332"/>
      <c r="T4" s="332"/>
      <c r="U4" s="332" t="s">
        <v>548</v>
      </c>
      <c r="V4" s="332"/>
      <c r="W4" s="192" t="s">
        <v>549</v>
      </c>
    </row>
    <row r="5" spans="1:23" ht="15.75" thickBot="1" x14ac:dyDescent="0.3">
      <c r="A5" s="3" t="s">
        <v>550</v>
      </c>
      <c r="B5" s="3" t="s">
        <v>473</v>
      </c>
      <c r="C5" s="3" t="s">
        <v>551</v>
      </c>
      <c r="D5" s="3" t="s">
        <v>264</v>
      </c>
      <c r="E5" s="3" t="s">
        <v>265</v>
      </c>
      <c r="F5" s="3" t="s">
        <v>266</v>
      </c>
      <c r="G5" s="3" t="s">
        <v>267</v>
      </c>
      <c r="H5" s="3" t="s">
        <v>268</v>
      </c>
      <c r="I5" s="3" t="s">
        <v>269</v>
      </c>
      <c r="J5" s="3" t="s">
        <v>270</v>
      </c>
      <c r="K5" s="193" t="s">
        <v>392</v>
      </c>
      <c r="L5" s="193" t="s">
        <v>549</v>
      </c>
      <c r="M5" s="193" t="s">
        <v>18</v>
      </c>
      <c r="N5" s="3" t="s">
        <v>264</v>
      </c>
      <c r="O5" s="3" t="s">
        <v>265</v>
      </c>
      <c r="P5" s="3" t="s">
        <v>266</v>
      </c>
      <c r="Q5" s="3" t="s">
        <v>267</v>
      </c>
      <c r="R5" s="3" t="s">
        <v>268</v>
      </c>
      <c r="S5" s="3" t="s">
        <v>269</v>
      </c>
      <c r="T5" s="3" t="s">
        <v>270</v>
      </c>
      <c r="U5" s="193" t="s">
        <v>392</v>
      </c>
      <c r="V5" s="193" t="s">
        <v>549</v>
      </c>
      <c r="W5" s="193" t="s">
        <v>18</v>
      </c>
    </row>
    <row r="6" spans="1:23" ht="15.75" thickTop="1" x14ac:dyDescent="0.25">
      <c r="A6" s="2" t="s">
        <v>552</v>
      </c>
      <c r="B6" s="2">
        <v>2104008100</v>
      </c>
      <c r="C6" s="2" t="s">
        <v>477</v>
      </c>
      <c r="D6" s="53">
        <v>5.3322364464837131</v>
      </c>
      <c r="E6" s="53">
        <v>6.0540675811605472E-2</v>
      </c>
      <c r="F6" s="53">
        <v>9.3139501248623805E-3</v>
      </c>
      <c r="G6" s="53">
        <v>0.80565668580059591</v>
      </c>
      <c r="H6" s="53">
        <v>0.80565668580059591</v>
      </c>
      <c r="I6" s="53">
        <v>4.1912775561880715E-2</v>
      </c>
      <c r="J6" s="53">
        <v>5.8817595038505912</v>
      </c>
      <c r="K6" s="20">
        <v>749.30795007131951</v>
      </c>
      <c r="L6" s="18">
        <v>66.528764710879798</v>
      </c>
      <c r="M6" s="20" t="s">
        <v>405</v>
      </c>
      <c r="N6" s="53">
        <v>4.9132309145343163</v>
      </c>
      <c r="O6" s="53">
        <v>5.5783407763271745E-2</v>
      </c>
      <c r="P6" s="53">
        <v>8.5820627328110338E-3</v>
      </c>
      <c r="Q6" s="53">
        <v>0.74234842638815457</v>
      </c>
      <c r="R6" s="53">
        <v>0.74234842638815457</v>
      </c>
      <c r="S6" s="53">
        <v>3.861928229764966E-2</v>
      </c>
      <c r="T6" s="53">
        <v>5.4195726157701669</v>
      </c>
      <c r="U6" s="20">
        <v>690.4275573196843</v>
      </c>
      <c r="V6" s="18">
        <v>61.300954442638442</v>
      </c>
      <c r="W6" t="s">
        <v>405</v>
      </c>
    </row>
    <row r="7" spans="1:23" x14ac:dyDescent="0.25">
      <c r="A7" s="2" t="s">
        <v>552</v>
      </c>
      <c r="B7" s="2">
        <v>2104008210</v>
      </c>
      <c r="C7" s="2" t="s">
        <v>480</v>
      </c>
      <c r="D7" s="53">
        <v>0.10998828832621642</v>
      </c>
      <c r="E7" s="53">
        <v>5.8107020247812431E-3</v>
      </c>
      <c r="F7" s="53">
        <v>8.3010028925446333E-4</v>
      </c>
      <c r="G7" s="53">
        <v>6.3502672127966453E-2</v>
      </c>
      <c r="H7" s="53">
        <v>6.3502672127966453E-2</v>
      </c>
      <c r="I7" s="53">
        <v>3.527926229331469E-3</v>
      </c>
      <c r="J7" s="53">
        <v>0.47896786689982546</v>
      </c>
      <c r="K7" s="20">
        <v>66.781627317771566</v>
      </c>
      <c r="L7" s="18">
        <v>5.9293367572181905</v>
      </c>
      <c r="M7" s="20" t="s">
        <v>405</v>
      </c>
      <c r="N7" s="53">
        <v>9.5582427417750179E-2</v>
      </c>
      <c r="O7" s="53">
        <v>5.0496376749000092E-3</v>
      </c>
      <c r="P7" s="53">
        <v>7.2137681070000151E-4</v>
      </c>
      <c r="Q7" s="53">
        <v>5.5185326018550113E-2</v>
      </c>
      <c r="R7" s="53">
        <v>5.5185326018550113E-2</v>
      </c>
      <c r="S7" s="53">
        <v>3.0658514454750059E-3</v>
      </c>
      <c r="T7" s="53">
        <v>0.4162344197739008</v>
      </c>
      <c r="U7" s="20">
        <v>58.034815734273778</v>
      </c>
      <c r="V7" s="18">
        <v>5.1527340670244781</v>
      </c>
      <c r="W7" t="s">
        <v>405</v>
      </c>
    </row>
    <row r="8" spans="1:23" x14ac:dyDescent="0.25">
      <c r="A8" s="2" t="s">
        <v>552</v>
      </c>
      <c r="B8" s="2">
        <v>2104008220</v>
      </c>
      <c r="C8" s="2" t="s">
        <v>482</v>
      </c>
      <c r="D8" s="53">
        <v>5.2431200569447438E-2</v>
      </c>
      <c r="E8" s="53">
        <v>8.7385334282412408E-3</v>
      </c>
      <c r="F8" s="53">
        <v>1.7477066856482475E-3</v>
      </c>
      <c r="G8" s="53">
        <v>5.2431200569447438E-2</v>
      </c>
      <c r="H8" s="53">
        <v>5.2431200569447438E-2</v>
      </c>
      <c r="I8" s="53">
        <v>3.9323400427085584E-3</v>
      </c>
      <c r="J8" s="53">
        <v>0.61519275334818335</v>
      </c>
      <c r="K8" s="20">
        <v>140.6031271794445</v>
      </c>
      <c r="L8" s="18">
        <v>12.483722299816574</v>
      </c>
      <c r="M8" s="20" t="s">
        <v>405</v>
      </c>
      <c r="N8" s="53">
        <v>4.556395502756623E-2</v>
      </c>
      <c r="O8" s="53">
        <v>7.5939925045943714E-3</v>
      </c>
      <c r="P8" s="53">
        <v>1.5187985009188741E-3</v>
      </c>
      <c r="Q8" s="53">
        <v>4.556395502756623E-2</v>
      </c>
      <c r="R8" s="53">
        <v>4.556395502756623E-2</v>
      </c>
      <c r="S8" s="53">
        <v>3.4172966270674676E-3</v>
      </c>
      <c r="T8" s="53">
        <v>0.53461707232344369</v>
      </c>
      <c r="U8" s="20">
        <v>122.18744743511608</v>
      </c>
      <c r="V8" s="18">
        <v>10.848650331629486</v>
      </c>
      <c r="W8" t="s">
        <v>405</v>
      </c>
    </row>
    <row r="9" spans="1:23" x14ac:dyDescent="0.25">
      <c r="A9" s="2" t="s">
        <v>552</v>
      </c>
      <c r="B9" s="2">
        <v>2104008230</v>
      </c>
      <c r="C9" s="2" t="s">
        <v>484</v>
      </c>
      <c r="D9" s="53">
        <v>3.9459277063463818E-2</v>
      </c>
      <c r="E9" s="53">
        <v>5.2612369417951773E-3</v>
      </c>
      <c r="F9" s="53">
        <v>1.0522473883590351E-3</v>
      </c>
      <c r="G9" s="53">
        <v>3.4198040121668646E-2</v>
      </c>
      <c r="H9" s="53">
        <v>3.4198040121668646E-2</v>
      </c>
      <c r="I9" s="53">
        <v>2.367556623807829E-3</v>
      </c>
      <c r="J9" s="53">
        <v>0.28147617638604183</v>
      </c>
      <c r="K9" s="20">
        <v>84.653377242650663</v>
      </c>
      <c r="L9" s="18">
        <v>7.5161148577452126</v>
      </c>
      <c r="M9" s="20" t="s">
        <v>405</v>
      </c>
      <c r="N9" s="53">
        <v>3.4291046285665649E-2</v>
      </c>
      <c r="O9" s="53">
        <v>4.5721395047554209E-3</v>
      </c>
      <c r="P9" s="53">
        <v>9.1442790095108424E-4</v>
      </c>
      <c r="Q9" s="53">
        <v>2.9718906780910229E-2</v>
      </c>
      <c r="R9" s="53">
        <v>2.9718906780910229E-2</v>
      </c>
      <c r="S9" s="53">
        <v>2.0574627771399391E-3</v>
      </c>
      <c r="T9" s="53">
        <v>0.24460946350441493</v>
      </c>
      <c r="U9" s="20">
        <v>73.565789677212877</v>
      </c>
      <c r="V9" s="18">
        <v>6.5316818161872279</v>
      </c>
      <c r="W9" t="s">
        <v>405</v>
      </c>
    </row>
    <row r="10" spans="1:23" x14ac:dyDescent="0.25">
      <c r="A10" s="2" t="s">
        <v>552</v>
      </c>
      <c r="B10" s="2">
        <v>2104008310</v>
      </c>
      <c r="C10" s="2" t="s">
        <v>486</v>
      </c>
      <c r="D10" s="53">
        <v>2.232126594792371</v>
      </c>
      <c r="E10" s="53">
        <v>6.1157852663727565E-2</v>
      </c>
      <c r="F10" s="53">
        <v>1.6846238451263183E-2</v>
      </c>
      <c r="G10" s="53">
        <v>0.5113688057705934</v>
      </c>
      <c r="H10" s="53">
        <v>0.5113688057705934</v>
      </c>
      <c r="I10" s="53">
        <v>1.6721093862431955E-2</v>
      </c>
      <c r="J10" s="53">
        <v>5.1031738083710083</v>
      </c>
      <c r="K10" s="20">
        <v>1355.2810817220441</v>
      </c>
      <c r="L10" s="18">
        <v>120.33126859845882</v>
      </c>
      <c r="M10" s="20" t="s">
        <v>405</v>
      </c>
      <c r="N10" s="53">
        <v>1.9397708745242643</v>
      </c>
      <c r="O10" s="53">
        <v>5.3147622371561724E-2</v>
      </c>
      <c r="P10" s="53">
        <v>1.4639780185088786E-2</v>
      </c>
      <c r="Q10" s="53">
        <v>0.44439160300687203</v>
      </c>
      <c r="R10" s="53">
        <v>0.44439160300687203</v>
      </c>
      <c r="S10" s="53">
        <v>1.4531026573584195E-2</v>
      </c>
      <c r="T10" s="53">
        <v>4.4347788983867815</v>
      </c>
      <c r="U10" s="20">
        <v>1177.771357257046</v>
      </c>
      <c r="V10" s="18">
        <v>104.57072222803676</v>
      </c>
      <c r="W10" t="s">
        <v>405</v>
      </c>
    </row>
    <row r="11" spans="1:23" x14ac:dyDescent="0.25">
      <c r="A11" s="2" t="s">
        <v>552</v>
      </c>
      <c r="B11" s="2">
        <v>2104008320</v>
      </c>
      <c r="C11" s="2" t="s">
        <v>489</v>
      </c>
      <c r="D11" s="53">
        <v>1.0640503545327105</v>
      </c>
      <c r="E11" s="53">
        <v>0.14265719877707031</v>
      </c>
      <c r="F11" s="53">
        <v>3.5468345151090368E-2</v>
      </c>
      <c r="G11" s="53">
        <v>0.70272769529483503</v>
      </c>
      <c r="H11" s="53">
        <v>0.70272769529483503</v>
      </c>
      <c r="I11" s="53">
        <v>2.214481526104178E-2</v>
      </c>
      <c r="J11" s="53">
        <v>10.963349589816234</v>
      </c>
      <c r="K11" s="20">
        <v>2853.4308903633109</v>
      </c>
      <c r="L11" s="18">
        <v>253.34741517912417</v>
      </c>
      <c r="M11" s="20" t="s">
        <v>405</v>
      </c>
      <c r="N11" s="53">
        <v>0.92468495808669005</v>
      </c>
      <c r="O11" s="53">
        <v>0.12397248430021046</v>
      </c>
      <c r="P11" s="53">
        <v>3.082283193622298E-2</v>
      </c>
      <c r="Q11" s="53">
        <v>0.61068700997278291</v>
      </c>
      <c r="R11" s="53">
        <v>0.61068700997278291</v>
      </c>
      <c r="S11" s="53">
        <v>1.9244368919445167E-2</v>
      </c>
      <c r="T11" s="53">
        <v>9.5274104395191053</v>
      </c>
      <c r="U11" s="20">
        <v>2479.6990217794742</v>
      </c>
      <c r="V11" s="18">
        <v>220.1649038396875</v>
      </c>
      <c r="W11" t="s">
        <v>405</v>
      </c>
    </row>
    <row r="12" spans="1:23" x14ac:dyDescent="0.25">
      <c r="A12" s="2" t="s">
        <v>552</v>
      </c>
      <c r="B12" s="2">
        <v>2104008330</v>
      </c>
      <c r="C12" s="2" t="s">
        <v>491</v>
      </c>
      <c r="D12" s="53">
        <v>0.80079527634256531</v>
      </c>
      <c r="E12" s="53">
        <v>8.589007873944815E-2</v>
      </c>
      <c r="F12" s="53">
        <v>2.1354540702468412E-2</v>
      </c>
      <c r="G12" s="53">
        <v>0.46945993857455504</v>
      </c>
      <c r="H12" s="53">
        <v>0.46945993857455504</v>
      </c>
      <c r="I12" s="53">
        <v>1.333280018636626E-2</v>
      </c>
      <c r="J12" s="53">
        <v>6.600739167666636</v>
      </c>
      <c r="K12" s="20">
        <v>1717.9743185190812</v>
      </c>
      <c r="L12" s="18">
        <v>152.53369353042552</v>
      </c>
      <c r="M12" s="20" t="s">
        <v>405</v>
      </c>
      <c r="N12" s="53">
        <v>0.69591006044637371</v>
      </c>
      <c r="O12" s="53">
        <v>7.464051256683979E-2</v>
      </c>
      <c r="P12" s="53">
        <v>1.8557601611903302E-2</v>
      </c>
      <c r="Q12" s="53">
        <v>0.40797180488214141</v>
      </c>
      <c r="R12" s="53">
        <v>0.40797180488214141</v>
      </c>
      <c r="S12" s="53">
        <v>1.1586519123827136E-2</v>
      </c>
      <c r="T12" s="53">
        <v>5.7361986625862809</v>
      </c>
      <c r="U12" s="20">
        <v>1492.960369729373</v>
      </c>
      <c r="V12" s="18">
        <v>132.55539214676662</v>
      </c>
      <c r="W12" t="s">
        <v>405</v>
      </c>
    </row>
    <row r="13" spans="1:23" x14ac:dyDescent="0.25">
      <c r="A13" s="2" t="s">
        <v>552</v>
      </c>
      <c r="B13" s="2">
        <v>2104008410</v>
      </c>
      <c r="C13" s="2" t="s">
        <v>493</v>
      </c>
      <c r="D13" s="53">
        <v>1.3418073595034843E-2</v>
      </c>
      <c r="E13" s="53">
        <v>2.3432136380705057E-2</v>
      </c>
      <c r="F13" s="53">
        <v>1.8726982122441605E-3</v>
      </c>
      <c r="G13" s="53">
        <v>1.7322458463258486E-2</v>
      </c>
      <c r="H13" s="53">
        <v>1.7322458463258486E-2</v>
      </c>
      <c r="I13" s="53">
        <v>4.2065483592534469E-4</v>
      </c>
      <c r="J13" s="53">
        <v>5.8123870762528125E-2</v>
      </c>
      <c r="K13" s="20">
        <v>179.91416253065918</v>
      </c>
      <c r="L13" s="18">
        <v>15.974029083793853</v>
      </c>
      <c r="M13" s="20" t="s">
        <v>405</v>
      </c>
      <c r="N13" s="53">
        <v>1.1660623735497744E-2</v>
      </c>
      <c r="O13" s="53">
        <v>2.0363081460171406E-2</v>
      </c>
      <c r="P13" s="53">
        <v>1.6274190977159971E-3</v>
      </c>
      <c r="Q13" s="53">
        <v>1.5053626653872972E-2</v>
      </c>
      <c r="R13" s="53">
        <v>1.5053626653872972E-2</v>
      </c>
      <c r="S13" s="53">
        <v>3.6555901482445579E-4</v>
      </c>
      <c r="T13" s="53">
        <v>5.0511020245360271E-2</v>
      </c>
      <c r="U13" s="20">
        <v>156.34966816201575</v>
      </c>
      <c r="V13" s="18">
        <v>13.881809588147085</v>
      </c>
      <c r="W13" t="s">
        <v>405</v>
      </c>
    </row>
    <row r="14" spans="1:23" x14ac:dyDescent="0.25">
      <c r="A14" s="2" t="s">
        <v>552</v>
      </c>
      <c r="B14" s="2">
        <v>2104008420</v>
      </c>
      <c r="C14" s="2" t="s">
        <v>496</v>
      </c>
      <c r="D14" s="53">
        <v>4.5259579250948138E-2</v>
      </c>
      <c r="E14" s="53">
        <v>7.9037324250030808E-2</v>
      </c>
      <c r="F14" s="53">
        <v>6.3166692707317344E-3</v>
      </c>
      <c r="G14" s="53">
        <v>5.8429190754268528E-2</v>
      </c>
      <c r="H14" s="53">
        <v>5.8429190754268528E-2</v>
      </c>
      <c r="I14" s="53">
        <v>1.4188818349381159E-3</v>
      </c>
      <c r="J14" s="53">
        <v>0.19605362249033614</v>
      </c>
      <c r="K14" s="20">
        <v>606.85606169558264</v>
      </c>
      <c r="L14" s="18">
        <v>53.880896550041676</v>
      </c>
      <c r="M14" s="20" t="s">
        <v>405</v>
      </c>
      <c r="N14" s="53">
        <v>3.9331646255654384E-2</v>
      </c>
      <c r="O14" s="53">
        <v>6.8685306621151174E-2</v>
      </c>
      <c r="P14" s="53">
        <v>5.4893351944975974E-3</v>
      </c>
      <c r="Q14" s="53">
        <v>5.0776350549102768E-2</v>
      </c>
      <c r="R14" s="53">
        <v>5.0776350549102768E-2</v>
      </c>
      <c r="S14" s="53">
        <v>1.2330419180640231E-3</v>
      </c>
      <c r="T14" s="53">
        <v>0.17037524109921923</v>
      </c>
      <c r="U14" s="20">
        <v>527.37228983873513</v>
      </c>
      <c r="V14" s="18">
        <v>46.823775167979555</v>
      </c>
      <c r="W14" t="s">
        <v>405</v>
      </c>
    </row>
    <row r="15" spans="1:23" x14ac:dyDescent="0.25">
      <c r="A15" s="2" t="s">
        <v>552</v>
      </c>
      <c r="B15" s="2">
        <v>2104008610</v>
      </c>
      <c r="C15" s="2" t="s">
        <v>498</v>
      </c>
      <c r="D15" s="53">
        <v>1.1473187862455858</v>
      </c>
      <c r="E15" s="53">
        <v>4.0755935084539285E-2</v>
      </c>
      <c r="F15" s="53">
        <v>1.0108535561635115E-2</v>
      </c>
      <c r="G15" s="53">
        <v>0.2494319582310271</v>
      </c>
      <c r="H15" s="53">
        <v>0.2494319582310271</v>
      </c>
      <c r="I15" s="53">
        <v>6.1601054227095114E-3</v>
      </c>
      <c r="J15" s="53">
        <v>1.5307018404395021</v>
      </c>
      <c r="K15" s="20">
        <v>813.2324049806698</v>
      </c>
      <c r="L15" s="18">
        <v>72.204421854956038</v>
      </c>
      <c r="M15" s="20" t="s">
        <v>405</v>
      </c>
      <c r="N15" s="53">
        <v>1.0489091826282617</v>
      </c>
      <c r="O15" s="53">
        <v>3.7260153907759712E-2</v>
      </c>
      <c r="P15" s="53">
        <v>9.2414905958437179E-3</v>
      </c>
      <c r="Q15" s="53">
        <v>0.2280372940511329</v>
      </c>
      <c r="R15" s="53">
        <v>0.2280372940511329</v>
      </c>
      <c r="S15" s="53">
        <v>5.6317313211457203E-3</v>
      </c>
      <c r="T15" s="53">
        <v>1.3994081118090393</v>
      </c>
      <c r="U15" s="20">
        <v>743.47857580752827</v>
      </c>
      <c r="V15" s="18">
        <v>66.011192371268919</v>
      </c>
      <c r="W15" t="s">
        <v>405</v>
      </c>
    </row>
    <row r="16" spans="1:23" x14ac:dyDescent="0.25">
      <c r="A16" s="2" t="s">
        <v>552</v>
      </c>
      <c r="B16" s="2">
        <v>2104004000</v>
      </c>
      <c r="C16" s="2" t="s">
        <v>509</v>
      </c>
      <c r="D16" s="53">
        <v>9.331114751812869E-2</v>
      </c>
      <c r="E16" s="53">
        <v>1.4620154230994598</v>
      </c>
      <c r="F16" s="53">
        <v>3.7825144418088512</v>
      </c>
      <c r="G16" s="53">
        <v>5.9755398764283117E-2</v>
      </c>
      <c r="H16" s="53">
        <v>5.9755398764283117E-2</v>
      </c>
      <c r="I16" s="53">
        <v>3.2058771437037895E-3</v>
      </c>
      <c r="J16" s="53">
        <v>5.8610086954634349E-2</v>
      </c>
      <c r="K16" s="20">
        <v>35128.613700460912</v>
      </c>
      <c r="L16" s="18">
        <v>261.7423492794635</v>
      </c>
      <c r="M16" s="20" t="s">
        <v>553</v>
      </c>
      <c r="N16" s="53">
        <v>8.6098633163954136E-2</v>
      </c>
      <c r="O16" s="53">
        <v>1.349008483354337</v>
      </c>
      <c r="P16" s="53">
        <v>3.4901438040871509</v>
      </c>
      <c r="Q16" s="53">
        <v>5.5136586513120055E-2</v>
      </c>
      <c r="R16" s="53">
        <v>5.5136586513120055E-2</v>
      </c>
      <c r="S16" s="53">
        <v>2.9580778664288912E-3</v>
      </c>
      <c r="T16" s="53">
        <v>5.4079801938285252E-2</v>
      </c>
      <c r="U16" s="20">
        <v>32413.336509087792</v>
      </c>
      <c r="V16" s="18">
        <v>241.51089246550964</v>
      </c>
      <c r="W16" t="s">
        <v>553</v>
      </c>
    </row>
    <row r="17" spans="1:23" x14ac:dyDescent="0.25">
      <c r="A17" s="2" t="s">
        <v>552</v>
      </c>
      <c r="B17" s="2">
        <v>2103004001</v>
      </c>
      <c r="C17" s="2" t="s">
        <v>516</v>
      </c>
      <c r="D17" s="53">
        <v>2.735396599030427E-2</v>
      </c>
      <c r="E17" s="53">
        <v>0.6905629562769664</v>
      </c>
      <c r="F17" s="53">
        <v>0.48812058918350548</v>
      </c>
      <c r="G17" s="53">
        <v>1.751716905225827E-2</v>
      </c>
      <c r="H17" s="53">
        <v>1.751716905225827E-2</v>
      </c>
      <c r="I17" s="53">
        <v>9.3979611965365614E-4</v>
      </c>
      <c r="J17" s="53">
        <v>1.7181423312089984E-2</v>
      </c>
      <c r="K17" s="20">
        <v>10626.996604928872</v>
      </c>
      <c r="L17" s="18">
        <v>79.181463888011848</v>
      </c>
      <c r="M17" s="20" t="s">
        <v>553</v>
      </c>
      <c r="N17" s="53">
        <v>2.6843054193997139E-2</v>
      </c>
      <c r="O17" s="53">
        <v>0.67766476226079753</v>
      </c>
      <c r="P17" s="53">
        <v>0.47900357239980984</v>
      </c>
      <c r="Q17" s="53">
        <v>1.718998694236323E-2</v>
      </c>
      <c r="R17" s="53">
        <v>1.718998694236323E-2</v>
      </c>
      <c r="S17" s="53">
        <v>9.222427994577875E-4</v>
      </c>
      <c r="T17" s="53">
        <v>1.6860512192634597E-2</v>
      </c>
      <c r="U17" s="20">
        <v>10428.507730346717</v>
      </c>
      <c r="V17" s="18">
        <v>77.702528659255947</v>
      </c>
      <c r="W17" t="s">
        <v>553</v>
      </c>
    </row>
    <row r="18" spans="1:23" x14ac:dyDescent="0.25">
      <c r="A18" s="2" t="s">
        <v>552</v>
      </c>
      <c r="B18" s="2">
        <v>2104004000</v>
      </c>
      <c r="C18" s="2" t="s">
        <v>519</v>
      </c>
      <c r="D18" s="53">
        <v>6.2214086109843917E-4</v>
      </c>
      <c r="E18" s="53">
        <v>1.57062208972958E-2</v>
      </c>
      <c r="F18" s="53">
        <v>2.5219460423922486E-2</v>
      </c>
      <c r="G18" s="53">
        <v>3.4902713105101787E-4</v>
      </c>
      <c r="H18" s="53">
        <v>3.4902713105101787E-4</v>
      </c>
      <c r="I18" s="53">
        <v>2.1374800544299198E-5</v>
      </c>
      <c r="J18" s="53">
        <v>3.9077571047903313E-4</v>
      </c>
      <c r="K18" s="20">
        <v>239.07485909167099</v>
      </c>
      <c r="L18" s="18">
        <v>1.7451356552550898</v>
      </c>
      <c r="M18" s="20" t="s">
        <v>553</v>
      </c>
      <c r="N18" s="53">
        <v>5.8691425128497591E-4</v>
      </c>
      <c r="O18" s="53">
        <v>1.4816909569606681E-2</v>
      </c>
      <c r="P18" s="53">
        <v>2.3791494270901981E-2</v>
      </c>
      <c r="Q18" s="53">
        <v>3.2926465710237068E-4</v>
      </c>
      <c r="R18" s="53">
        <v>3.2926465710237068E-4</v>
      </c>
      <c r="S18" s="53">
        <v>2.0164525177905127E-5</v>
      </c>
      <c r="T18" s="53">
        <v>3.6864936524377644E-4</v>
      </c>
      <c r="U18" s="20">
        <v>225.53805849869639</v>
      </c>
      <c r="V18" s="18">
        <v>1.6463232855118535</v>
      </c>
      <c r="W18" t="s">
        <v>553</v>
      </c>
    </row>
    <row r="19" spans="1:23" x14ac:dyDescent="0.25">
      <c r="A19" s="2" t="s">
        <v>552</v>
      </c>
      <c r="B19" s="2">
        <v>2104004000</v>
      </c>
      <c r="C19" s="2" t="s">
        <v>522</v>
      </c>
      <c r="D19" s="53">
        <v>2.6757526030900237E-3</v>
      </c>
      <c r="E19" s="53">
        <v>4.1924161026485197E-2</v>
      </c>
      <c r="F19" s="53">
        <v>0.10846584929125744</v>
      </c>
      <c r="G19" s="53">
        <v>1.7135215678399946E-3</v>
      </c>
      <c r="H19" s="53">
        <v>1.7135215678399946E-3</v>
      </c>
      <c r="I19" s="53">
        <v>9.1930432114615732E-5</v>
      </c>
      <c r="J19" s="53">
        <v>1.680679071123061E-3</v>
      </c>
      <c r="K19" s="20">
        <v>938.20217499650209</v>
      </c>
      <c r="L19" s="18">
        <v>7.5056173999720173</v>
      </c>
      <c r="M19" s="20" t="s">
        <v>553</v>
      </c>
      <c r="N19" s="53">
        <v>2.2097059779757236E-3</v>
      </c>
      <c r="O19" s="53">
        <v>3.4622060774549247E-2</v>
      </c>
      <c r="P19" s="53">
        <v>8.9573914758905568E-2</v>
      </c>
      <c r="Q19" s="53">
        <v>1.4150706038644116E-3</v>
      </c>
      <c r="R19" s="53">
        <v>1.4150706038644116E-3</v>
      </c>
      <c r="S19" s="53">
        <v>7.5918537897325667E-5</v>
      </c>
      <c r="T19" s="53">
        <v>1.3879484172903437E-3</v>
      </c>
      <c r="U19" s="20">
        <v>774.79171738279251</v>
      </c>
      <c r="V19" s="18">
        <v>6.1983337390623392</v>
      </c>
      <c r="W19" t="s">
        <v>553</v>
      </c>
    </row>
    <row r="20" spans="1:23" x14ac:dyDescent="0.25">
      <c r="A20" s="2" t="s">
        <v>552</v>
      </c>
      <c r="B20" s="2">
        <v>2104006010</v>
      </c>
      <c r="C20" s="2" t="s">
        <v>524</v>
      </c>
      <c r="D20" s="53">
        <v>6.6969683938961251E-4</v>
      </c>
      <c r="E20" s="53">
        <v>1.1445727800477029E-2</v>
      </c>
      <c r="F20" s="53">
        <v>7.3057837024321397E-5</v>
      </c>
      <c r="G20" s="53">
        <v>9.2539926897473813E-4</v>
      </c>
      <c r="H20" s="53">
        <v>9.2539926897473813E-4</v>
      </c>
      <c r="I20" s="53">
        <v>2.4352612341440464E-3</v>
      </c>
      <c r="J20" s="53">
        <v>4.8705224682880927E-3</v>
      </c>
      <c r="K20" s="20">
        <v>300.62303278688495</v>
      </c>
      <c r="L20" s="18">
        <v>296.18032786885226</v>
      </c>
      <c r="M20" s="20" t="s">
        <v>554</v>
      </c>
      <c r="N20" s="53">
        <v>6.6969683938961251E-4</v>
      </c>
      <c r="O20" s="53">
        <v>1.1445727800477029E-2</v>
      </c>
      <c r="P20" s="53">
        <v>7.3057837024321397E-5</v>
      </c>
      <c r="Q20" s="53">
        <v>9.2539926897473813E-4</v>
      </c>
      <c r="R20" s="53">
        <v>9.2539926897473813E-4</v>
      </c>
      <c r="S20" s="53">
        <v>2.4352612341440464E-3</v>
      </c>
      <c r="T20" s="53">
        <v>4.8705224682880927E-3</v>
      </c>
      <c r="U20" s="20">
        <v>300.62303278688495</v>
      </c>
      <c r="V20" s="18">
        <v>296.18032786885226</v>
      </c>
      <c r="W20" t="s">
        <v>554</v>
      </c>
    </row>
    <row r="21" spans="1:23" x14ac:dyDescent="0.25">
      <c r="A21" s="2" t="s">
        <v>552</v>
      </c>
      <c r="B21" s="2">
        <v>2103006000</v>
      </c>
      <c r="C21" s="2" t="s">
        <v>527</v>
      </c>
      <c r="D21" s="53">
        <v>5.2612909836065591E-3</v>
      </c>
      <c r="E21" s="53">
        <v>9.5659836065573781E-2</v>
      </c>
      <c r="F21" s="53">
        <v>5.7395901639344278E-4</v>
      </c>
      <c r="G21" s="53">
        <v>7.2701475409836071E-3</v>
      </c>
      <c r="H21" s="53">
        <v>7.2701475409836071E-3</v>
      </c>
      <c r="I21" s="53">
        <v>1.9131967213114765E-2</v>
      </c>
      <c r="J21" s="53">
        <v>3.826393442622953E-2</v>
      </c>
      <c r="K21" s="20">
        <v>1941.8946721311484</v>
      </c>
      <c r="L21" s="18">
        <v>1913.1967213114763</v>
      </c>
      <c r="M21" s="20" t="s">
        <v>554</v>
      </c>
      <c r="N21" s="53">
        <v>5.2612909836065591E-3</v>
      </c>
      <c r="O21" s="53">
        <v>9.5659836065573781E-2</v>
      </c>
      <c r="P21" s="53">
        <v>5.7395901639344278E-4</v>
      </c>
      <c r="Q21" s="53">
        <v>7.2701475409836071E-3</v>
      </c>
      <c r="R21" s="53">
        <v>7.2701475409836071E-3</v>
      </c>
      <c r="S21" s="53">
        <v>1.9131967213114765E-2</v>
      </c>
      <c r="T21" s="53">
        <v>3.826393442622953E-2</v>
      </c>
      <c r="U21" s="20">
        <v>1941.8946721311484</v>
      </c>
      <c r="V21" s="18">
        <v>1913.1967213114763</v>
      </c>
      <c r="W21" t="s">
        <v>554</v>
      </c>
    </row>
    <row r="22" spans="1:23" x14ac:dyDescent="0.25">
      <c r="A22" s="2" t="s">
        <v>552</v>
      </c>
      <c r="B22" s="2">
        <v>2104002000</v>
      </c>
      <c r="C22" s="2" t="s">
        <v>528</v>
      </c>
      <c r="D22" s="53">
        <v>0.1410730987595932</v>
      </c>
      <c r="E22" s="53">
        <v>6.6586502614528004E-2</v>
      </c>
      <c r="F22" s="53">
        <v>0.13119798184642167</v>
      </c>
      <c r="G22" s="53">
        <v>0.11271740590891499</v>
      </c>
      <c r="H22" s="53">
        <v>0.11271740590891499</v>
      </c>
      <c r="I22" s="53">
        <v>1.7859148937470714E-2</v>
      </c>
      <c r="J22" s="53">
        <v>1.8420619870533885</v>
      </c>
      <c r="K22" s="20">
        <v>428.86222022916337</v>
      </c>
      <c r="L22" s="18">
        <v>28.214619751918647</v>
      </c>
      <c r="M22" s="20" t="s">
        <v>405</v>
      </c>
      <c r="N22" s="53">
        <v>0.12350390230369465</v>
      </c>
      <c r="O22" s="53">
        <v>5.8293841887343857E-2</v>
      </c>
      <c r="P22" s="53">
        <v>0.11485862914243601</v>
      </c>
      <c r="Q22" s="53">
        <v>9.8679617940651998E-2</v>
      </c>
      <c r="R22" s="53">
        <v>9.8679617940651998E-2</v>
      </c>
      <c r="S22" s="53">
        <v>1.5634976512136224E-2</v>
      </c>
      <c r="T22" s="53">
        <v>1.6126522043304923</v>
      </c>
      <c r="U22" s="20">
        <v>375.45186300323161</v>
      </c>
      <c r="V22" s="18">
        <v>24.700780460738926</v>
      </c>
      <c r="W22" t="s">
        <v>405</v>
      </c>
    </row>
    <row r="23" spans="1:23" x14ac:dyDescent="0.25">
      <c r="A23" s="2" t="s">
        <v>552</v>
      </c>
      <c r="B23" s="2">
        <v>2103002000</v>
      </c>
      <c r="C23" s="2" t="s">
        <v>555</v>
      </c>
      <c r="D23" s="53">
        <v>4.0148138126104761E-4</v>
      </c>
      <c r="E23" s="53">
        <v>1.8949921195521454E-4</v>
      </c>
      <c r="F23" s="53">
        <v>3.7337768457277432E-4</v>
      </c>
      <c r="G23" s="53">
        <v>3.2078362362757709E-4</v>
      </c>
      <c r="H23" s="53">
        <v>3.2078362362757709E-4</v>
      </c>
      <c r="I23" s="53">
        <v>5.0825535460742344E-5</v>
      </c>
      <c r="J23" s="53">
        <v>5.24234313581613E-3</v>
      </c>
      <c r="K23" s="20">
        <v>18.456877950864644</v>
      </c>
      <c r="L23" s="18">
        <v>1.2205033990335847</v>
      </c>
      <c r="M23" s="20" t="s">
        <v>405</v>
      </c>
      <c r="N23" s="53">
        <v>3.7940475162931149E-4</v>
      </c>
      <c r="O23" s="53">
        <v>1.7907904276903502E-4</v>
      </c>
      <c r="P23" s="53">
        <v>3.5284641901525964E-4</v>
      </c>
      <c r="Q23" s="53">
        <v>3.0314439655181985E-4</v>
      </c>
      <c r="R23" s="53">
        <v>3.0314439655181985E-4</v>
      </c>
      <c r="S23" s="53">
        <v>4.8030744532512681E-5</v>
      </c>
      <c r="T23" s="53">
        <v>4.9540775443997348E-3</v>
      </c>
      <c r="U23" s="20">
        <v>17.43676104884138</v>
      </c>
      <c r="V23" s="18">
        <v>1.1533904449531067</v>
      </c>
      <c r="W23" t="s">
        <v>405</v>
      </c>
    </row>
    <row r="24" spans="1:23" x14ac:dyDescent="0.25">
      <c r="A24" s="2" t="s">
        <v>552</v>
      </c>
      <c r="B24" s="2">
        <v>2103008000</v>
      </c>
      <c r="C24" s="2" t="s">
        <v>556</v>
      </c>
      <c r="D24" s="53">
        <v>1.2267802496122725E-3</v>
      </c>
      <c r="E24" s="53">
        <v>4.8776475754854209E-5</v>
      </c>
      <c r="F24" s="53">
        <v>1.0633485245822148E-5</v>
      </c>
      <c r="G24" s="53">
        <v>3.4500168382878602E-4</v>
      </c>
      <c r="H24" s="53">
        <v>3.4500168382878602E-4</v>
      </c>
      <c r="I24" s="53">
        <v>1.2632663031087651E-5</v>
      </c>
      <c r="J24" s="53">
        <v>2.4538740814386123E-3</v>
      </c>
      <c r="K24" s="20">
        <v>11.138643290370357</v>
      </c>
      <c r="L24" s="18">
        <v>0.91979647376361562</v>
      </c>
      <c r="M24" s="20" t="s">
        <v>405</v>
      </c>
      <c r="N24" s="53">
        <v>1.0057156829621557E-3</v>
      </c>
      <c r="O24" s="53">
        <v>4.0923651207836456E-5</v>
      </c>
      <c r="P24" s="53">
        <v>8.6857798127814725E-6</v>
      </c>
      <c r="Q24" s="53">
        <v>2.9694131175428135E-4</v>
      </c>
      <c r="R24" s="53">
        <v>2.9694131175428135E-4</v>
      </c>
      <c r="S24" s="53">
        <v>1.1445738305269716E-5</v>
      </c>
      <c r="T24" s="53">
        <v>2.1589395409395405E-3</v>
      </c>
      <c r="U24" s="20">
        <v>9.0984094863238223</v>
      </c>
      <c r="V24" s="18">
        <v>0.75131995380559735</v>
      </c>
      <c r="W24" t="s">
        <v>405</v>
      </c>
    </row>
    <row r="25" spans="1:23" x14ac:dyDescent="0.25">
      <c r="A25" s="21" t="s">
        <v>552</v>
      </c>
      <c r="B25" s="21">
        <v>2102012000</v>
      </c>
      <c r="C25" s="21" t="s">
        <v>532</v>
      </c>
      <c r="D25" s="80">
        <v>5.2382327984415965E-4</v>
      </c>
      <c r="E25" s="80">
        <v>2.734616428960358E-2</v>
      </c>
      <c r="F25" s="80">
        <v>1.9363248899601761E-2</v>
      </c>
      <c r="G25" s="80">
        <v>2.7260720241086738E-3</v>
      </c>
      <c r="H25" s="80">
        <v>2.7260720241086738E-3</v>
      </c>
      <c r="I25" s="80">
        <v>1.9058091583470187E-5</v>
      </c>
      <c r="J25" s="80">
        <v>6.5100227441401174E-3</v>
      </c>
      <c r="K25" s="77">
        <v>145.09904851683226</v>
      </c>
      <c r="L25" s="194">
        <v>1.0476465596883191</v>
      </c>
      <c r="M25" s="77" t="s">
        <v>553</v>
      </c>
      <c r="N25" s="80">
        <v>5.2382327984415965E-4</v>
      </c>
      <c r="O25" s="80">
        <v>2.734616428960358E-2</v>
      </c>
      <c r="P25" s="80">
        <v>1.9363248899601761E-2</v>
      </c>
      <c r="Q25" s="80">
        <v>2.7260720241086738E-3</v>
      </c>
      <c r="R25" s="80">
        <v>2.7260720241086738E-3</v>
      </c>
      <c r="S25" s="80">
        <v>1.9058091583470187E-5</v>
      </c>
      <c r="T25" s="80">
        <v>6.5100227441401174E-3</v>
      </c>
      <c r="U25" s="77">
        <v>145.09904851683226</v>
      </c>
      <c r="V25" s="194">
        <v>1.0476465596883191</v>
      </c>
      <c r="W25" s="64" t="s">
        <v>553</v>
      </c>
    </row>
    <row r="26" spans="1:23" x14ac:dyDescent="0.25">
      <c r="A26" s="195" t="s">
        <v>552</v>
      </c>
      <c r="B26" s="195" t="s">
        <v>390</v>
      </c>
      <c r="C26" s="195"/>
      <c r="D26" s="196">
        <v>11.110203055667982</v>
      </c>
      <c r="E26" s="196">
        <v>2.9247669418600437</v>
      </c>
      <c r="F26" s="196">
        <v>4.6608236313143543</v>
      </c>
      <c r="G26" s="196">
        <v>3.1681685722740864</v>
      </c>
      <c r="H26" s="196">
        <v>3.1681685722740864</v>
      </c>
      <c r="I26" s="196">
        <v>0.15570682203196273</v>
      </c>
      <c r="J26" s="196">
        <v>33.686803848988511</v>
      </c>
      <c r="K26" s="79">
        <v>58346.996836005746</v>
      </c>
      <c r="L26" s="79"/>
      <c r="M26" s="79"/>
      <c r="N26" s="196">
        <v>9.9960178303703788</v>
      </c>
      <c r="O26" s="196">
        <v>2.7201461273714806</v>
      </c>
      <c r="P26" s="196">
        <v>4.3098583371777046</v>
      </c>
      <c r="Q26" s="196">
        <v>2.8140065345305603</v>
      </c>
      <c r="R26" s="196">
        <v>2.8140065345305603</v>
      </c>
      <c r="S26" s="196">
        <v>0.14100928328100099</v>
      </c>
      <c r="T26" s="196">
        <v>29.675822557985658</v>
      </c>
      <c r="U26" s="79">
        <v>54153.624695029728</v>
      </c>
    </row>
    <row r="27" spans="1:23" x14ac:dyDescent="0.25">
      <c r="A27" s="2"/>
      <c r="B27" s="2"/>
      <c r="C27" s="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1:23" x14ac:dyDescent="0.25">
      <c r="A28" s="2" t="s">
        <v>557</v>
      </c>
      <c r="B28" s="2">
        <v>2104008100</v>
      </c>
      <c r="C28" s="2" t="s">
        <v>477</v>
      </c>
      <c r="D28" s="53">
        <v>3.3468165617440424</v>
      </c>
      <c r="E28" s="53">
        <v>3.7998790657355959E-2</v>
      </c>
      <c r="F28" s="53">
        <v>5.8459677934393781E-3</v>
      </c>
      <c r="G28" s="53">
        <v>0.50567621413250607</v>
      </c>
      <c r="H28" s="53">
        <v>0.50567621413250607</v>
      </c>
      <c r="I28" s="53">
        <v>2.6306855070477198E-2</v>
      </c>
      <c r="J28" s="53">
        <v>3.6917286615569669</v>
      </c>
      <c r="K28" s="20">
        <v>467.61219659062345</v>
      </c>
      <c r="L28" s="18">
        <v>41.757257728804511</v>
      </c>
      <c r="M28" s="20" t="s">
        <v>405</v>
      </c>
      <c r="N28" s="53">
        <v>3.095867150973608</v>
      </c>
      <c r="O28" s="53">
        <v>3.5149583373499493E-2</v>
      </c>
      <c r="P28" s="53">
        <v>5.4076282113076123E-3</v>
      </c>
      <c r="Q28" s="53">
        <v>0.46775984027810846</v>
      </c>
      <c r="R28" s="53">
        <v>0.46775984027810846</v>
      </c>
      <c r="S28" s="53">
        <v>2.4334326950884253E-2</v>
      </c>
      <c r="T28" s="53">
        <v>3.4149172154407572</v>
      </c>
      <c r="U28" s="20">
        <v>432.54992083137608</v>
      </c>
      <c r="V28" s="18">
        <v>38.626234851060644</v>
      </c>
      <c r="W28" t="s">
        <v>405</v>
      </c>
    </row>
    <row r="29" spans="1:23" x14ac:dyDescent="0.25">
      <c r="A29" s="2" t="s">
        <v>557</v>
      </c>
      <c r="B29" s="2">
        <v>2104008210</v>
      </c>
      <c r="C29" s="2" t="s">
        <v>480</v>
      </c>
      <c r="D29" s="53">
        <v>7.8539260636745295E-2</v>
      </c>
      <c r="E29" s="53">
        <v>4.1492439581676775E-3</v>
      </c>
      <c r="F29" s="53">
        <v>5.9274913688109668E-4</v>
      </c>
      <c r="G29" s="53">
        <v>4.5345308971403916E-2</v>
      </c>
      <c r="H29" s="53">
        <v>4.5345308971403916E-2</v>
      </c>
      <c r="I29" s="53">
        <v>2.5191838317446622E-3</v>
      </c>
      <c r="J29" s="53">
        <v>0.34201625198039282</v>
      </c>
      <c r="K29" s="20">
        <v>47.413317301410174</v>
      </c>
      <c r="L29" s="18">
        <v>4.233957379143928</v>
      </c>
      <c r="M29" s="20" t="s">
        <v>405</v>
      </c>
      <c r="N29" s="53">
        <v>6.8561190395400956E-2</v>
      </c>
      <c r="O29" s="53">
        <v>3.6221006246626923E-3</v>
      </c>
      <c r="P29" s="53">
        <v>5.1744294638038466E-4</v>
      </c>
      <c r="Q29" s="53">
        <v>3.9584385398099421E-2</v>
      </c>
      <c r="R29" s="53">
        <v>3.9584385398099421E-2</v>
      </c>
      <c r="S29" s="53">
        <v>2.1991325221166346E-3</v>
      </c>
      <c r="T29" s="53">
        <v>0.29856458006148184</v>
      </c>
      <c r="U29" s="20">
        <v>41.389662296600036</v>
      </c>
      <c r="V29" s="18">
        <v>3.6960515752765701</v>
      </c>
      <c r="W29" t="s">
        <v>405</v>
      </c>
    </row>
    <row r="30" spans="1:23" x14ac:dyDescent="0.25">
      <c r="A30" s="2" t="s">
        <v>557</v>
      </c>
      <c r="B30" s="2">
        <v>2104008220</v>
      </c>
      <c r="C30" s="2" t="s">
        <v>482</v>
      </c>
      <c r="D30" s="53">
        <v>3.7439510966912393E-2</v>
      </c>
      <c r="E30" s="53">
        <v>6.2399184944853994E-3</v>
      </c>
      <c r="F30" s="53">
        <v>1.2479836988970802E-3</v>
      </c>
      <c r="G30" s="53">
        <v>3.7439510966912393E-2</v>
      </c>
      <c r="H30" s="53">
        <v>3.7439510966912393E-2</v>
      </c>
      <c r="I30" s="53">
        <v>2.8079633225184305E-3</v>
      </c>
      <c r="J30" s="53">
        <v>0.43929026201177207</v>
      </c>
      <c r="K30" s="20">
        <v>99.824771427148036</v>
      </c>
      <c r="L30" s="18">
        <v>8.9142429102457843</v>
      </c>
      <c r="M30" s="20" t="s">
        <v>405</v>
      </c>
      <c r="N30" s="53">
        <v>3.2682984521402995E-2</v>
      </c>
      <c r="O30" s="53">
        <v>5.4471640869004998E-3</v>
      </c>
      <c r="P30" s="53">
        <v>1.0894328173801E-3</v>
      </c>
      <c r="Q30" s="53">
        <v>3.2682984521402995E-2</v>
      </c>
      <c r="R30" s="53">
        <v>3.2682984521402995E-2</v>
      </c>
      <c r="S30" s="53">
        <v>2.4512238391052252E-3</v>
      </c>
      <c r="T30" s="53">
        <v>0.38348035171779521</v>
      </c>
      <c r="U30" s="20">
        <v>87.142469950780267</v>
      </c>
      <c r="V30" s="18">
        <v>7.7817272590197044</v>
      </c>
      <c r="W30" t="s">
        <v>405</v>
      </c>
    </row>
    <row r="31" spans="1:23" x14ac:dyDescent="0.25">
      <c r="A31" s="2" t="s">
        <v>557</v>
      </c>
      <c r="B31" s="2">
        <v>2104008230</v>
      </c>
      <c r="C31" s="2" t="s">
        <v>484</v>
      </c>
      <c r="D31" s="53">
        <v>2.8176658560530039E-2</v>
      </c>
      <c r="E31" s="53">
        <v>3.7568878080706724E-3</v>
      </c>
      <c r="F31" s="53">
        <v>7.5137756161413455E-4</v>
      </c>
      <c r="G31" s="53">
        <v>2.4419770752459373E-2</v>
      </c>
      <c r="H31" s="53">
        <v>2.4419770752459373E-2</v>
      </c>
      <c r="I31" s="53">
        <v>1.6905995136318021E-3</v>
      </c>
      <c r="J31" s="53">
        <v>0.20099349773178093</v>
      </c>
      <c r="K31" s="20">
        <v>60.101821369867508</v>
      </c>
      <c r="L31" s="18">
        <v>5.3670269150598378</v>
      </c>
      <c r="M31" s="20" t="s">
        <v>405</v>
      </c>
      <c r="N31" s="53">
        <v>2.4596937081056272E-2</v>
      </c>
      <c r="O31" s="53">
        <v>3.2795916108075023E-3</v>
      </c>
      <c r="P31" s="53">
        <v>6.5591832216150062E-4</v>
      </c>
      <c r="Q31" s="53">
        <v>2.1317345470248772E-2</v>
      </c>
      <c r="R31" s="53">
        <v>2.1317345470248772E-2</v>
      </c>
      <c r="S31" s="53">
        <v>1.4758162248633758E-3</v>
      </c>
      <c r="T31" s="53">
        <v>0.17545815117820143</v>
      </c>
      <c r="U31" s="20">
        <v>52.466147308267111</v>
      </c>
      <c r="V31" s="18">
        <v>4.6851695724838658</v>
      </c>
      <c r="W31" t="s">
        <v>405</v>
      </c>
    </row>
    <row r="32" spans="1:23" x14ac:dyDescent="0.25">
      <c r="A32" s="2" t="s">
        <v>557</v>
      </c>
      <c r="B32" s="2">
        <v>2104008310</v>
      </c>
      <c r="C32" s="2" t="s">
        <v>486</v>
      </c>
      <c r="D32" s="53">
        <v>1.5938930868953505</v>
      </c>
      <c r="E32" s="53">
        <v>4.367094536551009E-2</v>
      </c>
      <c r="F32" s="53">
        <v>1.2029381787889438E-2</v>
      </c>
      <c r="G32" s="53">
        <v>0.3651527678910596</v>
      </c>
      <c r="H32" s="53">
        <v>0.3651527678910596</v>
      </c>
      <c r="I32" s="53">
        <v>1.1940019878280094E-2</v>
      </c>
      <c r="J32" s="53">
        <v>3.6440197761922053</v>
      </c>
      <c r="K32" s="20">
        <v>962.21632417731723</v>
      </c>
      <c r="L32" s="18">
        <v>85.924865374524842</v>
      </c>
      <c r="M32" s="20" t="s">
        <v>405</v>
      </c>
      <c r="N32" s="53">
        <v>1.391395927521861</v>
      </c>
      <c r="O32" s="53">
        <v>3.8122742379765366E-2</v>
      </c>
      <c r="P32" s="53">
        <v>1.0501101339787634E-2</v>
      </c>
      <c r="Q32" s="53">
        <v>0.31876170261620185</v>
      </c>
      <c r="R32" s="53">
        <v>0.31876170261620185</v>
      </c>
      <c r="S32" s="53">
        <v>1.042309247073092E-2</v>
      </c>
      <c r="T32" s="53">
        <v>3.1810629697121322</v>
      </c>
      <c r="U32" s="20">
        <v>839.97094024868989</v>
      </c>
      <c r="V32" s="18">
        <v>75.008486289286267</v>
      </c>
      <c r="W32" t="s">
        <v>405</v>
      </c>
    </row>
    <row r="33" spans="1:31" x14ac:dyDescent="0.25">
      <c r="A33" s="2" t="s">
        <v>557</v>
      </c>
      <c r="B33" s="2">
        <v>2104008320</v>
      </c>
      <c r="C33" s="2" t="s">
        <v>489</v>
      </c>
      <c r="D33" s="53">
        <v>0.7598056974703048</v>
      </c>
      <c r="E33" s="53">
        <v>0.10186712682744539</v>
      </c>
      <c r="F33" s="53">
        <v>2.5326856582343484E-2</v>
      </c>
      <c r="G33" s="53">
        <v>0.50179627719749775</v>
      </c>
      <c r="H33" s="53">
        <v>0.50179627719749775</v>
      </c>
      <c r="I33" s="53">
        <v>1.5812932849551195E-2</v>
      </c>
      <c r="J33" s="53">
        <v>7.8285914254117408</v>
      </c>
      <c r="K33" s="20">
        <v>2025.8659400238698</v>
      </c>
      <c r="L33" s="18">
        <v>180.90761275767773</v>
      </c>
      <c r="M33" s="20" t="s">
        <v>405</v>
      </c>
      <c r="N33" s="53">
        <v>0.66327570014581605</v>
      </c>
      <c r="O33" s="53">
        <v>8.8925353012316841E-2</v>
      </c>
      <c r="P33" s="53">
        <v>2.2109190004860533E-2</v>
      </c>
      <c r="Q33" s="53">
        <v>0.4380452505118812</v>
      </c>
      <c r="R33" s="53">
        <v>0.4380452505118812</v>
      </c>
      <c r="S33" s="53">
        <v>1.3803968754202133E-2</v>
      </c>
      <c r="T33" s="53">
        <v>6.8340030564833221</v>
      </c>
      <c r="U33" s="20">
        <v>1768.4885152146539</v>
      </c>
      <c r="V33" s="18">
        <v>157.92409021550722</v>
      </c>
      <c r="W33" t="s">
        <v>405</v>
      </c>
    </row>
    <row r="34" spans="1:31" x14ac:dyDescent="0.25">
      <c r="A34" s="2" t="s">
        <v>557</v>
      </c>
      <c r="B34" s="2">
        <v>2104008330</v>
      </c>
      <c r="C34" s="2" t="s">
        <v>491</v>
      </c>
      <c r="D34" s="53">
        <v>0.57182332666915492</v>
      </c>
      <c r="E34" s="53">
        <v>6.133146885803667E-2</v>
      </c>
      <c r="F34" s="53">
        <v>1.5248622044510798E-2</v>
      </c>
      <c r="G34" s="53">
        <v>0.33522693220628086</v>
      </c>
      <c r="H34" s="53">
        <v>0.33522693220628086</v>
      </c>
      <c r="I34" s="53">
        <v>9.520543366843829E-3</v>
      </c>
      <c r="J34" s="53">
        <v>4.7133852319526941</v>
      </c>
      <c r="K34" s="20">
        <v>1219.7196257591461</v>
      </c>
      <c r="L34" s="18">
        <v>108.91962857481836</v>
      </c>
      <c r="M34" s="20" t="s">
        <v>405</v>
      </c>
      <c r="N34" s="53">
        <v>0.49917566901505955</v>
      </c>
      <c r="O34" s="53">
        <v>5.3539573450455014E-2</v>
      </c>
      <c r="P34" s="53">
        <v>1.3311351173734923E-2</v>
      </c>
      <c r="Q34" s="53">
        <v>0.29263781372940401</v>
      </c>
      <c r="R34" s="53">
        <v>0.29263781372940401</v>
      </c>
      <c r="S34" s="53">
        <v>8.3109998890982823E-3</v>
      </c>
      <c r="T34" s="53">
        <v>4.1145702120805101</v>
      </c>
      <c r="U34" s="20">
        <v>1064.7595713621356</v>
      </c>
      <c r="V34" s="18">
        <v>95.081865196737809</v>
      </c>
      <c r="W34" t="s">
        <v>405</v>
      </c>
    </row>
    <row r="35" spans="1:31" x14ac:dyDescent="0.25">
      <c r="A35" s="2" t="s">
        <v>557</v>
      </c>
      <c r="B35" s="2">
        <v>2104008410</v>
      </c>
      <c r="C35" s="2" t="s">
        <v>493</v>
      </c>
      <c r="D35" s="53">
        <v>9.5814344905327652E-3</v>
      </c>
      <c r="E35" s="53">
        <v>1.6732169347173118E-2</v>
      </c>
      <c r="F35" s="53">
        <v>1.3372363114623879E-3</v>
      </c>
      <c r="G35" s="53">
        <v>1.2369435881027079E-2</v>
      </c>
      <c r="H35" s="53">
        <v>1.2369435881027079E-2</v>
      </c>
      <c r="I35" s="53">
        <v>3.0037670646223879E-4</v>
      </c>
      <c r="J35" s="53">
        <v>4.1504472017013842E-2</v>
      </c>
      <c r="K35" s="20">
        <v>127.73464226160868</v>
      </c>
      <c r="L35" s="18">
        <v>11.406563850780438</v>
      </c>
      <c r="M35" s="20" t="s">
        <v>405</v>
      </c>
      <c r="N35" s="53">
        <v>8.3641550613112719E-3</v>
      </c>
      <c r="O35" s="53">
        <v>1.460642026725306E-2</v>
      </c>
      <c r="P35" s="53">
        <v>1.1673462751051406E-3</v>
      </c>
      <c r="Q35" s="53">
        <v>1.0797953044722542E-2</v>
      </c>
      <c r="R35" s="53">
        <v>1.0797953044722542E-2</v>
      </c>
      <c r="S35" s="53">
        <v>2.6221515704549211E-4</v>
      </c>
      <c r="T35" s="53">
        <v>3.6231510013575802E-2</v>
      </c>
      <c r="U35" s="20">
        <v>111.50651352184029</v>
      </c>
      <c r="V35" s="18">
        <v>9.957409702998488</v>
      </c>
      <c r="W35" t="s">
        <v>405</v>
      </c>
    </row>
    <row r="36" spans="1:31" x14ac:dyDescent="0.25">
      <c r="A36" s="2" t="s">
        <v>557</v>
      </c>
      <c r="B36" s="2">
        <v>2104008420</v>
      </c>
      <c r="C36" s="2" t="s">
        <v>496</v>
      </c>
      <c r="D36" s="53">
        <v>3.2318476314103825E-2</v>
      </c>
      <c r="E36" s="53">
        <v>5.6438127220355308E-2</v>
      </c>
      <c r="F36" s="53">
        <v>4.510539637990434E-3</v>
      </c>
      <c r="G36" s="53">
        <v>4.1722491651411515E-2</v>
      </c>
      <c r="H36" s="53">
        <v>4.1722491651411515E-2</v>
      </c>
      <c r="I36" s="53">
        <v>1.0131799661836016E-3</v>
      </c>
      <c r="J36" s="53">
        <v>0.13999587401412816</v>
      </c>
      <c r="K36" s="20">
        <v>430.85291816181712</v>
      </c>
      <c r="L36" s="18">
        <v>38.474694368678229</v>
      </c>
      <c r="M36" s="20" t="s">
        <v>405</v>
      </c>
      <c r="N36" s="53">
        <v>2.8212554968003473E-2</v>
      </c>
      <c r="O36" s="53">
        <v>4.9267909508486966E-2</v>
      </c>
      <c r="P36" s="53">
        <v>3.9374952654135436E-3</v>
      </c>
      <c r="Q36" s="53">
        <v>3.6421831205075285E-2</v>
      </c>
      <c r="R36" s="53">
        <v>3.6421831205075285E-2</v>
      </c>
      <c r="S36" s="53">
        <v>8.844598739935173E-4</v>
      </c>
      <c r="T36" s="53">
        <v>0.12221000930027295</v>
      </c>
      <c r="U36" s="20">
        <v>376.1149355751125</v>
      </c>
      <c r="V36" s="18">
        <v>33.586652390532642</v>
      </c>
      <c r="W36" t="s">
        <v>405</v>
      </c>
    </row>
    <row r="37" spans="1:31" x14ac:dyDescent="0.25">
      <c r="A37" s="2" t="s">
        <v>557</v>
      </c>
      <c r="B37" s="2">
        <v>2104008610</v>
      </c>
      <c r="C37" s="2" t="s">
        <v>498</v>
      </c>
      <c r="D37" s="53">
        <v>1.0669690690537827</v>
      </c>
      <c r="E37" s="53">
        <v>3.7901691000690338E-2</v>
      </c>
      <c r="F37" s="53">
        <v>9.4006085379187889E-3</v>
      </c>
      <c r="G37" s="53">
        <v>0.23196358976820075</v>
      </c>
      <c r="H37" s="53">
        <v>0.23196358976820075</v>
      </c>
      <c r="I37" s="53">
        <v>5.7286972260337755E-3</v>
      </c>
      <c r="J37" s="53">
        <v>1.4235028113128578</v>
      </c>
      <c r="K37" s="20">
        <v>751.94379494153122</v>
      </c>
      <c r="L37" s="18">
        <v>67.147758488510036</v>
      </c>
      <c r="M37" s="20" t="s">
        <v>405</v>
      </c>
      <c r="N37" s="53">
        <v>0.97571266729588479</v>
      </c>
      <c r="O37" s="53">
        <v>3.4660011329198041E-2</v>
      </c>
      <c r="P37" s="53">
        <v>8.5965873770562536E-3</v>
      </c>
      <c r="Q37" s="53">
        <v>0.21212406193646743</v>
      </c>
      <c r="R37" s="53">
        <v>0.21212406193646743</v>
      </c>
      <c r="S37" s="53">
        <v>5.2387296058178413E-3</v>
      </c>
      <c r="T37" s="53">
        <v>1.3017525673551154</v>
      </c>
      <c r="U37" s="20">
        <v>687.63107300724255</v>
      </c>
      <c r="V37" s="18">
        <v>61.404702758502829</v>
      </c>
      <c r="W37" t="s">
        <v>405</v>
      </c>
    </row>
    <row r="38" spans="1:31" x14ac:dyDescent="0.25">
      <c r="A38" s="2" t="s">
        <v>557</v>
      </c>
      <c r="B38" s="2">
        <v>2104004000</v>
      </c>
      <c r="C38" s="2" t="s">
        <v>509</v>
      </c>
      <c r="D38" s="53">
        <v>7.0220864945884198E-2</v>
      </c>
      <c r="E38" s="53">
        <v>1.1002328264618229</v>
      </c>
      <c r="F38" s="53">
        <v>2.846513442807165</v>
      </c>
      <c r="G38" s="53">
        <v>4.4968644133317026E-2</v>
      </c>
      <c r="H38" s="53">
        <v>4.4968644133317026E-2</v>
      </c>
      <c r="I38" s="53">
        <v>2.4125677577524584E-3</v>
      </c>
      <c r="J38" s="53">
        <v>4.4106745120761792E-2</v>
      </c>
      <c r="K38" s="20">
        <v>26435.872926296983</v>
      </c>
      <c r="L38" s="18">
        <v>196.9729732002362</v>
      </c>
      <c r="M38" s="20" t="s">
        <v>553</v>
      </c>
      <c r="N38" s="53">
        <v>6.4915329356027313E-2</v>
      </c>
      <c r="O38" s="53">
        <v>1.0171047644190023</v>
      </c>
      <c r="P38" s="53">
        <v>2.6314451950796833</v>
      </c>
      <c r="Q38" s="53">
        <v>4.1571039417670402E-2</v>
      </c>
      <c r="R38" s="53">
        <v>4.1571039417670402E-2</v>
      </c>
      <c r="S38" s="53">
        <v>2.2302862647580169E-3</v>
      </c>
      <c r="T38" s="53">
        <v>4.0774261162165044E-2</v>
      </c>
      <c r="U38" s="20">
        <v>24438.511248005336</v>
      </c>
      <c r="V38" s="18">
        <v>182.09068543065175</v>
      </c>
      <c r="W38" t="s">
        <v>553</v>
      </c>
    </row>
    <row r="39" spans="1:31" x14ac:dyDescent="0.25">
      <c r="A39" s="2" t="s">
        <v>557</v>
      </c>
      <c r="B39" s="2">
        <v>2103004001</v>
      </c>
      <c r="C39" s="2" t="s">
        <v>516</v>
      </c>
      <c r="D39" s="53">
        <v>1.9516593712183384E-2</v>
      </c>
      <c r="E39" s="53">
        <v>0.49270503060210519</v>
      </c>
      <c r="F39" s="53">
        <v>0.34826581363092807</v>
      </c>
      <c r="G39" s="53">
        <v>1.2498204885600002E-2</v>
      </c>
      <c r="H39" s="53">
        <v>1.2498204885600002E-2</v>
      </c>
      <c r="I39" s="53">
        <v>6.7052869211244026E-4</v>
      </c>
      <c r="J39" s="53">
        <v>1.2258655958626E-2</v>
      </c>
      <c r="K39" s="20">
        <v>7582.1829709323965</v>
      </c>
      <c r="L39" s="18">
        <v>56.494639965042182</v>
      </c>
      <c r="M39" s="20" t="s">
        <v>553</v>
      </c>
      <c r="N39" s="53">
        <v>1.9152066756391216E-2</v>
      </c>
      <c r="O39" s="53">
        <v>0.48350238655686112</v>
      </c>
      <c r="P39" s="53">
        <v>0.34176097581334752</v>
      </c>
      <c r="Q39" s="53">
        <v>1.2264765964495113E-2</v>
      </c>
      <c r="R39" s="53">
        <v>1.2264765964495113E-2</v>
      </c>
      <c r="S39" s="53">
        <v>6.5800469399516278E-4</v>
      </c>
      <c r="T39" s="53">
        <v>1.2029691283508953E-2</v>
      </c>
      <c r="U39" s="20">
        <v>7440.5645042361393</v>
      </c>
      <c r="V39" s="18">
        <v>55.439444605199448</v>
      </c>
      <c r="W39" t="s">
        <v>553</v>
      </c>
    </row>
    <row r="40" spans="1:31" x14ac:dyDescent="0.25">
      <c r="A40" s="2" t="s">
        <v>557</v>
      </c>
      <c r="B40" s="2">
        <v>2104004000</v>
      </c>
      <c r="C40" s="2" t="s">
        <v>519</v>
      </c>
      <c r="D40" s="53">
        <v>4.647737977447306E-4</v>
      </c>
      <c r="E40" s="53">
        <v>1.1733419858913255E-2</v>
      </c>
      <c r="F40" s="53">
        <v>1.8840338468694078E-2</v>
      </c>
      <c r="G40" s="53">
        <v>2.6074266353140577E-4</v>
      </c>
      <c r="H40" s="53">
        <v>2.6074266353140577E-4</v>
      </c>
      <c r="I40" s="53">
        <v>1.5968163877662712E-5</v>
      </c>
      <c r="J40" s="53">
        <v>2.9193117247606408E-4</v>
      </c>
      <c r="K40" s="20">
        <v>178.60220595242461</v>
      </c>
      <c r="L40" s="18">
        <v>1.3037133176570288</v>
      </c>
      <c r="M40" s="20" t="s">
        <v>553</v>
      </c>
      <c r="N40" s="53">
        <v>4.3944409407394985E-4</v>
      </c>
      <c r="O40" s="53">
        <v>1.1093960299202102E-2</v>
      </c>
      <c r="P40" s="53">
        <v>1.781355900568456E-2</v>
      </c>
      <c r="Q40" s="53">
        <v>2.4653245109337998E-4</v>
      </c>
      <c r="R40" s="53">
        <v>2.4653245109337998E-4</v>
      </c>
      <c r="S40" s="53">
        <v>1.5097915035859868E-5</v>
      </c>
      <c r="T40" s="53">
        <v>2.7602121772611155E-4</v>
      </c>
      <c r="U40" s="20">
        <v>168.868565687688</v>
      </c>
      <c r="V40" s="18">
        <v>1.2326622554669002</v>
      </c>
      <c r="W40" t="s">
        <v>553</v>
      </c>
    </row>
    <row r="41" spans="1:31" x14ac:dyDescent="0.25">
      <c r="A41" s="2" t="s">
        <v>557</v>
      </c>
      <c r="B41" s="2">
        <v>2104004000</v>
      </c>
      <c r="C41" s="2" t="s">
        <v>522</v>
      </c>
      <c r="D41" s="53">
        <v>1.4751175472206149E-3</v>
      </c>
      <c r="E41" s="53">
        <v>2.311240041820499E-2</v>
      </c>
      <c r="F41" s="53">
        <v>5.9796214858933099E-2</v>
      </c>
      <c r="G41" s="53">
        <v>9.4464851845524507E-4</v>
      </c>
      <c r="H41" s="53">
        <v>9.4464851845524507E-4</v>
      </c>
      <c r="I41" s="53">
        <v>5.0680393015123893E-5</v>
      </c>
      <c r="J41" s="53">
        <v>9.2654275518485284E-4</v>
      </c>
      <c r="K41" s="20">
        <v>517.22214138170273</v>
      </c>
      <c r="L41" s="18">
        <v>4.1377771310536211</v>
      </c>
      <c r="M41" s="20" t="s">
        <v>553</v>
      </c>
      <c r="N41" s="53">
        <v>1.2303774556779066E-3</v>
      </c>
      <c r="O41" s="53">
        <v>1.9277769744343681E-2</v>
      </c>
      <c r="P41" s="53">
        <v>4.9875289488574094E-2</v>
      </c>
      <c r="Q41" s="53">
        <v>7.8791974431922419E-4</v>
      </c>
      <c r="R41" s="53">
        <v>7.8791974431922419E-4</v>
      </c>
      <c r="S41" s="53">
        <v>4.2271894282726399E-5</v>
      </c>
      <c r="T41" s="53">
        <v>7.7281794921977252E-4</v>
      </c>
      <c r="U41" s="20">
        <v>431.40864504835463</v>
      </c>
      <c r="V41" s="18">
        <v>3.4512691603868366</v>
      </c>
      <c r="W41" t="s">
        <v>553</v>
      </c>
    </row>
    <row r="42" spans="1:31" x14ac:dyDescent="0.25">
      <c r="A42" s="2" t="s">
        <v>557</v>
      </c>
      <c r="B42" s="2">
        <v>2104006010</v>
      </c>
      <c r="C42" s="2" t="s">
        <v>524</v>
      </c>
      <c r="D42" s="53">
        <v>6.2640334377998829E-4</v>
      </c>
      <c r="E42" s="53">
        <v>1.0705802602785265E-2</v>
      </c>
      <c r="F42" s="53">
        <v>6.833491023054419E-5</v>
      </c>
      <c r="G42" s="53">
        <v>8.6557552958689261E-4</v>
      </c>
      <c r="H42" s="53">
        <v>8.6557552958689261E-4</v>
      </c>
      <c r="I42" s="53">
        <v>2.2778303410181393E-3</v>
      </c>
      <c r="J42" s="53">
        <v>4.5556606820362786E-3</v>
      </c>
      <c r="K42" s="20">
        <v>281.18883333333304</v>
      </c>
      <c r="L42" s="18">
        <v>277.03333333333325</v>
      </c>
      <c r="M42" s="20" t="s">
        <v>554</v>
      </c>
      <c r="N42" s="53">
        <v>6.2640334377998829E-4</v>
      </c>
      <c r="O42" s="53">
        <v>1.0705802602785265E-2</v>
      </c>
      <c r="P42" s="53">
        <v>6.833491023054419E-5</v>
      </c>
      <c r="Q42" s="53">
        <v>8.6557552958689261E-4</v>
      </c>
      <c r="R42" s="53">
        <v>8.6557552958689261E-4</v>
      </c>
      <c r="S42" s="53">
        <v>2.2778303410181393E-3</v>
      </c>
      <c r="T42" s="53">
        <v>4.5556606820362786E-3</v>
      </c>
      <c r="U42" s="20">
        <v>281.18883333333304</v>
      </c>
      <c r="V42" s="18">
        <v>277.03333333333325</v>
      </c>
      <c r="W42" t="s">
        <v>554</v>
      </c>
    </row>
    <row r="43" spans="1:31" x14ac:dyDescent="0.25">
      <c r="A43" s="2" t="s">
        <v>557</v>
      </c>
      <c r="B43" s="2">
        <v>2103006000</v>
      </c>
      <c r="C43" s="2" t="s">
        <v>527</v>
      </c>
      <c r="D43" s="53">
        <v>9.70869166666667E-3</v>
      </c>
      <c r="E43" s="53">
        <v>0.17652166666666672</v>
      </c>
      <c r="F43" s="53">
        <v>1.0591300000000004E-3</v>
      </c>
      <c r="G43" s="53">
        <v>1.341564666666667E-2</v>
      </c>
      <c r="H43" s="53">
        <v>1.341564666666667E-2</v>
      </c>
      <c r="I43" s="53">
        <v>3.5304333333333375E-2</v>
      </c>
      <c r="J43" s="53">
        <v>7.060866666666675E-2</v>
      </c>
      <c r="K43" s="20">
        <v>3583.389833333335</v>
      </c>
      <c r="L43" s="18">
        <v>3530.4333333333366</v>
      </c>
      <c r="M43" s="20" t="s">
        <v>554</v>
      </c>
      <c r="N43" s="53">
        <v>9.70869166666667E-3</v>
      </c>
      <c r="O43" s="53">
        <v>0.17652166666666672</v>
      </c>
      <c r="P43" s="53">
        <v>1.0591300000000004E-3</v>
      </c>
      <c r="Q43" s="53">
        <v>1.341564666666667E-2</v>
      </c>
      <c r="R43" s="53">
        <v>1.341564666666667E-2</v>
      </c>
      <c r="S43" s="53">
        <v>3.5304333333333375E-2</v>
      </c>
      <c r="T43" s="53">
        <v>7.060866666666675E-2</v>
      </c>
      <c r="U43" s="20">
        <v>3583.389833333335</v>
      </c>
      <c r="V43" s="18">
        <v>3530.4333333333366</v>
      </c>
      <c r="W43" t="s">
        <v>554</v>
      </c>
    </row>
    <row r="44" spans="1:31" x14ac:dyDescent="0.25">
      <c r="A44" s="2" t="s">
        <v>557</v>
      </c>
      <c r="B44" s="2">
        <v>2104002000</v>
      </c>
      <c r="C44" s="2" t="s">
        <v>528</v>
      </c>
      <c r="D44" s="53">
        <v>0.1040747212991292</v>
      </c>
      <c r="E44" s="53">
        <v>4.9123268453189005E-2</v>
      </c>
      <c r="F44" s="53">
        <v>9.6789490808190159E-2</v>
      </c>
      <c r="G44" s="53">
        <v>8.3155702318004274E-2</v>
      </c>
      <c r="H44" s="53">
        <v>8.3155702318004274E-2</v>
      </c>
      <c r="I44" s="53">
        <v>1.3175339342863268E-2</v>
      </c>
      <c r="J44" s="53">
        <v>1.3589556733633801</v>
      </c>
      <c r="K44" s="20">
        <v>316.38715274935288</v>
      </c>
      <c r="L44" s="18">
        <v>20.814944259825847</v>
      </c>
      <c r="M44" s="20" t="s">
        <v>405</v>
      </c>
      <c r="N44" s="53">
        <v>9.1436623950975529E-2</v>
      </c>
      <c r="O44" s="53">
        <v>4.3158086504860464E-2</v>
      </c>
      <c r="P44" s="53">
        <v>8.503606027440723E-2</v>
      </c>
      <c r="Q44" s="53">
        <v>7.3057862536829443E-2</v>
      </c>
      <c r="R44" s="53">
        <v>7.3057862536829443E-2</v>
      </c>
      <c r="S44" s="53">
        <v>1.1575419409073751E-2</v>
      </c>
      <c r="T44" s="53">
        <v>1.1939337172398632</v>
      </c>
      <c r="U44" s="20">
        <v>277.96733681096561</v>
      </c>
      <c r="V44" s="18">
        <v>18.287324790195111</v>
      </c>
      <c r="W44" t="s">
        <v>405</v>
      </c>
    </row>
    <row r="45" spans="1:31" x14ac:dyDescent="0.25">
      <c r="A45" s="2" t="s">
        <v>557</v>
      </c>
      <c r="B45" s="2">
        <v>2103002000</v>
      </c>
      <c r="C45" s="2" t="s">
        <v>555</v>
      </c>
      <c r="D45" s="53">
        <v>2.8645019898962393E-4</v>
      </c>
      <c r="E45" s="53">
        <v>1.3520449392310249E-4</v>
      </c>
      <c r="F45" s="53">
        <v>2.6639868506035018E-4</v>
      </c>
      <c r="G45" s="53">
        <v>2.2887370899270956E-4</v>
      </c>
      <c r="H45" s="53">
        <v>2.2887370899270956E-4</v>
      </c>
      <c r="I45" s="53">
        <v>3.6263162941091441E-5</v>
      </c>
      <c r="J45" s="53">
        <v>3.7403234733070141E-3</v>
      </c>
      <c r="K45" s="20">
        <v>13.168671346965224</v>
      </c>
      <c r="L45" s="18">
        <v>0.8708086049284568</v>
      </c>
      <c r="M45" s="20" t="s">
        <v>405</v>
      </c>
      <c r="N45" s="53">
        <v>2.7069889582540766E-4</v>
      </c>
      <c r="O45" s="53">
        <v>1.2776987882959242E-4</v>
      </c>
      <c r="P45" s="53">
        <v>2.5174997311762913E-4</v>
      </c>
      <c r="Q45" s="53">
        <v>2.1628841776450075E-4</v>
      </c>
      <c r="R45" s="53">
        <v>2.1628841776450075E-4</v>
      </c>
      <c r="S45" s="53">
        <v>3.4269126717017481E-5</v>
      </c>
      <c r="T45" s="53">
        <v>3.5346508322402601E-3</v>
      </c>
      <c r="U45" s="20">
        <v>12.440835130353117</v>
      </c>
      <c r="V45" s="18">
        <v>0.8229246433092392</v>
      </c>
      <c r="W45" t="s">
        <v>405</v>
      </c>
    </row>
    <row r="46" spans="1:31" x14ac:dyDescent="0.25">
      <c r="A46" s="2" t="s">
        <v>557</v>
      </c>
      <c r="B46" s="2">
        <v>2103008000</v>
      </c>
      <c r="C46" s="2" t="s">
        <v>556</v>
      </c>
      <c r="D46" s="53">
        <v>8.7528703202673379E-4</v>
      </c>
      <c r="E46" s="53">
        <v>3.4801193375654412E-5</v>
      </c>
      <c r="F46" s="53">
        <v>7.5868125068506339E-6</v>
      </c>
      <c r="G46" s="53">
        <v>2.4615288677671822E-4</v>
      </c>
      <c r="H46" s="53">
        <v>2.4615288677671822E-4</v>
      </c>
      <c r="I46" s="53">
        <v>9.0131921626299533E-6</v>
      </c>
      <c r="J46" s="53">
        <v>1.750797799678111E-3</v>
      </c>
      <c r="K46" s="20">
        <v>7.9472342577361532</v>
      </c>
      <c r="L46" s="18">
        <v>0.65625928184257976</v>
      </c>
      <c r="M46" s="20" t="s">
        <v>405</v>
      </c>
      <c r="N46" s="53">
        <v>7.1756118952917862E-4</v>
      </c>
      <c r="O46" s="53">
        <v>2.9198335412332756E-5</v>
      </c>
      <c r="P46" s="53">
        <v>6.1971575068721741E-6</v>
      </c>
      <c r="Q46" s="53">
        <v>2.1186262130783E-4</v>
      </c>
      <c r="R46" s="53">
        <v>2.1186262130783E-4</v>
      </c>
      <c r="S46" s="53">
        <v>8.1663413751081686E-6</v>
      </c>
      <c r="T46" s="53">
        <v>1.5403669758388852E-3</v>
      </c>
      <c r="U46" s="20">
        <v>6.4915618245119404</v>
      </c>
      <c r="V46" s="18">
        <v>0.53605412434444311</v>
      </c>
      <c r="W46" t="s">
        <v>405</v>
      </c>
    </row>
    <row r="47" spans="1:31" x14ac:dyDescent="0.25">
      <c r="A47" s="21" t="s">
        <v>557</v>
      </c>
      <c r="B47" s="21">
        <v>2102012000</v>
      </c>
      <c r="C47" s="21" t="s">
        <v>532</v>
      </c>
      <c r="D47" s="80">
        <v>3.7373908168656338E-4</v>
      </c>
      <c r="E47" s="80">
        <v>1.9511027330222776E-2</v>
      </c>
      <c r="F47" s="80">
        <v>1.3815351742974291E-2</v>
      </c>
      <c r="G47" s="80">
        <v>1.9450064441674253E-3</v>
      </c>
      <c r="H47" s="80">
        <v>1.9450064441674253E-3</v>
      </c>
      <c r="I47" s="80">
        <v>1.3597627141015245E-5</v>
      </c>
      <c r="J47" s="80">
        <v>4.6447915084595207E-3</v>
      </c>
      <c r="K47" s="77">
        <v>103.52572562717806</v>
      </c>
      <c r="L47" s="194">
        <v>0.74747816337312667</v>
      </c>
      <c r="M47" s="77" t="s">
        <v>553</v>
      </c>
      <c r="N47" s="80">
        <v>3.7373908168656338E-4</v>
      </c>
      <c r="O47" s="80">
        <v>1.9511027330222776E-2</v>
      </c>
      <c r="P47" s="80">
        <v>1.3815351742974291E-2</v>
      </c>
      <c r="Q47" s="80">
        <v>1.9450064441674253E-3</v>
      </c>
      <c r="R47" s="80">
        <v>1.9450064441674253E-3</v>
      </c>
      <c r="S47" s="80">
        <v>1.3597627141015245E-5</v>
      </c>
      <c r="T47" s="80">
        <v>4.6447915084595207E-3</v>
      </c>
      <c r="U47" s="77">
        <v>103.52572562717806</v>
      </c>
      <c r="V47" s="194">
        <v>0.74747816337312667</v>
      </c>
      <c r="W47" s="64" t="s">
        <v>553</v>
      </c>
    </row>
    <row r="48" spans="1:31" x14ac:dyDescent="0.25">
      <c r="A48" s="195" t="s">
        <v>557</v>
      </c>
      <c r="B48" s="195" t="s">
        <v>390</v>
      </c>
      <c r="C48" s="195"/>
      <c r="D48" s="196">
        <v>7.7329857254267713</v>
      </c>
      <c r="E48" s="196">
        <v>2.2539018176184991</v>
      </c>
      <c r="F48" s="196">
        <v>3.4617134258176292</v>
      </c>
      <c r="G48" s="196">
        <v>2.2596414971738574</v>
      </c>
      <c r="H48" s="196">
        <v>2.2596414971738574</v>
      </c>
      <c r="I48" s="196">
        <v>0.13160647373794404</v>
      </c>
      <c r="J48" s="196">
        <v>23.966868052682123</v>
      </c>
      <c r="K48" s="79">
        <v>45212.773047225754</v>
      </c>
      <c r="L48" s="79"/>
      <c r="M48" s="79"/>
      <c r="N48" s="196">
        <v>6.976715872770038</v>
      </c>
      <c r="O48" s="196">
        <v>2.1076528819815317</v>
      </c>
      <c r="P48" s="196">
        <v>3.2084253371787139</v>
      </c>
      <c r="Q48" s="196">
        <v>2.014715668505513</v>
      </c>
      <c r="R48" s="196">
        <v>2.014715668505513</v>
      </c>
      <c r="S48" s="196">
        <v>0.12154324223458784</v>
      </c>
      <c r="T48" s="196">
        <v>21.194921268860885</v>
      </c>
      <c r="U48" s="79">
        <v>42206.376838353892</v>
      </c>
      <c r="Y48" s="316" t="s">
        <v>558</v>
      </c>
      <c r="Z48" s="316"/>
      <c r="AA48" s="316"/>
      <c r="AB48" s="316"/>
      <c r="AC48" s="316"/>
      <c r="AD48" s="316"/>
      <c r="AE48" s="316"/>
    </row>
    <row r="49" spans="1:31" ht="15.75" thickBot="1" x14ac:dyDescent="0.3">
      <c r="A49" s="2"/>
      <c r="B49" s="2"/>
      <c r="C49" s="2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Y49" s="3" t="s">
        <v>264</v>
      </c>
      <c r="Z49" s="3" t="s">
        <v>265</v>
      </c>
      <c r="AA49" s="197" t="s">
        <v>266</v>
      </c>
      <c r="AB49" s="3" t="s">
        <v>267</v>
      </c>
      <c r="AC49" s="198" t="s">
        <v>268</v>
      </c>
      <c r="AD49" s="3" t="s">
        <v>269</v>
      </c>
      <c r="AE49" s="3" t="s">
        <v>270</v>
      </c>
    </row>
    <row r="50" spans="1:31" ht="15.75" thickTop="1" x14ac:dyDescent="0.25">
      <c r="A50" s="2" t="s">
        <v>559</v>
      </c>
      <c r="B50" s="2">
        <v>2104008100</v>
      </c>
      <c r="C50" s="2" t="s">
        <v>477</v>
      </c>
      <c r="D50" s="53">
        <v>4.5256596183082216</v>
      </c>
      <c r="E50" s="53">
        <v>5.1383034967691602E-2</v>
      </c>
      <c r="F50" s="53">
        <v>7.9050823027217859E-3</v>
      </c>
      <c r="G50" s="53">
        <v>0.68378961918543435</v>
      </c>
      <c r="H50" s="53">
        <v>0.68378961918543435</v>
      </c>
      <c r="I50" s="53">
        <v>3.5572870362248037E-2</v>
      </c>
      <c r="J50" s="53">
        <v>4.9920594741688058</v>
      </c>
      <c r="K50" s="20">
        <v>634.86905021978669</v>
      </c>
      <c r="L50" s="18">
        <v>56.465339999411725</v>
      </c>
      <c r="M50" s="20" t="s">
        <v>405</v>
      </c>
      <c r="N50" s="53">
        <v>4.1749268855877775</v>
      </c>
      <c r="O50" s="53">
        <v>4.7400916604926749E-2</v>
      </c>
      <c r="P50" s="53">
        <v>7.2924487084502672E-3</v>
      </c>
      <c r="Q50" s="53">
        <v>0.63079681328094828</v>
      </c>
      <c r="R50" s="53">
        <v>0.63079681328094828</v>
      </c>
      <c r="S50" s="53">
        <v>3.2816019188026214E-2</v>
      </c>
      <c r="T50" s="53">
        <v>4.6051813593863438</v>
      </c>
      <c r="U50" s="20">
        <v>585.66476749630908</v>
      </c>
      <c r="V50" s="18">
        <v>52.089349608559964</v>
      </c>
      <c r="W50" t="s">
        <v>405</v>
      </c>
      <c r="Y50" s="86">
        <f t="shared" ref="Y50:AE66" si="0">N50/$U50*2000</f>
        <v>14.257053240321779</v>
      </c>
      <c r="Z50" s="22">
        <f t="shared" si="0"/>
        <v>0.16187047347090236</v>
      </c>
      <c r="AA50" s="199">
        <f t="shared" si="0"/>
        <v>2.4903149764754204E-2</v>
      </c>
      <c r="AB50" s="22">
        <f t="shared" si="0"/>
        <v>2.154122454651239</v>
      </c>
      <c r="AC50" s="200">
        <f t="shared" si="0"/>
        <v>2.154122454651239</v>
      </c>
      <c r="AD50" s="22">
        <f t="shared" si="0"/>
        <v>0.11206417394139395</v>
      </c>
      <c r="AE50" s="86">
        <f t="shared" si="0"/>
        <v>15.726339076442278</v>
      </c>
    </row>
    <row r="51" spans="1:31" x14ac:dyDescent="0.25">
      <c r="A51" s="2" t="s">
        <v>559</v>
      </c>
      <c r="B51" s="2">
        <v>2104008210</v>
      </c>
      <c r="C51" s="2" t="s">
        <v>480</v>
      </c>
      <c r="D51" s="53">
        <v>9.721212082736877E-2</v>
      </c>
      <c r="E51" s="53">
        <v>5.1357346852194813E-3</v>
      </c>
      <c r="F51" s="53">
        <v>7.3367638360278338E-4</v>
      </c>
      <c r="G51" s="53">
        <v>5.6126243345612906E-2</v>
      </c>
      <c r="H51" s="53">
        <v>5.6126243345612906E-2</v>
      </c>
      <c r="I51" s="53">
        <v>3.1181246303118287E-3</v>
      </c>
      <c r="J51" s="53">
        <v>0.42333127333880594</v>
      </c>
      <c r="K51" s="20">
        <v>58.913251373624746</v>
      </c>
      <c r="L51" s="18">
        <v>5.2405888848755211</v>
      </c>
      <c r="M51" s="20" t="s">
        <v>405</v>
      </c>
      <c r="N51" s="53">
        <v>8.4605049877420818E-2</v>
      </c>
      <c r="O51" s="53">
        <v>4.4697007482410985E-3</v>
      </c>
      <c r="P51" s="53">
        <v>6.3852867832015707E-4</v>
      </c>
      <c r="Q51" s="53">
        <v>4.8847443891492023E-2</v>
      </c>
      <c r="R51" s="53">
        <v>4.8847443891492023E-2</v>
      </c>
      <c r="S51" s="53">
        <v>2.7137468828606678E-3</v>
      </c>
      <c r="T51" s="53">
        <v>0.36843104739073068</v>
      </c>
      <c r="U51" s="20">
        <v>51.272722150218812</v>
      </c>
      <c r="V51" s="18">
        <v>4.56095680475189</v>
      </c>
      <c r="W51" t="s">
        <v>405</v>
      </c>
      <c r="Y51" s="86">
        <f t="shared" si="0"/>
        <v>3.3001973107472216</v>
      </c>
      <c r="Z51" s="22">
        <f t="shared" si="0"/>
        <v>0.17435004660551356</v>
      </c>
      <c r="AA51" s="199">
        <f t="shared" si="0"/>
        <v>2.4907149515073369E-2</v>
      </c>
      <c r="AB51" s="22">
        <f t="shared" si="0"/>
        <v>1.9053969379031133</v>
      </c>
      <c r="AC51" s="200">
        <f t="shared" si="0"/>
        <v>1.9053969379031133</v>
      </c>
      <c r="AD51" s="22">
        <f t="shared" si="0"/>
        <v>0.10585538543906184</v>
      </c>
      <c r="AE51" s="86">
        <f t="shared" si="0"/>
        <v>14.371425270197337</v>
      </c>
    </row>
    <row r="52" spans="1:31" x14ac:dyDescent="0.25">
      <c r="A52" s="2" t="s">
        <v>559</v>
      </c>
      <c r="B52" s="2">
        <v>2104008220</v>
      </c>
      <c r="C52" s="2" t="s">
        <v>482</v>
      </c>
      <c r="D52" s="53">
        <v>4.634082666841758E-2</v>
      </c>
      <c r="E52" s="53">
        <v>7.7234711114029311E-3</v>
      </c>
      <c r="F52" s="53">
        <v>1.5446942222805862E-3</v>
      </c>
      <c r="G52" s="53">
        <v>4.634082666841758E-2</v>
      </c>
      <c r="H52" s="53">
        <v>4.634082666841758E-2</v>
      </c>
      <c r="I52" s="53">
        <v>3.4755620001313192E-3</v>
      </c>
      <c r="J52" s="53">
        <v>0.54373236624276633</v>
      </c>
      <c r="K52" s="20">
        <v>124.03692015507404</v>
      </c>
      <c r="L52" s="18">
        <v>11.033621297803442</v>
      </c>
      <c r="M52" s="20" t="s">
        <v>405</v>
      </c>
      <c r="N52" s="53">
        <v>4.0331060759437432E-2</v>
      </c>
      <c r="O52" s="53">
        <v>6.7218434599062371E-3</v>
      </c>
      <c r="P52" s="53">
        <v>1.3443686919812471E-3</v>
      </c>
      <c r="Q52" s="53">
        <v>4.0331060759437432E-2</v>
      </c>
      <c r="R52" s="53">
        <v>4.0331060759437432E-2</v>
      </c>
      <c r="S52" s="53">
        <v>3.024829556957806E-3</v>
      </c>
      <c r="T52" s="53">
        <v>0.47321777957739908</v>
      </c>
      <c r="U52" s="20">
        <v>107.95042533210464</v>
      </c>
      <c r="V52" s="18">
        <v>9.6027128333817622</v>
      </c>
      <c r="W52" t="s">
        <v>405</v>
      </c>
      <c r="Y52" s="86">
        <f t="shared" si="0"/>
        <v>0.74721448545220137</v>
      </c>
      <c r="Z52" s="22">
        <f t="shared" si="0"/>
        <v>0.12453574757536687</v>
      </c>
      <c r="AA52" s="199">
        <f t="shared" si="0"/>
        <v>2.4907149515073369E-2</v>
      </c>
      <c r="AB52" s="22">
        <f t="shared" si="0"/>
        <v>0.74721448545220137</v>
      </c>
      <c r="AC52" s="200">
        <f t="shared" si="0"/>
        <v>0.74721448545220137</v>
      </c>
      <c r="AD52" s="22">
        <f t="shared" si="0"/>
        <v>5.6041086408915086E-2</v>
      </c>
      <c r="AE52" s="86">
        <f t="shared" si="0"/>
        <v>8.767316629305828</v>
      </c>
    </row>
    <row r="53" spans="1:31" x14ac:dyDescent="0.25">
      <c r="A53" s="2" t="s">
        <v>559</v>
      </c>
      <c r="B53" s="2">
        <v>2104008230</v>
      </c>
      <c r="C53" s="2" t="s">
        <v>484</v>
      </c>
      <c r="D53" s="53">
        <v>3.4875713296646967E-2</v>
      </c>
      <c r="E53" s="53">
        <v>4.6500951062195964E-3</v>
      </c>
      <c r="F53" s="53">
        <v>9.300190212439193E-4</v>
      </c>
      <c r="G53" s="53">
        <v>3.0225618190427374E-2</v>
      </c>
      <c r="H53" s="53">
        <v>3.0225618190427374E-2</v>
      </c>
      <c r="I53" s="53">
        <v>2.0925427977988181E-3</v>
      </c>
      <c r="J53" s="53">
        <v>0.24878008818274841</v>
      </c>
      <c r="K53" s="20">
        <v>74.679307669332516</v>
      </c>
      <c r="L53" s="18">
        <v>6.6430478810292772</v>
      </c>
      <c r="M53" s="20" t="s">
        <v>405</v>
      </c>
      <c r="N53" s="53">
        <v>3.0352814421293086E-2</v>
      </c>
      <c r="O53" s="53">
        <v>4.0470419228390789E-3</v>
      </c>
      <c r="P53" s="53">
        <v>8.0940838456781592E-4</v>
      </c>
      <c r="Q53" s="53">
        <v>2.6305772498454012E-2</v>
      </c>
      <c r="R53" s="53">
        <v>2.6305772498454012E-2</v>
      </c>
      <c r="S53" s="53">
        <v>1.8211688652775859E-3</v>
      </c>
      <c r="T53" s="53">
        <v>0.21651674287189066</v>
      </c>
      <c r="U53" s="20">
        <v>64.994059964828651</v>
      </c>
      <c r="V53" s="18">
        <v>5.7815362171827385</v>
      </c>
      <c r="W53" t="s">
        <v>405</v>
      </c>
      <c r="Y53" s="86">
        <f t="shared" si="0"/>
        <v>0.93401810681525133</v>
      </c>
      <c r="Z53" s="22">
        <f t="shared" si="0"/>
        <v>0.12453574757536687</v>
      </c>
      <c r="AA53" s="199">
        <f t="shared" si="0"/>
        <v>2.4907149515073373E-2</v>
      </c>
      <c r="AB53" s="22">
        <f t="shared" si="0"/>
        <v>0.80948235923988454</v>
      </c>
      <c r="AC53" s="200">
        <f t="shared" si="0"/>
        <v>0.80948235923988454</v>
      </c>
      <c r="AD53" s="22">
        <f t="shared" si="0"/>
        <v>5.60410864089151E-2</v>
      </c>
      <c r="AE53" s="86">
        <f t="shared" si="0"/>
        <v>6.6626624952821247</v>
      </c>
    </row>
    <row r="54" spans="1:31" x14ac:dyDescent="0.25">
      <c r="A54" s="2" t="s">
        <v>559</v>
      </c>
      <c r="B54" s="2">
        <v>2104008310</v>
      </c>
      <c r="C54" s="2" t="s">
        <v>486</v>
      </c>
      <c r="D54" s="53">
        <v>1.9728442322092066</v>
      </c>
      <c r="E54" s="53">
        <v>5.4053796573826703E-2</v>
      </c>
      <c r="F54" s="53">
        <v>1.4889390431767603E-2</v>
      </c>
      <c r="G54" s="53">
        <v>0.45196854038203271</v>
      </c>
      <c r="H54" s="53">
        <v>0.45196854038203271</v>
      </c>
      <c r="I54" s="53">
        <v>1.4778782556370263E-2</v>
      </c>
      <c r="J54" s="53">
        <v>4.5103924827983697</v>
      </c>
      <c r="K54" s="20">
        <v>1195.5985239694985</v>
      </c>
      <c r="L54" s="18">
        <v>106.35366728873565</v>
      </c>
      <c r="M54" s="20" t="s">
        <v>405</v>
      </c>
      <c r="N54" s="53">
        <v>1.7169935523045381</v>
      </c>
      <c r="O54" s="53">
        <v>4.7043764874894457E-2</v>
      </c>
      <c r="P54" s="53">
        <v>1.2958441904185195E-2</v>
      </c>
      <c r="Q54" s="53">
        <v>0.39335445597316221</v>
      </c>
      <c r="R54" s="53">
        <v>0.39335445597316221</v>
      </c>
      <c r="S54" s="53">
        <v>1.2862178344300054E-2</v>
      </c>
      <c r="T54" s="53">
        <v>3.9254568023627048</v>
      </c>
      <c r="U54" s="20">
        <v>1040.5399378474017</v>
      </c>
      <c r="V54" s="18">
        <v>92.561063877919409</v>
      </c>
      <c r="W54" t="s">
        <v>405</v>
      </c>
      <c r="Y54" s="86">
        <f t="shared" si="0"/>
        <v>3.3001973107472216</v>
      </c>
      <c r="Z54" s="22">
        <f t="shared" si="0"/>
        <v>9.0421834210833663E-2</v>
      </c>
      <c r="AA54" s="199">
        <f t="shared" si="0"/>
        <v>2.4907149515073373E-2</v>
      </c>
      <c r="AB54" s="22">
        <f t="shared" si="0"/>
        <v>0.75605835329474658</v>
      </c>
      <c r="AC54" s="200">
        <f t="shared" si="0"/>
        <v>0.75605835329474658</v>
      </c>
      <c r="AD54" s="22">
        <f t="shared" si="0"/>
        <v>2.4722123344748218E-2</v>
      </c>
      <c r="AE54" s="86">
        <f t="shared" si="0"/>
        <v>7.5450382240655234</v>
      </c>
    </row>
    <row r="55" spans="1:31" x14ac:dyDescent="0.25">
      <c r="A55" s="2" t="s">
        <v>559</v>
      </c>
      <c r="B55" s="2">
        <v>2104008320</v>
      </c>
      <c r="C55" s="2" t="s">
        <v>489</v>
      </c>
      <c r="D55" s="53">
        <v>0.94045096260110816</v>
      </c>
      <c r="E55" s="53">
        <v>0.12608623204753519</v>
      </c>
      <c r="F55" s="53">
        <v>3.1348365420036946E-2</v>
      </c>
      <c r="G55" s="53">
        <v>0.62109930669279168</v>
      </c>
      <c r="H55" s="53">
        <v>0.62109930669279168</v>
      </c>
      <c r="I55" s="53">
        <v>1.9572488031373732E-2</v>
      </c>
      <c r="J55" s="53">
        <v>9.6898540855269104</v>
      </c>
      <c r="K55" s="20">
        <v>2517.2326292879125</v>
      </c>
      <c r="L55" s="18">
        <v>223.9187454454115</v>
      </c>
      <c r="M55" s="20" t="s">
        <v>405</v>
      </c>
      <c r="N55" s="53">
        <v>0.81848744704820986</v>
      </c>
      <c r="O55" s="53">
        <v>0.1097345872145037</v>
      </c>
      <c r="P55" s="53">
        <v>2.7282914901606978E-2</v>
      </c>
      <c r="Q55" s="53">
        <v>0.54055129519179157</v>
      </c>
      <c r="R55" s="53">
        <v>0.54055129519179157</v>
      </c>
      <c r="S55" s="53">
        <v>1.7034206352315187E-2</v>
      </c>
      <c r="T55" s="53">
        <v>8.4332136901608195</v>
      </c>
      <c r="U55" s="20">
        <v>2190.7697534875156</v>
      </c>
      <c r="V55" s="18">
        <v>194.87957330486429</v>
      </c>
      <c r="W55" t="s">
        <v>405</v>
      </c>
      <c r="Y55" s="86">
        <f t="shared" si="0"/>
        <v>0.74721448545220126</v>
      </c>
      <c r="Z55" s="22">
        <f t="shared" si="0"/>
        <v>0.10017902341386241</v>
      </c>
      <c r="AA55" s="199">
        <f t="shared" si="0"/>
        <v>2.4907149515073362E-2</v>
      </c>
      <c r="AB55" s="22">
        <f t="shared" si="0"/>
        <v>0.49348069949503431</v>
      </c>
      <c r="AC55" s="200">
        <f t="shared" si="0"/>
        <v>0.49348069949503431</v>
      </c>
      <c r="AD55" s="22">
        <f t="shared" si="0"/>
        <v>1.5550886920177904E-2</v>
      </c>
      <c r="AE55" s="86">
        <f t="shared" si="0"/>
        <v>7.6988589756964414</v>
      </c>
    </row>
    <row r="56" spans="1:31" x14ac:dyDescent="0.25">
      <c r="A56" s="2" t="s">
        <v>559</v>
      </c>
      <c r="B56" s="2">
        <v>2104008330</v>
      </c>
      <c r="C56" s="2" t="s">
        <v>491</v>
      </c>
      <c r="D56" s="53">
        <v>0.70777542178774255</v>
      </c>
      <c r="E56" s="53">
        <v>7.5913143475124734E-2</v>
      </c>
      <c r="F56" s="53">
        <v>1.8874011247673128E-2</v>
      </c>
      <c r="G56" s="53">
        <v>0.41492777973744377</v>
      </c>
      <c r="H56" s="53">
        <v>0.41492777973744377</v>
      </c>
      <c r="I56" s="53">
        <v>1.1784070853435274E-2</v>
      </c>
      <c r="J56" s="53">
        <v>5.8340016312828462</v>
      </c>
      <c r="K56" s="20">
        <v>1515.5583495853573</v>
      </c>
      <c r="L56" s="18">
        <v>134.81547964221011</v>
      </c>
      <c r="M56" s="20" t="s">
        <v>405</v>
      </c>
      <c r="N56" s="53">
        <v>0.61598671392740245</v>
      </c>
      <c r="O56" s="53">
        <v>6.606825605080846E-2</v>
      </c>
      <c r="P56" s="53">
        <v>1.6426312371397394E-2</v>
      </c>
      <c r="Q56" s="53">
        <v>0.36111737097634189</v>
      </c>
      <c r="R56" s="53">
        <v>0.36111737097634189</v>
      </c>
      <c r="S56" s="53">
        <v>1.0255839434718536E-2</v>
      </c>
      <c r="T56" s="53">
        <v>5.0774121045683138</v>
      </c>
      <c r="U56" s="20">
        <v>1319.0037953926831</v>
      </c>
      <c r="V56" s="18">
        <v>117.33177182331742</v>
      </c>
      <c r="W56" t="s">
        <v>405</v>
      </c>
      <c r="Y56" s="86">
        <f t="shared" si="0"/>
        <v>0.93401810681525133</v>
      </c>
      <c r="Z56" s="22">
        <f t="shared" si="0"/>
        <v>0.10017902341386237</v>
      </c>
      <c r="AA56" s="199">
        <f t="shared" si="0"/>
        <v>2.4907149515073362E-2</v>
      </c>
      <c r="AB56" s="22">
        <f t="shared" si="0"/>
        <v>0.54756077615202459</v>
      </c>
      <c r="AC56" s="200">
        <f t="shared" si="0"/>
        <v>0.54756077615202459</v>
      </c>
      <c r="AD56" s="22">
        <f t="shared" si="0"/>
        <v>1.5550886920177894E-2</v>
      </c>
      <c r="AE56" s="86">
        <f t="shared" si="0"/>
        <v>7.6988589756964387</v>
      </c>
    </row>
    <row r="57" spans="1:31" x14ac:dyDescent="0.25">
      <c r="A57" s="2" t="s">
        <v>559</v>
      </c>
      <c r="B57" s="2">
        <v>2104008410</v>
      </c>
      <c r="C57" s="2" t="s">
        <v>493</v>
      </c>
      <c r="D57" s="53">
        <v>1.1859438958830876E-2</v>
      </c>
      <c r="E57" s="53">
        <v>2.0710274773332704E-2</v>
      </c>
      <c r="F57" s="53">
        <v>1.6551668150515649E-3</v>
      </c>
      <c r="G57" s="53">
        <v>1.5310293039226975E-2</v>
      </c>
      <c r="H57" s="53">
        <v>1.5310293039226975E-2</v>
      </c>
      <c r="I57" s="53">
        <v>3.7179184583095796E-4</v>
      </c>
      <c r="J57" s="53">
        <v>5.1372240022162945E-2</v>
      </c>
      <c r="K57" s="20">
        <v>158.71623242135746</v>
      </c>
      <c r="L57" s="18">
        <v>14.118496332882151</v>
      </c>
      <c r="M57" s="20" t="s">
        <v>405</v>
      </c>
      <c r="N57" s="53">
        <v>1.0321433336609488E-2</v>
      </c>
      <c r="O57" s="53">
        <v>1.802443785054833E-2</v>
      </c>
      <c r="P57" s="53">
        <v>1.4405145135303363E-3</v>
      </c>
      <c r="Q57" s="53">
        <v>1.332475925015561E-2</v>
      </c>
      <c r="R57" s="53">
        <v>1.332475925015561E-2</v>
      </c>
      <c r="S57" s="53">
        <v>3.2357557260175181E-4</v>
      </c>
      <c r="T57" s="53">
        <v>4.4709969213697826E-2</v>
      </c>
      <c r="U57" s="20">
        <v>138.13213658944446</v>
      </c>
      <c r="V57" s="18">
        <v>12.287522134805467</v>
      </c>
      <c r="W57" t="s">
        <v>405</v>
      </c>
      <c r="Y57" s="86">
        <f t="shared" si="0"/>
        <v>0.1494428970904402</v>
      </c>
      <c r="Z57" s="22">
        <f t="shared" si="0"/>
        <v>0.26097385149583924</v>
      </c>
      <c r="AA57" s="199">
        <f t="shared" si="0"/>
        <v>2.0857051068598545E-2</v>
      </c>
      <c r="AB57" s="22">
        <f t="shared" si="0"/>
        <v>0.19292772238453651</v>
      </c>
      <c r="AC57" s="200">
        <f t="shared" si="0"/>
        <v>0.19292772238453651</v>
      </c>
      <c r="AD57" s="22">
        <f t="shared" si="0"/>
        <v>4.6850150962839477E-3</v>
      </c>
      <c r="AE57" s="86">
        <f t="shared" si="0"/>
        <v>0.64735072254162751</v>
      </c>
    </row>
    <row r="58" spans="1:31" x14ac:dyDescent="0.25">
      <c r="A58" s="2" t="s">
        <v>559</v>
      </c>
      <c r="B58" s="2">
        <v>2104008420</v>
      </c>
      <c r="C58" s="2" t="s">
        <v>496</v>
      </c>
      <c r="D58" s="53">
        <v>4.0002256182855134E-2</v>
      </c>
      <c r="E58" s="53">
        <v>6.9856400456725115E-2</v>
      </c>
      <c r="F58" s="53">
        <v>5.5829291074305822E-3</v>
      </c>
      <c r="G58" s="53">
        <v>5.1642094243732867E-2</v>
      </c>
      <c r="H58" s="53">
        <v>5.1642094243732867E-2</v>
      </c>
      <c r="I58" s="53">
        <v>1.2540654507565948E-3</v>
      </c>
      <c r="J58" s="53">
        <v>0.17328016217187664</v>
      </c>
      <c r="K58" s="20">
        <v>535.35478463499032</v>
      </c>
      <c r="L58" s="18">
        <v>47.622126913862772</v>
      </c>
      <c r="M58" s="20" t="s">
        <v>405</v>
      </c>
      <c r="N58" s="53">
        <v>3.4814515420046203E-2</v>
      </c>
      <c r="O58" s="53">
        <v>6.0796989044131333E-2</v>
      </c>
      <c r="P58" s="53">
        <v>4.8589002233072019E-3</v>
      </c>
      <c r="Q58" s="53">
        <v>4.4944827065591587E-2</v>
      </c>
      <c r="R58" s="53">
        <v>4.4944827065591587E-2</v>
      </c>
      <c r="S58" s="53">
        <v>1.0914304626603805E-3</v>
      </c>
      <c r="T58" s="53">
        <v>0.1508081156808973</v>
      </c>
      <c r="U58" s="20">
        <v>465.92398966913851</v>
      </c>
      <c r="V58" s="18">
        <v>41.446194039641746</v>
      </c>
      <c r="W58" t="s">
        <v>405</v>
      </c>
      <c r="Y58" s="86">
        <f t="shared" si="0"/>
        <v>0.14944289709044026</v>
      </c>
      <c r="Z58" s="22">
        <f t="shared" si="0"/>
        <v>0.26097385149583918</v>
      </c>
      <c r="AA58" s="199">
        <f t="shared" si="0"/>
        <v>2.0857051068598548E-2</v>
      </c>
      <c r="AB58" s="22">
        <f t="shared" si="0"/>
        <v>0.19292772238453643</v>
      </c>
      <c r="AC58" s="200">
        <f t="shared" si="0"/>
        <v>0.19292772238453643</v>
      </c>
      <c r="AD58" s="22">
        <f t="shared" si="0"/>
        <v>4.6850150962839494E-3</v>
      </c>
      <c r="AE58" s="86">
        <f t="shared" si="0"/>
        <v>0.64735072254162751</v>
      </c>
    </row>
    <row r="59" spans="1:31" x14ac:dyDescent="0.25">
      <c r="A59" s="2" t="s">
        <v>559</v>
      </c>
      <c r="B59" s="2">
        <v>2104008610</v>
      </c>
      <c r="C59" s="2" t="s">
        <v>498</v>
      </c>
      <c r="D59" s="53">
        <v>1.1146767136364157</v>
      </c>
      <c r="E59" s="53">
        <v>3.9596398425475653E-2</v>
      </c>
      <c r="F59" s="53">
        <v>9.8209402082503564E-3</v>
      </c>
      <c r="G59" s="53">
        <v>0.24233543354300388</v>
      </c>
      <c r="H59" s="53">
        <v>0.24233543354300388</v>
      </c>
      <c r="I59" s="53">
        <v>5.9848458428099945E-3</v>
      </c>
      <c r="J59" s="53">
        <v>1.4871522348568027</v>
      </c>
      <c r="K59" s="20">
        <v>788.33390715226972</v>
      </c>
      <c r="L59" s="18">
        <v>70.150152362337337</v>
      </c>
      <c r="M59" s="20" t="s">
        <v>405</v>
      </c>
      <c r="N59" s="53">
        <v>1.0191730982744838</v>
      </c>
      <c r="O59" s="53">
        <v>3.620384598521903E-2</v>
      </c>
      <c r="P59" s="53">
        <v>8.9794986632113112E-3</v>
      </c>
      <c r="Q59" s="53">
        <v>0.22157254350455005</v>
      </c>
      <c r="R59" s="53">
        <v>0.22157254350455005</v>
      </c>
      <c r="S59" s="53">
        <v>5.47207437429377E-3</v>
      </c>
      <c r="T59" s="53">
        <v>1.3597355468746326</v>
      </c>
      <c r="U59" s="20">
        <v>720.79052779491201</v>
      </c>
      <c r="V59" s="18">
        <v>64.139805966082719</v>
      </c>
      <c r="W59" t="s">
        <v>405</v>
      </c>
      <c r="Y59" s="86">
        <f t="shared" si="0"/>
        <v>2.827931441863984</v>
      </c>
      <c r="Z59" s="22">
        <f t="shared" si="0"/>
        <v>0.10045594271605129</v>
      </c>
      <c r="AA59" s="199">
        <f t="shared" si="0"/>
        <v>2.4915695523030697E-2</v>
      </c>
      <c r="AB59" s="22">
        <f t="shared" si="0"/>
        <v>0.61480425993498777</v>
      </c>
      <c r="AC59" s="200">
        <f t="shared" si="0"/>
        <v>0.61480425993498777</v>
      </c>
      <c r="AD59" s="22">
        <f t="shared" si="0"/>
        <v>1.5183535752153365E-2</v>
      </c>
      <c r="AE59" s="86">
        <f t="shared" si="0"/>
        <v>3.7729007095429563</v>
      </c>
    </row>
    <row r="60" spans="1:31" x14ac:dyDescent="0.25">
      <c r="A60" s="303" t="s">
        <v>559</v>
      </c>
      <c r="B60" s="303">
        <v>2104004000</v>
      </c>
      <c r="C60" s="303" t="s">
        <v>509</v>
      </c>
      <c r="D60" s="304">
        <v>8.437297361919531E-2</v>
      </c>
      <c r="E60" s="304">
        <v>1.3219705469816649</v>
      </c>
      <c r="F60" s="304">
        <v>3.4201914744533601</v>
      </c>
      <c r="G60" s="304">
        <v>5.4031493745844622E-2</v>
      </c>
      <c r="H60" s="304">
        <v>5.4031493745844622E-2</v>
      </c>
      <c r="I60" s="304">
        <v>2.8987896394645648E-3</v>
      </c>
      <c r="J60" s="304">
        <v>5.2995890115715941E-2</v>
      </c>
      <c r="K60" s="305">
        <v>31763.681787881327</v>
      </c>
      <c r="L60" s="306">
        <v>236.67033273266586</v>
      </c>
      <c r="M60" s="305" t="s">
        <v>553</v>
      </c>
      <c r="N60" s="304">
        <v>7.7898644593143759E-2</v>
      </c>
      <c r="O60" s="304">
        <v>1.2205296244116266</v>
      </c>
      <c r="P60" s="304">
        <v>3.1577443425358735</v>
      </c>
      <c r="Q60" s="304">
        <v>4.9885406992300839E-2</v>
      </c>
      <c r="R60" s="304">
        <v>4.9885406992300839E-2</v>
      </c>
      <c r="S60" s="304">
        <v>2.6763520851369399E-3</v>
      </c>
      <c r="T60" s="304">
        <v>4.8929270024948394E-2</v>
      </c>
      <c r="U60" s="305">
        <v>29326.307375765551</v>
      </c>
      <c r="V60" s="306">
        <v>218.50952200040339</v>
      </c>
      <c r="W60" s="307" t="s">
        <v>553</v>
      </c>
      <c r="X60" s="307"/>
      <c r="Y60" s="308">
        <f t="shared" si="0"/>
        <v>5.3125436895281979E-3</v>
      </c>
      <c r="Z60" s="309">
        <f t="shared" si="0"/>
        <v>8.3237866177467576E-2</v>
      </c>
      <c r="AA60" s="310">
        <f t="shared" si="0"/>
        <v>0.21535233209383506</v>
      </c>
      <c r="AB60" s="309">
        <f t="shared" si="0"/>
        <v>3.4020926230572597E-3</v>
      </c>
      <c r="AC60" s="310">
        <f t="shared" si="0"/>
        <v>3.4020926230572597E-3</v>
      </c>
      <c r="AD60" s="309">
        <f t="shared" si="0"/>
        <v>1.8252226922702195E-4</v>
      </c>
      <c r="AE60" s="308">
        <f t="shared" si="0"/>
        <v>3.3368858477819947E-3</v>
      </c>
    </row>
    <row r="61" spans="1:31" x14ac:dyDescent="0.25">
      <c r="A61" s="303" t="s">
        <v>559</v>
      </c>
      <c r="B61" s="303">
        <v>2103004001</v>
      </c>
      <c r="C61" s="303" t="s">
        <v>516</v>
      </c>
      <c r="D61" s="304">
        <v>2.4320144463289738E-2</v>
      </c>
      <c r="E61" s="304">
        <v>0.61397279149960104</v>
      </c>
      <c r="F61" s="304">
        <v>0.43398325671153998</v>
      </c>
      <c r="G61" s="304">
        <v>1.5574344213551843E-2</v>
      </c>
      <c r="H61" s="304">
        <v>1.5574344213551843E-2</v>
      </c>
      <c r="I61" s="304">
        <v>8.3556356705705647E-4</v>
      </c>
      <c r="J61" s="304">
        <v>1.5275835949458767E-2</v>
      </c>
      <c r="K61" s="305">
        <v>9448.3590691882982</v>
      </c>
      <c r="L61" s="306">
        <v>70.399467530733276</v>
      </c>
      <c r="M61" s="305" t="s">
        <v>553</v>
      </c>
      <c r="N61" s="304">
        <v>2.3865897766536782E-2</v>
      </c>
      <c r="O61" s="304">
        <v>0.60250513295604802</v>
      </c>
      <c r="P61" s="304">
        <v>0.42587740597924373</v>
      </c>
      <c r="Q61" s="304">
        <v>1.528344978964009E-2</v>
      </c>
      <c r="R61" s="304">
        <v>1.528344978964009E-2</v>
      </c>
      <c r="S61" s="304">
        <v>8.1995708121419082E-4</v>
      </c>
      <c r="T61" s="304">
        <v>1.4990517002005316E-2</v>
      </c>
      <c r="U61" s="305">
        <v>9271.8845460458488</v>
      </c>
      <c r="V61" s="306">
        <v>69.084560638330871</v>
      </c>
      <c r="W61" s="307" t="s">
        <v>553</v>
      </c>
      <c r="X61" s="307"/>
      <c r="Y61" s="308">
        <f t="shared" si="0"/>
        <v>5.1480144404332118E-3</v>
      </c>
      <c r="Z61" s="309">
        <f t="shared" si="0"/>
        <v>0.12996389891696752</v>
      </c>
      <c r="AA61" s="310">
        <f t="shared" si="0"/>
        <v>9.1864259927797801E-2</v>
      </c>
      <c r="AB61" s="309">
        <f t="shared" si="0"/>
        <v>3.2967299611507727E-3</v>
      </c>
      <c r="AC61" s="310">
        <f t="shared" si="0"/>
        <v>3.2967299611507727E-3</v>
      </c>
      <c r="AD61" s="309">
        <f t="shared" si="0"/>
        <v>1.7686956241573897E-4</v>
      </c>
      <c r="AE61" s="308">
        <f t="shared" si="0"/>
        <v>3.2335426368953818E-3</v>
      </c>
    </row>
    <row r="62" spans="1:31" x14ac:dyDescent="0.25">
      <c r="A62" s="303" t="s">
        <v>559</v>
      </c>
      <c r="B62" s="303">
        <v>2104004000</v>
      </c>
      <c r="C62" s="303" t="s">
        <v>519</v>
      </c>
      <c r="D62" s="304">
        <v>5.6122457850990679E-4</v>
      </c>
      <c r="E62" s="304">
        <v>1.4168362430825135E-2</v>
      </c>
      <c r="F62" s="304">
        <v>2.2750122892866331E-2</v>
      </c>
      <c r="G62" s="304">
        <v>3.1485249846278088E-4</v>
      </c>
      <c r="H62" s="304">
        <v>3.1485249846278088E-4</v>
      </c>
      <c r="I62" s="304">
        <v>1.9281908931407659E-5</v>
      </c>
      <c r="J62" s="304">
        <v>3.5251330867143221E-4</v>
      </c>
      <c r="K62" s="305">
        <v>215.66609013454337</v>
      </c>
      <c r="L62" s="306">
        <v>1.5742624923139048</v>
      </c>
      <c r="M62" s="305" t="s">
        <v>553</v>
      </c>
      <c r="N62" s="304">
        <v>5.2982902913877234E-4</v>
      </c>
      <c r="O62" s="304">
        <v>1.3375767916546842E-2</v>
      </c>
      <c r="P62" s="304">
        <v>2.1477454813398467E-2</v>
      </c>
      <c r="Q62" s="304">
        <v>2.9723928703437433E-4</v>
      </c>
      <c r="R62" s="304">
        <v>2.9723928703437433E-4</v>
      </c>
      <c r="S62" s="304">
        <v>1.820325673582309E-5</v>
      </c>
      <c r="T62" s="304">
        <v>3.3279330814016411E-4</v>
      </c>
      <c r="U62" s="305">
        <v>203.60148063637058</v>
      </c>
      <c r="V62" s="306">
        <v>1.4861964351718715</v>
      </c>
      <c r="W62" s="307" t="s">
        <v>553</v>
      </c>
      <c r="X62" s="307"/>
      <c r="Y62" s="308">
        <f t="shared" si="0"/>
        <v>5.2045695098361265E-3</v>
      </c>
      <c r="Z62" s="309">
        <f t="shared" si="0"/>
        <v>0.13139165662980395</v>
      </c>
      <c r="AA62" s="310">
        <f t="shared" si="0"/>
        <v>0.21097542853096343</v>
      </c>
      <c r="AB62" s="309">
        <f t="shared" si="0"/>
        <v>2.9198145917734221E-3</v>
      </c>
      <c r="AC62" s="310">
        <f t="shared" si="0"/>
        <v>2.9198145917734221E-3</v>
      </c>
      <c r="AD62" s="309">
        <f t="shared" si="0"/>
        <v>1.7881261647928636E-4</v>
      </c>
      <c r="AE62" s="308">
        <f t="shared" si="0"/>
        <v>3.2690656973612909E-3</v>
      </c>
    </row>
    <row r="63" spans="1:31" x14ac:dyDescent="0.25">
      <c r="A63" s="303" t="s">
        <v>559</v>
      </c>
      <c r="B63" s="303">
        <v>2104004000</v>
      </c>
      <c r="C63" s="303" t="s">
        <v>522</v>
      </c>
      <c r="D63" s="304">
        <v>2.2109906459792847E-3</v>
      </c>
      <c r="E63" s="304">
        <v>3.4642189178118662E-2</v>
      </c>
      <c r="F63" s="304">
        <v>8.9625990801325439E-2</v>
      </c>
      <c r="G63" s="304">
        <v>1.4158932906588014E-3</v>
      </c>
      <c r="H63" s="304">
        <v>1.4158932906588014E-3</v>
      </c>
      <c r="I63" s="304">
        <v>7.5962675043844718E-5</v>
      </c>
      <c r="J63" s="304">
        <v>1.3887553359211739E-3</v>
      </c>
      <c r="K63" s="305">
        <v>775.2421619843218</v>
      </c>
      <c r="L63" s="306">
        <v>6.2019372958745738</v>
      </c>
      <c r="M63" s="305" t="s">
        <v>553</v>
      </c>
      <c r="N63" s="304">
        <v>1.8306110661185039E-3</v>
      </c>
      <c r="O63" s="304">
        <v>2.8682335214469678E-2</v>
      </c>
      <c r="P63" s="304">
        <v>7.4206704976841772E-2</v>
      </c>
      <c r="Q63" s="304">
        <v>1.1723025292017584E-3</v>
      </c>
      <c r="R63" s="304">
        <v>1.1723025292017584E-3</v>
      </c>
      <c r="S63" s="304">
        <v>6.2894030691674352E-5</v>
      </c>
      <c r="T63" s="304">
        <v>1.1498333973920581E-3</v>
      </c>
      <c r="U63" s="305">
        <v>641.86923776946151</v>
      </c>
      <c r="V63" s="306">
        <v>5.1349539021556936</v>
      </c>
      <c r="W63" s="307" t="s">
        <v>553</v>
      </c>
      <c r="X63" s="307"/>
      <c r="Y63" s="308">
        <f t="shared" si="0"/>
        <v>5.703999999999999E-3</v>
      </c>
      <c r="Z63" s="309">
        <f t="shared" si="0"/>
        <v>8.9371272298833668E-2</v>
      </c>
      <c r="AA63" s="310">
        <f t="shared" si="0"/>
        <v>0.23122063065279475</v>
      </c>
      <c r="AB63" s="309">
        <f t="shared" si="0"/>
        <v>3.6527767969550561E-3</v>
      </c>
      <c r="AC63" s="310">
        <f t="shared" si="0"/>
        <v>3.6527767969550561E-3</v>
      </c>
      <c r="AD63" s="309">
        <f t="shared" si="0"/>
        <v>1.9597147515663878E-4</v>
      </c>
      <c r="AE63" s="308">
        <f t="shared" si="0"/>
        <v>3.5827652416800843E-3</v>
      </c>
    </row>
    <row r="64" spans="1:31" x14ac:dyDescent="0.25">
      <c r="A64" s="2" t="s">
        <v>559</v>
      </c>
      <c r="B64" s="2">
        <v>2104006010</v>
      </c>
      <c r="C64" s="2" t="s">
        <v>524</v>
      </c>
      <c r="D64" s="53">
        <v>6.5293806689556443E-4</v>
      </c>
      <c r="E64" s="53">
        <v>1.1159305143306019E-2</v>
      </c>
      <c r="F64" s="53">
        <v>7.1229607297697961E-5</v>
      </c>
      <c r="G64" s="53">
        <v>9.0224169243750742E-4</v>
      </c>
      <c r="H64" s="53">
        <v>9.0224169243750742E-4</v>
      </c>
      <c r="I64" s="53">
        <v>2.3743202432565981E-3</v>
      </c>
      <c r="J64" s="53">
        <v>4.7486404865131962E-3</v>
      </c>
      <c r="K64" s="20">
        <v>293.10011686938094</v>
      </c>
      <c r="L64" s="18">
        <v>288.76858804865122</v>
      </c>
      <c r="M64" s="20" t="s">
        <v>554</v>
      </c>
      <c r="N64" s="53">
        <v>6.5293806689556443E-4</v>
      </c>
      <c r="O64" s="53">
        <v>1.1159305143306019E-2</v>
      </c>
      <c r="P64" s="53">
        <v>7.1229607297697961E-5</v>
      </c>
      <c r="Q64" s="53">
        <v>9.0224169243750742E-4</v>
      </c>
      <c r="R64" s="53">
        <v>9.0224169243750742E-4</v>
      </c>
      <c r="S64" s="53">
        <v>2.3743202432565981E-3</v>
      </c>
      <c r="T64" s="53">
        <v>4.7486404865131962E-3</v>
      </c>
      <c r="U64" s="20">
        <v>293.10011686938094</v>
      </c>
      <c r="V64" s="18">
        <v>288.76858804865122</v>
      </c>
      <c r="W64" t="s">
        <v>554</v>
      </c>
      <c r="Y64" s="86">
        <f t="shared" si="0"/>
        <v>4.455392743405449E-3</v>
      </c>
      <c r="Z64" s="22">
        <f t="shared" si="0"/>
        <v>7.6146712341838646E-2</v>
      </c>
      <c r="AA64" s="199">
        <f t="shared" si="0"/>
        <v>4.8604284473514008E-4</v>
      </c>
      <c r="AB64" s="22">
        <f t="shared" si="0"/>
        <v>6.1565426999784399E-3</v>
      </c>
      <c r="AC64" s="200">
        <f t="shared" si="0"/>
        <v>6.1565426999784399E-3</v>
      </c>
      <c r="AD64" s="22">
        <f t="shared" si="0"/>
        <v>1.6201428157837997E-2</v>
      </c>
      <c r="AE64" s="86">
        <f t="shared" si="0"/>
        <v>3.2402856315675993E-2</v>
      </c>
    </row>
    <row r="65" spans="1:31" x14ac:dyDescent="0.25">
      <c r="A65" s="2" t="s">
        <v>559</v>
      </c>
      <c r="B65" s="2">
        <v>2103006000</v>
      </c>
      <c r="C65" s="2" t="s">
        <v>527</v>
      </c>
      <c r="D65" s="53">
        <v>6.982865441565309E-3</v>
      </c>
      <c r="E65" s="53">
        <v>0.12696118984664206</v>
      </c>
      <c r="F65" s="53">
        <v>7.6176713907985234E-4</v>
      </c>
      <c r="G65" s="53">
        <v>9.649050428344793E-3</v>
      </c>
      <c r="H65" s="53">
        <v>9.649050428344793E-3</v>
      </c>
      <c r="I65" s="53">
        <v>2.5392237969328425E-2</v>
      </c>
      <c r="J65" s="53">
        <v>5.0784475938656849E-2</v>
      </c>
      <c r="K65" s="20">
        <v>2577.3121538868331</v>
      </c>
      <c r="L65" s="18">
        <v>2539.2237969328407</v>
      </c>
      <c r="M65" s="20" t="s">
        <v>554</v>
      </c>
      <c r="N65" s="53">
        <v>6.982865441565309E-3</v>
      </c>
      <c r="O65" s="53">
        <v>0.12696118984664206</v>
      </c>
      <c r="P65" s="53">
        <v>7.6176713907985234E-4</v>
      </c>
      <c r="Q65" s="53">
        <v>9.649050428344793E-3</v>
      </c>
      <c r="R65" s="53">
        <v>9.649050428344793E-3</v>
      </c>
      <c r="S65" s="53">
        <v>2.5392237969328425E-2</v>
      </c>
      <c r="T65" s="53">
        <v>5.0784475938656849E-2</v>
      </c>
      <c r="U65" s="20">
        <v>2577.3121538868331</v>
      </c>
      <c r="V65" s="18">
        <v>2539.2237969328407</v>
      </c>
      <c r="W65" t="s">
        <v>554</v>
      </c>
      <c r="Y65" s="86">
        <f t="shared" si="0"/>
        <v>5.4187192118226582E-3</v>
      </c>
      <c r="Z65" s="22">
        <f t="shared" si="0"/>
        <v>9.8522167487684761E-2</v>
      </c>
      <c r="AA65" s="199">
        <f t="shared" si="0"/>
        <v>5.9113300492610844E-4</v>
      </c>
      <c r="AB65" s="22">
        <f t="shared" si="0"/>
        <v>7.4876847290640388E-3</v>
      </c>
      <c r="AC65" s="200">
        <f t="shared" si="0"/>
        <v>7.4876847290640388E-3</v>
      </c>
      <c r="AD65" s="22">
        <f t="shared" si="0"/>
        <v>1.970443349753696E-2</v>
      </c>
      <c r="AE65" s="86">
        <f t="shared" si="0"/>
        <v>3.940886699507392E-2</v>
      </c>
    </row>
    <row r="66" spans="1:31" x14ac:dyDescent="0.25">
      <c r="A66" s="2" t="s">
        <v>559</v>
      </c>
      <c r="B66" s="2">
        <v>2104002000</v>
      </c>
      <c r="C66" s="2" t="s">
        <v>528</v>
      </c>
      <c r="D66" s="53">
        <v>0.12675114619425229</v>
      </c>
      <c r="E66" s="53">
        <v>5.9826541003687103E-2</v>
      </c>
      <c r="F66" s="53">
        <v>0.11787856596065463</v>
      </c>
      <c r="G66" s="53">
        <v>0.10127416580920763</v>
      </c>
      <c r="H66" s="53">
        <v>0.10127416580920763</v>
      </c>
      <c r="I66" s="53">
        <v>1.604606135246138E-2</v>
      </c>
      <c r="J66" s="53">
        <v>1.6550530914314499</v>
      </c>
      <c r="K66" s="20">
        <v>385.323484430527</v>
      </c>
      <c r="L66" s="18">
        <v>25.350229238850464</v>
      </c>
      <c r="M66" s="20" t="s">
        <v>405</v>
      </c>
      <c r="N66" s="53">
        <v>0.1110907622961905</v>
      </c>
      <c r="O66" s="53">
        <v>5.2434839803801897E-2</v>
      </c>
      <c r="P66" s="53">
        <v>0.10331440893545714</v>
      </c>
      <c r="Q66" s="53">
        <v>8.8761519074656181E-2</v>
      </c>
      <c r="R66" s="53">
        <v>8.8761519074656181E-2</v>
      </c>
      <c r="S66" s="53">
        <v>1.406353505288623E-2</v>
      </c>
      <c r="T66" s="53">
        <v>1.4505676286825069</v>
      </c>
      <c r="U66" s="20">
        <v>337.71591738041906</v>
      </c>
      <c r="V66" s="18">
        <v>22.218152459238095</v>
      </c>
      <c r="W66" t="s">
        <v>405</v>
      </c>
      <c r="Y66" s="86">
        <f t="shared" si="0"/>
        <v>0.65789473684210531</v>
      </c>
      <c r="Z66" s="22">
        <f t="shared" si="0"/>
        <v>0.31052631578947359</v>
      </c>
      <c r="AA66" s="199">
        <f t="shared" si="0"/>
        <v>0.61184210526315785</v>
      </c>
      <c r="AB66" s="22">
        <f t="shared" si="0"/>
        <v>0.52565789473684199</v>
      </c>
      <c r="AC66" s="200">
        <f t="shared" si="0"/>
        <v>0.52565789473684199</v>
      </c>
      <c r="AD66" s="22">
        <f t="shared" si="0"/>
        <v>8.3286184210526304E-2</v>
      </c>
      <c r="AE66" s="86">
        <f t="shared" si="0"/>
        <v>8.5904605263157876</v>
      </c>
    </row>
    <row r="67" spans="1:31" x14ac:dyDescent="0.25">
      <c r="A67" s="2" t="s">
        <v>559</v>
      </c>
      <c r="B67" s="2">
        <v>2103002000</v>
      </c>
      <c r="C67" s="2" t="s">
        <v>555</v>
      </c>
      <c r="D67" s="53">
        <v>3.5695318167210945E-4</v>
      </c>
      <c r="E67" s="53">
        <v>1.684819017492357E-4</v>
      </c>
      <c r="F67" s="53">
        <v>3.3196645895506167E-4</v>
      </c>
      <c r="G67" s="53">
        <v>2.8520559215601543E-4</v>
      </c>
      <c r="H67" s="53">
        <v>2.8520559215601543E-4</v>
      </c>
      <c r="I67" s="53">
        <v>4.5188488033780734E-5</v>
      </c>
      <c r="J67" s="53">
        <v>4.6609161696835677E-3</v>
      </c>
      <c r="K67" s="20">
        <v>16.409830233226156</v>
      </c>
      <c r="L67" s="18">
        <v>1.0851376722832122</v>
      </c>
      <c r="M67" s="20" t="s">
        <v>405</v>
      </c>
      <c r="N67" s="53">
        <v>3.373250655116712E-4</v>
      </c>
      <c r="O67" s="53">
        <v>1.5921743092150886E-4</v>
      </c>
      <c r="P67" s="53">
        <v>3.1371231092585424E-4</v>
      </c>
      <c r="Q67" s="53">
        <v>2.6952272734382532E-4</v>
      </c>
      <c r="R67" s="53">
        <v>2.6952272734382532E-4</v>
      </c>
      <c r="S67" s="53">
        <v>4.2703666668450026E-5</v>
      </c>
      <c r="T67" s="53">
        <v>4.4046220429186465E-3</v>
      </c>
      <c r="U67" s="20">
        <v>15.502854241684634</v>
      </c>
      <c r="V67" s="18">
        <v>1.0254681991554806</v>
      </c>
      <c r="W67" t="s">
        <v>405</v>
      </c>
      <c r="Y67" s="86"/>
      <c r="Z67" s="22"/>
      <c r="AA67" s="199"/>
      <c r="AB67" s="22"/>
      <c r="AC67" s="200"/>
      <c r="AD67" s="22"/>
      <c r="AE67" s="86"/>
    </row>
    <row r="68" spans="1:31" x14ac:dyDescent="0.25">
      <c r="A68" s="2" t="s">
        <v>559</v>
      </c>
      <c r="B68" s="2">
        <v>2103008000</v>
      </c>
      <c r="C68" s="2" t="s">
        <v>556</v>
      </c>
      <c r="D68" s="53">
        <v>1.0907183589339993E-3</v>
      </c>
      <c r="E68" s="53">
        <v>4.336668902742203E-5</v>
      </c>
      <c r="F68" s="53">
        <v>9.4541280565428524E-6</v>
      </c>
      <c r="G68" s="53">
        <v>3.0673763335701789E-4</v>
      </c>
      <c r="H68" s="53">
        <v>3.0673763335701789E-4</v>
      </c>
      <c r="I68" s="53">
        <v>1.1231577533620158E-5</v>
      </c>
      <c r="J68" s="53">
        <v>2.1817155207571283E-3</v>
      </c>
      <c r="K68" s="20">
        <v>9.9032591487055033</v>
      </c>
      <c r="L68" s="18">
        <v>0.81778207689095661</v>
      </c>
      <c r="M68" s="20" t="s">
        <v>405</v>
      </c>
      <c r="N68" s="53">
        <v>8.9417200808487429E-4</v>
      </c>
      <c r="O68" s="53">
        <v>3.6384819286996321E-5</v>
      </c>
      <c r="P68" s="53">
        <v>7.7224421459778723E-6</v>
      </c>
      <c r="Q68" s="53">
        <v>2.6400762512984862E-4</v>
      </c>
      <c r="R68" s="53">
        <v>2.6400762512984862E-4</v>
      </c>
      <c r="S68" s="53">
        <v>1.0176294332303952E-5</v>
      </c>
      <c r="T68" s="53">
        <v>1.919492096384448E-3</v>
      </c>
      <c r="U68" s="20">
        <v>8.0893071656224507</v>
      </c>
      <c r="V68" s="18">
        <v>0.66799124562708578</v>
      </c>
      <c r="W68" t="s">
        <v>405</v>
      </c>
      <c r="Y68" s="86"/>
      <c r="Z68" s="22"/>
      <c r="AA68" s="199"/>
      <c r="AB68" s="22"/>
      <c r="AC68" s="200"/>
      <c r="AD68" s="22"/>
      <c r="AE68" s="86"/>
    </row>
    <row r="69" spans="1:31" x14ac:dyDescent="0.25">
      <c r="A69" s="21" t="s">
        <v>559</v>
      </c>
      <c r="B69" s="21">
        <v>2102012000</v>
      </c>
      <c r="C69" s="21" t="s">
        <v>532</v>
      </c>
      <c r="D69" s="80">
        <v>4.6572617087992893E-4</v>
      </c>
      <c r="E69" s="80">
        <v>2.4313208047262624E-2</v>
      </c>
      <c r="F69" s="80">
        <v>1.7215675806713706E-2</v>
      </c>
      <c r="G69" s="80">
        <v>2.4237240576798031E-3</v>
      </c>
      <c r="H69" s="80">
        <v>2.4237240576798031E-3</v>
      </c>
      <c r="I69" s="80">
        <v>1.694436341219731E-5</v>
      </c>
      <c r="J69" s="80">
        <v>5.7879977496831138E-3</v>
      </c>
      <c r="K69" s="77">
        <v>129.0061493337403</v>
      </c>
      <c r="L69" s="194">
        <v>0.93145234175985725</v>
      </c>
      <c r="M69" s="77" t="s">
        <v>553</v>
      </c>
      <c r="N69" s="80">
        <v>4.6572617087992893E-4</v>
      </c>
      <c r="O69" s="80">
        <v>2.4313208047262624E-2</v>
      </c>
      <c r="P69" s="80">
        <v>1.7215675806713706E-2</v>
      </c>
      <c r="Q69" s="80">
        <v>2.4237240576798031E-3</v>
      </c>
      <c r="R69" s="80">
        <v>2.4237240576798031E-3</v>
      </c>
      <c r="S69" s="80">
        <v>1.694436341219731E-5</v>
      </c>
      <c r="T69" s="80">
        <v>5.7879977496831138E-3</v>
      </c>
      <c r="U69" s="77">
        <v>129.0061493337403</v>
      </c>
      <c r="V69" s="194">
        <v>0.93145234175985725</v>
      </c>
      <c r="W69" s="64" t="s">
        <v>553</v>
      </c>
      <c r="Y69" s="88">
        <f t="shared" ref="Y69:AE70" si="1">N69/$U69*2000</f>
        <v>7.2202166064981961E-3</v>
      </c>
      <c r="Z69" s="124">
        <f t="shared" si="1"/>
        <v>0.37693099395384777</v>
      </c>
      <c r="AA69" s="201">
        <f t="shared" si="1"/>
        <v>0.2668969796498083</v>
      </c>
      <c r="AB69" s="124">
        <f t="shared" si="1"/>
        <v>3.7575325985579229E-2</v>
      </c>
      <c r="AC69" s="202">
        <f t="shared" si="1"/>
        <v>3.7575325985579229E-2</v>
      </c>
      <c r="AD69" s="124">
        <f t="shared" si="1"/>
        <v>2.6269078644246735E-4</v>
      </c>
      <c r="AE69" s="88">
        <f t="shared" si="1"/>
        <v>8.973212175660715E-2</v>
      </c>
    </row>
    <row r="70" spans="1:31" x14ac:dyDescent="0.25">
      <c r="A70" s="195" t="s">
        <v>559</v>
      </c>
      <c r="B70" s="195" t="s">
        <v>390</v>
      </c>
      <c r="C70" s="195"/>
      <c r="D70" s="196">
        <v>9.7394629851979904</v>
      </c>
      <c r="E70" s="196">
        <v>2.6623345643444378</v>
      </c>
      <c r="F70" s="196">
        <v>4.1961037791199089</v>
      </c>
      <c r="G70" s="196">
        <v>2.799943463989826</v>
      </c>
      <c r="H70" s="196">
        <v>2.799943463989826</v>
      </c>
      <c r="I70" s="196">
        <v>0.1457207261555897</v>
      </c>
      <c r="J70" s="196">
        <v>29.747185870598607</v>
      </c>
      <c r="K70" s="79">
        <v>53217.297059560122</v>
      </c>
      <c r="L70" s="79"/>
      <c r="M70" s="79"/>
      <c r="N70" s="196">
        <v>8.7705413424612857</v>
      </c>
      <c r="O70" s="196">
        <v>2.4806683893459303</v>
      </c>
      <c r="P70" s="196">
        <v>3.8830217615875364</v>
      </c>
      <c r="Q70" s="196">
        <v>2.4900548065956931</v>
      </c>
      <c r="R70" s="196">
        <v>2.4900548065956931</v>
      </c>
      <c r="S70" s="196">
        <v>0.13289239307767481</v>
      </c>
      <c r="T70" s="196">
        <v>26.238298428816574</v>
      </c>
      <c r="U70" s="79">
        <v>49489.431254819472</v>
      </c>
      <c r="Y70" s="86">
        <f t="shared" si="1"/>
        <v>0.35444098346178415</v>
      </c>
      <c r="Z70" s="22">
        <f t="shared" si="1"/>
        <v>0.10025043030189817</v>
      </c>
      <c r="AA70" s="199">
        <f t="shared" si="1"/>
        <v>0.15692327283350596</v>
      </c>
      <c r="AB70" s="22">
        <f t="shared" si="1"/>
        <v>0.1006297604744933</v>
      </c>
      <c r="AC70" s="200">
        <f t="shared" si="1"/>
        <v>0.1006297604744933</v>
      </c>
      <c r="AD70" s="22">
        <f t="shared" si="1"/>
        <v>5.3705362825212594E-3</v>
      </c>
      <c r="AE70" s="86">
        <f t="shared" si="1"/>
        <v>1.0603596672475959</v>
      </c>
    </row>
    <row r="71" spans="1:31" x14ac:dyDescent="0.25">
      <c r="R71" s="53"/>
      <c r="T71" s="9" t="s">
        <v>428</v>
      </c>
      <c r="U71" s="20">
        <f>SUM(U50:U60,U62:U64,U66)</f>
        <v>37487.636244145739</v>
      </c>
      <c r="V71" t="s">
        <v>560</v>
      </c>
    </row>
    <row r="72" spans="1:31" x14ac:dyDescent="0.25">
      <c r="L72" s="18"/>
      <c r="U72" s="20">
        <v>948267.8163983241</v>
      </c>
      <c r="V72" t="s">
        <v>561</v>
      </c>
      <c r="Y72" s="316" t="s">
        <v>558</v>
      </c>
      <c r="Z72" s="316"/>
      <c r="AA72" s="316"/>
      <c r="AB72" s="316"/>
      <c r="AC72" s="316"/>
      <c r="AD72" s="316"/>
      <c r="AE72" s="316"/>
    </row>
    <row r="73" spans="1:31" x14ac:dyDescent="0.25">
      <c r="I73" s="316" t="s">
        <v>562</v>
      </c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Y73" s="21" t="s">
        <v>264</v>
      </c>
      <c r="Z73" s="21" t="s">
        <v>265</v>
      </c>
      <c r="AA73" s="113" t="s">
        <v>266</v>
      </c>
      <c r="AB73" s="21" t="s">
        <v>267</v>
      </c>
      <c r="AC73" s="203" t="s">
        <v>268</v>
      </c>
      <c r="AD73" s="21" t="s">
        <v>269</v>
      </c>
      <c r="AE73" s="21" t="s">
        <v>270</v>
      </c>
    </row>
    <row r="74" spans="1:31" x14ac:dyDescent="0.25">
      <c r="I74" s="195"/>
      <c r="J74" s="195"/>
      <c r="K74" s="195"/>
      <c r="L74" s="195"/>
      <c r="M74" s="9" t="s">
        <v>563</v>
      </c>
      <c r="N74" s="53">
        <f>SUM(N51,N54)</f>
        <v>1.801598602181959</v>
      </c>
      <c r="O74" s="53">
        <f t="shared" ref="O74:U74" si="2">SUM(O51,O54)</f>
        <v>5.1513465623135558E-2</v>
      </c>
      <c r="P74" s="53">
        <f t="shared" si="2"/>
        <v>1.3596970582505351E-2</v>
      </c>
      <c r="Q74" s="53">
        <f t="shared" si="2"/>
        <v>0.44220189986465425</v>
      </c>
      <c r="R74" s="53">
        <f t="shared" si="2"/>
        <v>0.44220189986465425</v>
      </c>
      <c r="S74" s="53">
        <f t="shared" si="2"/>
        <v>1.5575925227160722E-2</v>
      </c>
      <c r="T74" s="53">
        <f t="shared" si="2"/>
        <v>4.2938878497534354</v>
      </c>
      <c r="U74" s="20">
        <f t="shared" si="2"/>
        <v>1091.8126599976206</v>
      </c>
      <c r="Y74" s="86">
        <f t="shared" ref="Y74:AE81" si="3">N74/$U74*2000</f>
        <v>3.3001973107472216</v>
      </c>
      <c r="Z74" s="22">
        <f t="shared" si="3"/>
        <v>9.4363195281593135E-2</v>
      </c>
      <c r="AA74" s="199">
        <f t="shared" si="3"/>
        <v>2.4907149515073369E-2</v>
      </c>
      <c r="AB74" s="22">
        <f t="shared" si="3"/>
        <v>0.81003255607169444</v>
      </c>
      <c r="AC74" s="200">
        <f t="shared" si="3"/>
        <v>0.81003255607169444</v>
      </c>
      <c r="AD74" s="22">
        <f t="shared" si="3"/>
        <v>2.853223047843147E-2</v>
      </c>
      <c r="AE74" s="86">
        <f t="shared" si="3"/>
        <v>7.8656128602919724</v>
      </c>
    </row>
    <row r="75" spans="1:31" x14ac:dyDescent="0.25">
      <c r="M75" s="9" t="s">
        <v>564</v>
      </c>
      <c r="N75" s="53">
        <f t="shared" ref="N75:U75" si="4">SUM(N52:N53,N55:N56)</f>
        <v>1.5051580361563428</v>
      </c>
      <c r="O75" s="53">
        <f t="shared" si="4"/>
        <v>0.18657172864805749</v>
      </c>
      <c r="P75" s="53">
        <f t="shared" si="4"/>
        <v>4.5863004349553441E-2</v>
      </c>
      <c r="Q75" s="53">
        <f t="shared" si="4"/>
        <v>0.96830549942602484</v>
      </c>
      <c r="R75" s="53">
        <f t="shared" si="4"/>
        <v>0.96830549942602484</v>
      </c>
      <c r="S75" s="53">
        <f t="shared" si="4"/>
        <v>3.2136044209269111E-2</v>
      </c>
      <c r="T75" s="53">
        <f t="shared" si="4"/>
        <v>14.200360317178422</v>
      </c>
      <c r="U75" s="20">
        <f t="shared" si="4"/>
        <v>3682.7180341771318</v>
      </c>
      <c r="Y75" s="86">
        <f t="shared" si="3"/>
        <v>0.81741693074944088</v>
      </c>
      <c r="Z75" s="22">
        <f t="shared" si="3"/>
        <v>0.10132284194260621</v>
      </c>
      <c r="AA75" s="199">
        <f t="shared" si="3"/>
        <v>2.4907149515073366E-2</v>
      </c>
      <c r="AB75" s="22">
        <f t="shared" si="3"/>
        <v>0.5258645872096388</v>
      </c>
      <c r="AC75" s="200">
        <f t="shared" si="3"/>
        <v>0.5258645872096388</v>
      </c>
      <c r="AD75" s="22">
        <f t="shared" si="3"/>
        <v>1.7452351177056433E-2</v>
      </c>
      <c r="AE75" s="86">
        <f t="shared" si="3"/>
        <v>7.7118911550617026</v>
      </c>
    </row>
    <row r="76" spans="1:31" x14ac:dyDescent="0.25">
      <c r="M76" s="9" t="s">
        <v>565</v>
      </c>
      <c r="N76" s="53">
        <f t="shared" ref="N76:V76" si="5">SUM(N60,N62:N63)</f>
        <v>8.0259084688401039E-2</v>
      </c>
      <c r="O76" s="53">
        <f t="shared" si="5"/>
        <v>1.2625877275426431</v>
      </c>
      <c r="P76" s="53">
        <f t="shared" si="5"/>
        <v>3.2534285023261136</v>
      </c>
      <c r="Q76" s="53">
        <f t="shared" si="5"/>
        <v>5.1354948808536971E-2</v>
      </c>
      <c r="R76" s="53">
        <f t="shared" si="5"/>
        <v>5.1354948808536971E-2</v>
      </c>
      <c r="S76" s="53">
        <f t="shared" si="5"/>
        <v>2.7574493725644376E-3</v>
      </c>
      <c r="T76" s="53">
        <f t="shared" si="5"/>
        <v>5.0411896730480618E-2</v>
      </c>
      <c r="U76" s="20">
        <f t="shared" si="5"/>
        <v>30171.778094171383</v>
      </c>
      <c r="V76" s="18">
        <f t="shared" si="5"/>
        <v>225.13067233773097</v>
      </c>
      <c r="W76" t="s">
        <v>553</v>
      </c>
      <c r="Y76" s="86">
        <f t="shared" si="3"/>
        <v>5.3201428459336026E-3</v>
      </c>
      <c r="Z76" s="22">
        <f t="shared" si="3"/>
        <v>8.3693292692388663E-2</v>
      </c>
      <c r="AA76" s="199">
        <f t="shared" si="3"/>
        <v>0.21566037587652909</v>
      </c>
      <c r="AB76" s="22">
        <f t="shared" si="3"/>
        <v>3.404171185950607E-3</v>
      </c>
      <c r="AC76" s="200">
        <f t="shared" si="3"/>
        <v>3.404171185950607E-3</v>
      </c>
      <c r="AD76" s="22">
        <f t="shared" si="3"/>
        <v>1.8278335230744155E-4</v>
      </c>
      <c r="AE76" s="86">
        <f t="shared" si="3"/>
        <v>3.3416589882860927E-3</v>
      </c>
    </row>
    <row r="77" spans="1:31" x14ac:dyDescent="0.25">
      <c r="M77" s="9" t="s">
        <v>566</v>
      </c>
      <c r="N77" s="53">
        <f t="shared" ref="N77:U77" si="6">SUM(N64,N66)</f>
        <v>0.11174370036308606</v>
      </c>
      <c r="O77" s="53">
        <f t="shared" si="6"/>
        <v>6.3594144947107911E-2</v>
      </c>
      <c r="P77" s="53">
        <f t="shared" si="6"/>
        <v>0.10338563854275484</v>
      </c>
      <c r="Q77" s="53">
        <f t="shared" si="6"/>
        <v>8.9663760767093689E-2</v>
      </c>
      <c r="R77" s="53">
        <f t="shared" si="6"/>
        <v>8.9663760767093689E-2</v>
      </c>
      <c r="S77" s="53">
        <f t="shared" si="6"/>
        <v>1.6437855296142827E-2</v>
      </c>
      <c r="T77" s="53">
        <f t="shared" si="6"/>
        <v>1.45531626916902</v>
      </c>
      <c r="U77" s="20">
        <f t="shared" si="6"/>
        <v>630.81603424979994</v>
      </c>
      <c r="Y77" s="86">
        <f t="shared" si="3"/>
        <v>0.35428300580842914</v>
      </c>
      <c r="Z77" s="22">
        <f t="shared" si="3"/>
        <v>0.20162501107866559</v>
      </c>
      <c r="AA77" s="199">
        <f t="shared" si="3"/>
        <v>0.32778380044098454</v>
      </c>
      <c r="AB77" s="22">
        <f t="shared" si="3"/>
        <v>0.28427863560483724</v>
      </c>
      <c r="AC77" s="200">
        <f t="shared" si="3"/>
        <v>0.28427863560483724</v>
      </c>
      <c r="AD77" s="22">
        <f t="shared" si="3"/>
        <v>5.2116161935203818E-2</v>
      </c>
      <c r="AE77" s="86">
        <f t="shared" si="3"/>
        <v>4.6140750715056242</v>
      </c>
    </row>
    <row r="78" spans="1:31" x14ac:dyDescent="0.25">
      <c r="M78" s="9" t="s">
        <v>567</v>
      </c>
      <c r="N78" s="53">
        <f t="shared" ref="N78:V78" si="7">N61</f>
        <v>2.3865897766536782E-2</v>
      </c>
      <c r="O78" s="53">
        <f t="shared" si="7"/>
        <v>0.60250513295604802</v>
      </c>
      <c r="P78" s="53">
        <f t="shared" si="7"/>
        <v>0.42587740597924373</v>
      </c>
      <c r="Q78" s="53">
        <f t="shared" si="7"/>
        <v>1.528344978964009E-2</v>
      </c>
      <c r="R78" s="53">
        <f t="shared" si="7"/>
        <v>1.528344978964009E-2</v>
      </c>
      <c r="S78" s="53">
        <f t="shared" si="7"/>
        <v>8.1995708121419082E-4</v>
      </c>
      <c r="T78" s="53">
        <f t="shared" si="7"/>
        <v>1.4990517002005316E-2</v>
      </c>
      <c r="U78" s="20">
        <f t="shared" si="7"/>
        <v>9271.8845460458488</v>
      </c>
      <c r="V78" s="18">
        <f t="shared" si="7"/>
        <v>69.084560638330871</v>
      </c>
      <c r="W78" t="s">
        <v>553</v>
      </c>
      <c r="Y78" s="86">
        <f t="shared" si="3"/>
        <v>5.1480144404332118E-3</v>
      </c>
      <c r="Z78" s="22">
        <f t="shared" si="3"/>
        <v>0.12996389891696752</v>
      </c>
      <c r="AA78" s="199">
        <f t="shared" si="3"/>
        <v>9.1864259927797801E-2</v>
      </c>
      <c r="AB78" s="22">
        <f t="shared" si="3"/>
        <v>3.2967299611507727E-3</v>
      </c>
      <c r="AC78" s="200">
        <f t="shared" si="3"/>
        <v>3.2967299611507727E-3</v>
      </c>
      <c r="AD78" s="22">
        <f t="shared" si="3"/>
        <v>1.7686956241573897E-4</v>
      </c>
      <c r="AE78" s="86">
        <f t="shared" si="3"/>
        <v>3.2335426368953818E-3</v>
      </c>
    </row>
    <row r="79" spans="1:31" x14ac:dyDescent="0.25">
      <c r="M79" s="9" t="s">
        <v>568</v>
      </c>
      <c r="N79" s="53">
        <f t="shared" ref="N79:V79" si="8">SUM(N50:N59,N68)</f>
        <v>8.5468867429653042</v>
      </c>
      <c r="O79" s="53">
        <f t="shared" si="8"/>
        <v>0.4005477685753055</v>
      </c>
      <c r="P79" s="53">
        <f t="shared" si="8"/>
        <v>8.2039059482703874E-2</v>
      </c>
      <c r="Q79" s="53">
        <f t="shared" si="8"/>
        <v>2.3214103500170542</v>
      </c>
      <c r="R79" s="53">
        <f t="shared" si="8"/>
        <v>2.3214103500170542</v>
      </c>
      <c r="S79" s="53">
        <f t="shared" si="8"/>
        <v>8.7425245328344267E-2</v>
      </c>
      <c r="T79" s="53">
        <f t="shared" si="8"/>
        <v>24.65660265018381</v>
      </c>
      <c r="U79" s="20">
        <f t="shared" si="8"/>
        <v>6693.1314228901792</v>
      </c>
      <c r="V79" s="18">
        <f t="shared" si="8"/>
        <v>595.34847785613442</v>
      </c>
      <c r="W79" t="s">
        <v>569</v>
      </c>
      <c r="Y79" s="86">
        <f t="shared" si="3"/>
        <v>2.5539276619417253</v>
      </c>
      <c r="Z79" s="22">
        <f t="shared" si="3"/>
        <v>0.11968919875245596</v>
      </c>
      <c r="AA79" s="199">
        <f t="shared" si="3"/>
        <v>2.4514402691133284E-2</v>
      </c>
      <c r="AB79" s="22">
        <f t="shared" si="3"/>
        <v>0.69366943612609944</v>
      </c>
      <c r="AC79" s="200">
        <f t="shared" si="3"/>
        <v>0.69366943612609944</v>
      </c>
      <c r="AD79" s="22">
        <f t="shared" si="3"/>
        <v>2.6123869323514026E-2</v>
      </c>
      <c r="AE79" s="86">
        <f t="shared" si="3"/>
        <v>7.3677330063651363</v>
      </c>
    </row>
    <row r="80" spans="1:31" x14ac:dyDescent="0.25">
      <c r="M80" s="9" t="s">
        <v>570</v>
      </c>
      <c r="N80" s="53">
        <f t="shared" ref="N80:U80" si="9">SUM(N65,N67,N69)</f>
        <v>7.7859166779569089E-3</v>
      </c>
      <c r="O80" s="53">
        <f t="shared" si="9"/>
        <v>0.15143361532482619</v>
      </c>
      <c r="P80" s="53">
        <f t="shared" si="9"/>
        <v>1.8291155256719413E-2</v>
      </c>
      <c r="Q80" s="53">
        <f t="shared" si="9"/>
        <v>1.2342297213368422E-2</v>
      </c>
      <c r="R80" s="53">
        <f t="shared" si="9"/>
        <v>1.2342297213368422E-2</v>
      </c>
      <c r="S80" s="53">
        <f t="shared" si="9"/>
        <v>2.5451885999409073E-2</v>
      </c>
      <c r="T80" s="53">
        <f t="shared" si="9"/>
        <v>6.0977095731258604E-2</v>
      </c>
      <c r="U80" s="20">
        <f t="shared" si="9"/>
        <v>2721.8211574622578</v>
      </c>
      <c r="Y80" s="86">
        <f t="shared" si="3"/>
        <v>5.7211082047846648E-3</v>
      </c>
      <c r="Z80" s="22">
        <f t="shared" si="3"/>
        <v>0.11127374398545585</v>
      </c>
      <c r="AA80" s="199">
        <f t="shared" si="3"/>
        <v>1.3440379950439891E-2</v>
      </c>
      <c r="AB80" s="22">
        <f t="shared" si="3"/>
        <v>9.0691463541094676E-3</v>
      </c>
      <c r="AC80" s="200">
        <f t="shared" si="3"/>
        <v>9.0691463541094676E-3</v>
      </c>
      <c r="AD80" s="22">
        <f t="shared" si="3"/>
        <v>1.8702100194664978E-2</v>
      </c>
      <c r="AE80" s="86">
        <f t="shared" si="3"/>
        <v>4.4806100183387342E-2</v>
      </c>
    </row>
    <row r="81" spans="13:31" x14ac:dyDescent="0.25">
      <c r="M81" s="9" t="s">
        <v>571</v>
      </c>
      <c r="N81" s="53">
        <f>SUM(N76:N80)</f>
        <v>8.7705413424612857</v>
      </c>
      <c r="O81" s="53">
        <f t="shared" ref="O81:U81" si="10">SUM(O76:O80)</f>
        <v>2.4806683893459307</v>
      </c>
      <c r="P81" s="53">
        <f t="shared" si="10"/>
        <v>3.883021761587536</v>
      </c>
      <c r="Q81" s="53">
        <f t="shared" si="10"/>
        <v>2.4900548065956936</v>
      </c>
      <c r="R81" s="53">
        <f t="shared" si="10"/>
        <v>2.4900548065956936</v>
      </c>
      <c r="S81" s="53">
        <f t="shared" si="10"/>
        <v>0.13289239307767478</v>
      </c>
      <c r="T81" s="53">
        <f t="shared" si="10"/>
        <v>26.238298428816574</v>
      </c>
      <c r="U81" s="20">
        <f t="shared" si="10"/>
        <v>49489.431254819472</v>
      </c>
      <c r="Y81" s="86">
        <f t="shared" si="3"/>
        <v>0.35444098346178415</v>
      </c>
      <c r="Z81" s="22">
        <f t="shared" si="3"/>
        <v>0.1002504303018982</v>
      </c>
      <c r="AA81" s="199">
        <f t="shared" si="3"/>
        <v>0.15692327283350593</v>
      </c>
      <c r="AB81" s="22">
        <f t="shared" si="3"/>
        <v>0.10062976047449333</v>
      </c>
      <c r="AC81" s="200">
        <f t="shared" si="3"/>
        <v>0.10062976047449333</v>
      </c>
      <c r="AD81" s="22">
        <f t="shared" si="3"/>
        <v>5.3705362825212585E-3</v>
      </c>
      <c r="AE81" s="86">
        <f t="shared" si="3"/>
        <v>1.0603596672475959</v>
      </c>
    </row>
    <row r="83" spans="13:31" x14ac:dyDescent="0.25">
      <c r="V83" s="19">
        <v>353.79379991159567</v>
      </c>
      <c r="W83" t="s">
        <v>572</v>
      </c>
    </row>
    <row r="84" spans="13:31" x14ac:dyDescent="0.25">
      <c r="T84" s="9" t="s">
        <v>573</v>
      </c>
      <c r="U84" s="86">
        <v>1.930282922015446</v>
      </c>
      <c r="V84" s="20">
        <f>V83*365/U84</f>
        <v>66899.383243208882</v>
      </c>
      <c r="W84" t="s">
        <v>574</v>
      </c>
    </row>
  </sheetData>
  <autoFilter ref="A1:W2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1">
    <mergeCell ref="Y48:AE48"/>
    <mergeCell ref="Y72:AE72"/>
    <mergeCell ref="I73:U73"/>
    <mergeCell ref="A1:W1"/>
    <mergeCell ref="A2:W2"/>
    <mergeCell ref="D3:K3"/>
    <mergeCell ref="N3:U3"/>
    <mergeCell ref="D4:J4"/>
    <mergeCell ref="K4:L4"/>
    <mergeCell ref="N4:T4"/>
    <mergeCell ref="U4:V4"/>
  </mergeCells>
  <printOptions horizontalCentered="1" verticalCentered="1"/>
  <pageMargins left="0" right="0" top="0.25" bottom="0.5" header="0.05" footer="0.3"/>
  <pageSetup scale="52" orientation="landscape" r:id="rId1"/>
  <headerFoot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462"/>
  <sheetViews>
    <sheetView zoomScale="75" zoomScaleNormal="75" workbookViewId="0">
      <pane ySplit="5" topLeftCell="A6" activePane="bottomLeft" state="frozen"/>
      <selection sqref="A1:E1"/>
      <selection pane="bottomLeft" activeCell="A6" sqref="A6"/>
    </sheetView>
  </sheetViews>
  <sheetFormatPr defaultRowHeight="12.75" x14ac:dyDescent="0.2"/>
  <cols>
    <col min="1" max="10" width="8.85546875" style="204"/>
    <col min="11" max="134" width="9.140625" style="204" customWidth="1"/>
    <col min="135" max="263" width="8.85546875" style="204"/>
    <col min="264" max="264" width="12.5703125" style="204" bestFit="1" customWidth="1"/>
    <col min="265" max="269" width="14.7109375" style="204" customWidth="1"/>
    <col min="270" max="270" width="8.85546875" style="204"/>
    <col min="271" max="271" width="11.7109375" style="204" customWidth="1"/>
    <col min="272" max="276" width="14.7109375" style="204" customWidth="1"/>
    <col min="277" max="277" width="8.85546875" style="204"/>
    <col min="278" max="278" width="11.7109375" style="204" customWidth="1"/>
    <col min="279" max="283" width="14.7109375" style="204" customWidth="1"/>
    <col min="284" max="284" width="8.85546875" style="204"/>
    <col min="285" max="285" width="14.7109375" style="204" customWidth="1"/>
    <col min="286" max="519" width="8.85546875" style="204"/>
    <col min="520" max="520" width="12.5703125" style="204" bestFit="1" customWidth="1"/>
    <col min="521" max="525" width="14.7109375" style="204" customWidth="1"/>
    <col min="526" max="526" width="8.85546875" style="204"/>
    <col min="527" max="527" width="11.7109375" style="204" customWidth="1"/>
    <col min="528" max="532" width="14.7109375" style="204" customWidth="1"/>
    <col min="533" max="533" width="8.85546875" style="204"/>
    <col min="534" max="534" width="11.7109375" style="204" customWidth="1"/>
    <col min="535" max="539" width="14.7109375" style="204" customWidth="1"/>
    <col min="540" max="540" width="8.85546875" style="204"/>
    <col min="541" max="541" width="14.7109375" style="204" customWidth="1"/>
    <col min="542" max="775" width="8.85546875" style="204"/>
    <col min="776" max="776" width="12.5703125" style="204" bestFit="1" customWidth="1"/>
    <col min="777" max="781" width="14.7109375" style="204" customWidth="1"/>
    <col min="782" max="782" width="8.85546875" style="204"/>
    <col min="783" max="783" width="11.7109375" style="204" customWidth="1"/>
    <col min="784" max="788" width="14.7109375" style="204" customWidth="1"/>
    <col min="789" max="789" width="8.85546875" style="204"/>
    <col min="790" max="790" width="11.7109375" style="204" customWidth="1"/>
    <col min="791" max="795" width="14.7109375" style="204" customWidth="1"/>
    <col min="796" max="796" width="8.85546875" style="204"/>
    <col min="797" max="797" width="14.7109375" style="204" customWidth="1"/>
    <col min="798" max="1031" width="8.85546875" style="204"/>
    <col min="1032" max="1032" width="12.5703125" style="204" bestFit="1" customWidth="1"/>
    <col min="1033" max="1037" width="14.7109375" style="204" customWidth="1"/>
    <col min="1038" max="1038" width="8.85546875" style="204"/>
    <col min="1039" max="1039" width="11.7109375" style="204" customWidth="1"/>
    <col min="1040" max="1044" width="14.7109375" style="204" customWidth="1"/>
    <col min="1045" max="1045" width="8.85546875" style="204"/>
    <col min="1046" max="1046" width="11.7109375" style="204" customWidth="1"/>
    <col min="1047" max="1051" width="14.7109375" style="204" customWidth="1"/>
    <col min="1052" max="1052" width="8.85546875" style="204"/>
    <col min="1053" max="1053" width="14.7109375" style="204" customWidth="1"/>
    <col min="1054" max="1287" width="8.85546875" style="204"/>
    <col min="1288" max="1288" width="12.5703125" style="204" bestFit="1" customWidth="1"/>
    <col min="1289" max="1293" width="14.7109375" style="204" customWidth="1"/>
    <col min="1294" max="1294" width="8.85546875" style="204"/>
    <col min="1295" max="1295" width="11.7109375" style="204" customWidth="1"/>
    <col min="1296" max="1300" width="14.7109375" style="204" customWidth="1"/>
    <col min="1301" max="1301" width="8.85546875" style="204"/>
    <col min="1302" max="1302" width="11.7109375" style="204" customWidth="1"/>
    <col min="1303" max="1307" width="14.7109375" style="204" customWidth="1"/>
    <col min="1308" max="1308" width="8.85546875" style="204"/>
    <col min="1309" max="1309" width="14.7109375" style="204" customWidth="1"/>
    <col min="1310" max="1543" width="8.85546875" style="204"/>
    <col min="1544" max="1544" width="12.5703125" style="204" bestFit="1" customWidth="1"/>
    <col min="1545" max="1549" width="14.7109375" style="204" customWidth="1"/>
    <col min="1550" max="1550" width="8.85546875" style="204"/>
    <col min="1551" max="1551" width="11.7109375" style="204" customWidth="1"/>
    <col min="1552" max="1556" width="14.7109375" style="204" customWidth="1"/>
    <col min="1557" max="1557" width="8.85546875" style="204"/>
    <col min="1558" max="1558" width="11.7109375" style="204" customWidth="1"/>
    <col min="1559" max="1563" width="14.7109375" style="204" customWidth="1"/>
    <col min="1564" max="1564" width="8.85546875" style="204"/>
    <col min="1565" max="1565" width="14.7109375" style="204" customWidth="1"/>
    <col min="1566" max="1799" width="8.85546875" style="204"/>
    <col min="1800" max="1800" width="12.5703125" style="204" bestFit="1" customWidth="1"/>
    <col min="1801" max="1805" width="14.7109375" style="204" customWidth="1"/>
    <col min="1806" max="1806" width="8.85546875" style="204"/>
    <col min="1807" max="1807" width="11.7109375" style="204" customWidth="1"/>
    <col min="1808" max="1812" width="14.7109375" style="204" customWidth="1"/>
    <col min="1813" max="1813" width="8.85546875" style="204"/>
    <col min="1814" max="1814" width="11.7109375" style="204" customWidth="1"/>
    <col min="1815" max="1819" width="14.7109375" style="204" customWidth="1"/>
    <col min="1820" max="1820" width="8.85546875" style="204"/>
    <col min="1821" max="1821" width="14.7109375" style="204" customWidth="1"/>
    <col min="1822" max="2055" width="8.85546875" style="204"/>
    <col min="2056" max="2056" width="12.5703125" style="204" bestFit="1" customWidth="1"/>
    <col min="2057" max="2061" width="14.7109375" style="204" customWidth="1"/>
    <col min="2062" max="2062" width="8.85546875" style="204"/>
    <col min="2063" max="2063" width="11.7109375" style="204" customWidth="1"/>
    <col min="2064" max="2068" width="14.7109375" style="204" customWidth="1"/>
    <col min="2069" max="2069" width="8.85546875" style="204"/>
    <col min="2070" max="2070" width="11.7109375" style="204" customWidth="1"/>
    <col min="2071" max="2075" width="14.7109375" style="204" customWidth="1"/>
    <col min="2076" max="2076" width="8.85546875" style="204"/>
    <col min="2077" max="2077" width="14.7109375" style="204" customWidth="1"/>
    <col min="2078" max="2311" width="8.85546875" style="204"/>
    <col min="2312" max="2312" width="12.5703125" style="204" bestFit="1" customWidth="1"/>
    <col min="2313" max="2317" width="14.7109375" style="204" customWidth="1"/>
    <col min="2318" max="2318" width="8.85546875" style="204"/>
    <col min="2319" max="2319" width="11.7109375" style="204" customWidth="1"/>
    <col min="2320" max="2324" width="14.7109375" style="204" customWidth="1"/>
    <col min="2325" max="2325" width="8.85546875" style="204"/>
    <col min="2326" max="2326" width="11.7109375" style="204" customWidth="1"/>
    <col min="2327" max="2331" width="14.7109375" style="204" customWidth="1"/>
    <col min="2332" max="2332" width="8.85546875" style="204"/>
    <col min="2333" max="2333" width="14.7109375" style="204" customWidth="1"/>
    <col min="2334" max="2567" width="8.85546875" style="204"/>
    <col min="2568" max="2568" width="12.5703125" style="204" bestFit="1" customWidth="1"/>
    <col min="2569" max="2573" width="14.7109375" style="204" customWidth="1"/>
    <col min="2574" max="2574" width="8.85546875" style="204"/>
    <col min="2575" max="2575" width="11.7109375" style="204" customWidth="1"/>
    <col min="2576" max="2580" width="14.7109375" style="204" customWidth="1"/>
    <col min="2581" max="2581" width="8.85546875" style="204"/>
    <col min="2582" max="2582" width="11.7109375" style="204" customWidth="1"/>
    <col min="2583" max="2587" width="14.7109375" style="204" customWidth="1"/>
    <col min="2588" max="2588" width="8.85546875" style="204"/>
    <col min="2589" max="2589" width="14.7109375" style="204" customWidth="1"/>
    <col min="2590" max="2823" width="8.85546875" style="204"/>
    <col min="2824" max="2824" width="12.5703125" style="204" bestFit="1" customWidth="1"/>
    <col min="2825" max="2829" width="14.7109375" style="204" customWidth="1"/>
    <col min="2830" max="2830" width="8.85546875" style="204"/>
    <col min="2831" max="2831" width="11.7109375" style="204" customWidth="1"/>
    <col min="2832" max="2836" width="14.7109375" style="204" customWidth="1"/>
    <col min="2837" max="2837" width="8.85546875" style="204"/>
    <col min="2838" max="2838" width="11.7109375" style="204" customWidth="1"/>
    <col min="2839" max="2843" width="14.7109375" style="204" customWidth="1"/>
    <col min="2844" max="2844" width="8.85546875" style="204"/>
    <col min="2845" max="2845" width="14.7109375" style="204" customWidth="1"/>
    <col min="2846" max="3079" width="8.85546875" style="204"/>
    <col min="3080" max="3080" width="12.5703125" style="204" bestFit="1" customWidth="1"/>
    <col min="3081" max="3085" width="14.7109375" style="204" customWidth="1"/>
    <col min="3086" max="3086" width="8.85546875" style="204"/>
    <col min="3087" max="3087" width="11.7109375" style="204" customWidth="1"/>
    <col min="3088" max="3092" width="14.7109375" style="204" customWidth="1"/>
    <col min="3093" max="3093" width="8.85546875" style="204"/>
    <col min="3094" max="3094" width="11.7109375" style="204" customWidth="1"/>
    <col min="3095" max="3099" width="14.7109375" style="204" customWidth="1"/>
    <col min="3100" max="3100" width="8.85546875" style="204"/>
    <col min="3101" max="3101" width="14.7109375" style="204" customWidth="1"/>
    <col min="3102" max="3335" width="8.85546875" style="204"/>
    <col min="3336" max="3336" width="12.5703125" style="204" bestFit="1" customWidth="1"/>
    <col min="3337" max="3341" width="14.7109375" style="204" customWidth="1"/>
    <col min="3342" max="3342" width="8.85546875" style="204"/>
    <col min="3343" max="3343" width="11.7109375" style="204" customWidth="1"/>
    <col min="3344" max="3348" width="14.7109375" style="204" customWidth="1"/>
    <col min="3349" max="3349" width="8.85546875" style="204"/>
    <col min="3350" max="3350" width="11.7109375" style="204" customWidth="1"/>
    <col min="3351" max="3355" width="14.7109375" style="204" customWidth="1"/>
    <col min="3356" max="3356" width="8.85546875" style="204"/>
    <col min="3357" max="3357" width="14.7109375" style="204" customWidth="1"/>
    <col min="3358" max="3591" width="8.85546875" style="204"/>
    <col min="3592" max="3592" width="12.5703125" style="204" bestFit="1" customWidth="1"/>
    <col min="3593" max="3597" width="14.7109375" style="204" customWidth="1"/>
    <col min="3598" max="3598" width="8.85546875" style="204"/>
    <col min="3599" max="3599" width="11.7109375" style="204" customWidth="1"/>
    <col min="3600" max="3604" width="14.7109375" style="204" customWidth="1"/>
    <col min="3605" max="3605" width="8.85546875" style="204"/>
    <col min="3606" max="3606" width="11.7109375" style="204" customWidth="1"/>
    <col min="3607" max="3611" width="14.7109375" style="204" customWidth="1"/>
    <col min="3612" max="3612" width="8.85546875" style="204"/>
    <col min="3613" max="3613" width="14.7109375" style="204" customWidth="1"/>
    <col min="3614" max="3847" width="8.85546875" style="204"/>
    <col min="3848" max="3848" width="12.5703125" style="204" bestFit="1" customWidth="1"/>
    <col min="3849" max="3853" width="14.7109375" style="204" customWidth="1"/>
    <col min="3854" max="3854" width="8.85546875" style="204"/>
    <col min="3855" max="3855" width="11.7109375" style="204" customWidth="1"/>
    <col min="3856" max="3860" width="14.7109375" style="204" customWidth="1"/>
    <col min="3861" max="3861" width="8.85546875" style="204"/>
    <col min="3862" max="3862" width="11.7109375" style="204" customWidth="1"/>
    <col min="3863" max="3867" width="14.7109375" style="204" customWidth="1"/>
    <col min="3868" max="3868" width="8.85546875" style="204"/>
    <col min="3869" max="3869" width="14.7109375" style="204" customWidth="1"/>
    <col min="3870" max="4103" width="8.85546875" style="204"/>
    <col min="4104" max="4104" width="12.5703125" style="204" bestFit="1" customWidth="1"/>
    <col min="4105" max="4109" width="14.7109375" style="204" customWidth="1"/>
    <col min="4110" max="4110" width="8.85546875" style="204"/>
    <col min="4111" max="4111" width="11.7109375" style="204" customWidth="1"/>
    <col min="4112" max="4116" width="14.7109375" style="204" customWidth="1"/>
    <col min="4117" max="4117" width="8.85546875" style="204"/>
    <col min="4118" max="4118" width="11.7109375" style="204" customWidth="1"/>
    <col min="4119" max="4123" width="14.7109375" style="204" customWidth="1"/>
    <col min="4124" max="4124" width="8.85546875" style="204"/>
    <col min="4125" max="4125" width="14.7109375" style="204" customWidth="1"/>
    <col min="4126" max="4359" width="8.85546875" style="204"/>
    <col min="4360" max="4360" width="12.5703125" style="204" bestFit="1" customWidth="1"/>
    <col min="4361" max="4365" width="14.7109375" style="204" customWidth="1"/>
    <col min="4366" max="4366" width="8.85546875" style="204"/>
    <col min="4367" max="4367" width="11.7109375" style="204" customWidth="1"/>
    <col min="4368" max="4372" width="14.7109375" style="204" customWidth="1"/>
    <col min="4373" max="4373" width="8.85546875" style="204"/>
    <col min="4374" max="4374" width="11.7109375" style="204" customWidth="1"/>
    <col min="4375" max="4379" width="14.7109375" style="204" customWidth="1"/>
    <col min="4380" max="4380" width="8.85546875" style="204"/>
    <col min="4381" max="4381" width="14.7109375" style="204" customWidth="1"/>
    <col min="4382" max="4615" width="8.85546875" style="204"/>
    <col min="4616" max="4616" width="12.5703125" style="204" bestFit="1" customWidth="1"/>
    <col min="4617" max="4621" width="14.7109375" style="204" customWidth="1"/>
    <col min="4622" max="4622" width="8.85546875" style="204"/>
    <col min="4623" max="4623" width="11.7109375" style="204" customWidth="1"/>
    <col min="4624" max="4628" width="14.7109375" style="204" customWidth="1"/>
    <col min="4629" max="4629" width="8.85546875" style="204"/>
    <col min="4630" max="4630" width="11.7109375" style="204" customWidth="1"/>
    <col min="4631" max="4635" width="14.7109375" style="204" customWidth="1"/>
    <col min="4636" max="4636" width="8.85546875" style="204"/>
    <col min="4637" max="4637" width="14.7109375" style="204" customWidth="1"/>
    <col min="4638" max="4871" width="8.85546875" style="204"/>
    <col min="4872" max="4872" width="12.5703125" style="204" bestFit="1" customWidth="1"/>
    <col min="4873" max="4877" width="14.7109375" style="204" customWidth="1"/>
    <col min="4878" max="4878" width="8.85546875" style="204"/>
    <col min="4879" max="4879" width="11.7109375" style="204" customWidth="1"/>
    <col min="4880" max="4884" width="14.7109375" style="204" customWidth="1"/>
    <col min="4885" max="4885" width="8.85546875" style="204"/>
    <col min="4886" max="4886" width="11.7109375" style="204" customWidth="1"/>
    <col min="4887" max="4891" width="14.7109375" style="204" customWidth="1"/>
    <col min="4892" max="4892" width="8.85546875" style="204"/>
    <col min="4893" max="4893" width="14.7109375" style="204" customWidth="1"/>
    <col min="4894" max="5127" width="8.85546875" style="204"/>
    <col min="5128" max="5128" width="12.5703125" style="204" bestFit="1" customWidth="1"/>
    <col min="5129" max="5133" width="14.7109375" style="204" customWidth="1"/>
    <col min="5134" max="5134" width="8.85546875" style="204"/>
    <col min="5135" max="5135" width="11.7109375" style="204" customWidth="1"/>
    <col min="5136" max="5140" width="14.7109375" style="204" customWidth="1"/>
    <col min="5141" max="5141" width="8.85546875" style="204"/>
    <col min="5142" max="5142" width="11.7109375" style="204" customWidth="1"/>
    <col min="5143" max="5147" width="14.7109375" style="204" customWidth="1"/>
    <col min="5148" max="5148" width="8.85546875" style="204"/>
    <col min="5149" max="5149" width="14.7109375" style="204" customWidth="1"/>
    <col min="5150" max="5383" width="8.85546875" style="204"/>
    <col min="5384" max="5384" width="12.5703125" style="204" bestFit="1" customWidth="1"/>
    <col min="5385" max="5389" width="14.7109375" style="204" customWidth="1"/>
    <col min="5390" max="5390" width="8.85546875" style="204"/>
    <col min="5391" max="5391" width="11.7109375" style="204" customWidth="1"/>
    <col min="5392" max="5396" width="14.7109375" style="204" customWidth="1"/>
    <col min="5397" max="5397" width="8.85546875" style="204"/>
    <col min="5398" max="5398" width="11.7109375" style="204" customWidth="1"/>
    <col min="5399" max="5403" width="14.7109375" style="204" customWidth="1"/>
    <col min="5404" max="5404" width="8.85546875" style="204"/>
    <col min="5405" max="5405" width="14.7109375" style="204" customWidth="1"/>
    <col min="5406" max="5639" width="8.85546875" style="204"/>
    <col min="5640" max="5640" width="12.5703125" style="204" bestFit="1" customWidth="1"/>
    <col min="5641" max="5645" width="14.7109375" style="204" customWidth="1"/>
    <col min="5646" max="5646" width="8.85546875" style="204"/>
    <col min="5647" max="5647" width="11.7109375" style="204" customWidth="1"/>
    <col min="5648" max="5652" width="14.7109375" style="204" customWidth="1"/>
    <col min="5653" max="5653" width="8.85546875" style="204"/>
    <col min="5654" max="5654" width="11.7109375" style="204" customWidth="1"/>
    <col min="5655" max="5659" width="14.7109375" style="204" customWidth="1"/>
    <col min="5660" max="5660" width="8.85546875" style="204"/>
    <col min="5661" max="5661" width="14.7109375" style="204" customWidth="1"/>
    <col min="5662" max="5895" width="8.85546875" style="204"/>
    <col min="5896" max="5896" width="12.5703125" style="204" bestFit="1" customWidth="1"/>
    <col min="5897" max="5901" width="14.7109375" style="204" customWidth="1"/>
    <col min="5902" max="5902" width="8.85546875" style="204"/>
    <col min="5903" max="5903" width="11.7109375" style="204" customWidth="1"/>
    <col min="5904" max="5908" width="14.7109375" style="204" customWidth="1"/>
    <col min="5909" max="5909" width="8.85546875" style="204"/>
    <col min="5910" max="5910" width="11.7109375" style="204" customWidth="1"/>
    <col min="5911" max="5915" width="14.7109375" style="204" customWidth="1"/>
    <col min="5916" max="5916" width="8.85546875" style="204"/>
    <col min="5917" max="5917" width="14.7109375" style="204" customWidth="1"/>
    <col min="5918" max="6151" width="8.85546875" style="204"/>
    <col min="6152" max="6152" width="12.5703125" style="204" bestFit="1" customWidth="1"/>
    <col min="6153" max="6157" width="14.7109375" style="204" customWidth="1"/>
    <col min="6158" max="6158" width="8.85546875" style="204"/>
    <col min="6159" max="6159" width="11.7109375" style="204" customWidth="1"/>
    <col min="6160" max="6164" width="14.7109375" style="204" customWidth="1"/>
    <col min="6165" max="6165" width="8.85546875" style="204"/>
    <col min="6166" max="6166" width="11.7109375" style="204" customWidth="1"/>
    <col min="6167" max="6171" width="14.7109375" style="204" customWidth="1"/>
    <col min="6172" max="6172" width="8.85546875" style="204"/>
    <col min="6173" max="6173" width="14.7109375" style="204" customWidth="1"/>
    <col min="6174" max="6407" width="8.85546875" style="204"/>
    <col min="6408" max="6408" width="12.5703125" style="204" bestFit="1" customWidth="1"/>
    <col min="6409" max="6413" width="14.7109375" style="204" customWidth="1"/>
    <col min="6414" max="6414" width="8.85546875" style="204"/>
    <col min="6415" max="6415" width="11.7109375" style="204" customWidth="1"/>
    <col min="6416" max="6420" width="14.7109375" style="204" customWidth="1"/>
    <col min="6421" max="6421" width="8.85546875" style="204"/>
    <col min="6422" max="6422" width="11.7109375" style="204" customWidth="1"/>
    <col min="6423" max="6427" width="14.7109375" style="204" customWidth="1"/>
    <col min="6428" max="6428" width="8.85546875" style="204"/>
    <col min="6429" max="6429" width="14.7109375" style="204" customWidth="1"/>
    <col min="6430" max="6663" width="8.85546875" style="204"/>
    <col min="6664" max="6664" width="12.5703125" style="204" bestFit="1" customWidth="1"/>
    <col min="6665" max="6669" width="14.7109375" style="204" customWidth="1"/>
    <col min="6670" max="6670" width="8.85546875" style="204"/>
    <col min="6671" max="6671" width="11.7109375" style="204" customWidth="1"/>
    <col min="6672" max="6676" width="14.7109375" style="204" customWidth="1"/>
    <col min="6677" max="6677" width="8.85546875" style="204"/>
    <col min="6678" max="6678" width="11.7109375" style="204" customWidth="1"/>
    <col min="6679" max="6683" width="14.7109375" style="204" customWidth="1"/>
    <col min="6684" max="6684" width="8.85546875" style="204"/>
    <col min="6685" max="6685" width="14.7109375" style="204" customWidth="1"/>
    <col min="6686" max="6919" width="8.85546875" style="204"/>
    <col min="6920" max="6920" width="12.5703125" style="204" bestFit="1" customWidth="1"/>
    <col min="6921" max="6925" width="14.7109375" style="204" customWidth="1"/>
    <col min="6926" max="6926" width="8.85546875" style="204"/>
    <col min="6927" max="6927" width="11.7109375" style="204" customWidth="1"/>
    <col min="6928" max="6932" width="14.7109375" style="204" customWidth="1"/>
    <col min="6933" max="6933" width="8.85546875" style="204"/>
    <col min="6934" max="6934" width="11.7109375" style="204" customWidth="1"/>
    <col min="6935" max="6939" width="14.7109375" style="204" customWidth="1"/>
    <col min="6940" max="6940" width="8.85546875" style="204"/>
    <col min="6941" max="6941" width="14.7109375" style="204" customWidth="1"/>
    <col min="6942" max="7175" width="8.85546875" style="204"/>
    <col min="7176" max="7176" width="12.5703125" style="204" bestFit="1" customWidth="1"/>
    <col min="7177" max="7181" width="14.7109375" style="204" customWidth="1"/>
    <col min="7182" max="7182" width="8.85546875" style="204"/>
    <col min="7183" max="7183" width="11.7109375" style="204" customWidth="1"/>
    <col min="7184" max="7188" width="14.7109375" style="204" customWidth="1"/>
    <col min="7189" max="7189" width="8.85546875" style="204"/>
    <col min="7190" max="7190" width="11.7109375" style="204" customWidth="1"/>
    <col min="7191" max="7195" width="14.7109375" style="204" customWidth="1"/>
    <col min="7196" max="7196" width="8.85546875" style="204"/>
    <col min="7197" max="7197" width="14.7109375" style="204" customWidth="1"/>
    <col min="7198" max="7431" width="8.85546875" style="204"/>
    <col min="7432" max="7432" width="12.5703125" style="204" bestFit="1" customWidth="1"/>
    <col min="7433" max="7437" width="14.7109375" style="204" customWidth="1"/>
    <col min="7438" max="7438" width="8.85546875" style="204"/>
    <col min="7439" max="7439" width="11.7109375" style="204" customWidth="1"/>
    <col min="7440" max="7444" width="14.7109375" style="204" customWidth="1"/>
    <col min="7445" max="7445" width="8.85546875" style="204"/>
    <col min="7446" max="7446" width="11.7109375" style="204" customWidth="1"/>
    <col min="7447" max="7451" width="14.7109375" style="204" customWidth="1"/>
    <col min="7452" max="7452" width="8.85546875" style="204"/>
    <col min="7453" max="7453" width="14.7109375" style="204" customWidth="1"/>
    <col min="7454" max="7687" width="8.85546875" style="204"/>
    <col min="7688" max="7688" width="12.5703125" style="204" bestFit="1" customWidth="1"/>
    <col min="7689" max="7693" width="14.7109375" style="204" customWidth="1"/>
    <col min="7694" max="7694" width="8.85546875" style="204"/>
    <col min="7695" max="7695" width="11.7109375" style="204" customWidth="1"/>
    <col min="7696" max="7700" width="14.7109375" style="204" customWidth="1"/>
    <col min="7701" max="7701" width="8.85546875" style="204"/>
    <col min="7702" max="7702" width="11.7109375" style="204" customWidth="1"/>
    <col min="7703" max="7707" width="14.7109375" style="204" customWidth="1"/>
    <col min="7708" max="7708" width="8.85546875" style="204"/>
    <col min="7709" max="7709" width="14.7109375" style="204" customWidth="1"/>
    <col min="7710" max="7943" width="8.85546875" style="204"/>
    <col min="7944" max="7944" width="12.5703125" style="204" bestFit="1" customWidth="1"/>
    <col min="7945" max="7949" width="14.7109375" style="204" customWidth="1"/>
    <col min="7950" max="7950" width="8.85546875" style="204"/>
    <col min="7951" max="7951" width="11.7109375" style="204" customWidth="1"/>
    <col min="7952" max="7956" width="14.7109375" style="204" customWidth="1"/>
    <col min="7957" max="7957" width="8.85546875" style="204"/>
    <col min="7958" max="7958" width="11.7109375" style="204" customWidth="1"/>
    <col min="7959" max="7963" width="14.7109375" style="204" customWidth="1"/>
    <col min="7964" max="7964" width="8.85546875" style="204"/>
    <col min="7965" max="7965" width="14.7109375" style="204" customWidth="1"/>
    <col min="7966" max="8199" width="8.85546875" style="204"/>
    <col min="8200" max="8200" width="12.5703125" style="204" bestFit="1" customWidth="1"/>
    <col min="8201" max="8205" width="14.7109375" style="204" customWidth="1"/>
    <col min="8206" max="8206" width="8.85546875" style="204"/>
    <col min="8207" max="8207" width="11.7109375" style="204" customWidth="1"/>
    <col min="8208" max="8212" width="14.7109375" style="204" customWidth="1"/>
    <col min="8213" max="8213" width="8.85546875" style="204"/>
    <col min="8214" max="8214" width="11.7109375" style="204" customWidth="1"/>
    <col min="8215" max="8219" width="14.7109375" style="204" customWidth="1"/>
    <col min="8220" max="8220" width="8.85546875" style="204"/>
    <col min="8221" max="8221" width="14.7109375" style="204" customWidth="1"/>
    <col min="8222" max="8455" width="8.85546875" style="204"/>
    <col min="8456" max="8456" width="12.5703125" style="204" bestFit="1" customWidth="1"/>
    <col min="8457" max="8461" width="14.7109375" style="204" customWidth="1"/>
    <col min="8462" max="8462" width="8.85546875" style="204"/>
    <col min="8463" max="8463" width="11.7109375" style="204" customWidth="1"/>
    <col min="8464" max="8468" width="14.7109375" style="204" customWidth="1"/>
    <col min="8469" max="8469" width="8.85546875" style="204"/>
    <col min="8470" max="8470" width="11.7109375" style="204" customWidth="1"/>
    <col min="8471" max="8475" width="14.7109375" style="204" customWidth="1"/>
    <col min="8476" max="8476" width="8.85546875" style="204"/>
    <col min="8477" max="8477" width="14.7109375" style="204" customWidth="1"/>
    <col min="8478" max="8711" width="8.85546875" style="204"/>
    <col min="8712" max="8712" width="12.5703125" style="204" bestFit="1" customWidth="1"/>
    <col min="8713" max="8717" width="14.7109375" style="204" customWidth="1"/>
    <col min="8718" max="8718" width="8.85546875" style="204"/>
    <col min="8719" max="8719" width="11.7109375" style="204" customWidth="1"/>
    <col min="8720" max="8724" width="14.7109375" style="204" customWidth="1"/>
    <col min="8725" max="8725" width="8.85546875" style="204"/>
    <col min="8726" max="8726" width="11.7109375" style="204" customWidth="1"/>
    <col min="8727" max="8731" width="14.7109375" style="204" customWidth="1"/>
    <col min="8732" max="8732" width="8.85546875" style="204"/>
    <col min="8733" max="8733" width="14.7109375" style="204" customWidth="1"/>
    <col min="8734" max="8967" width="8.85546875" style="204"/>
    <col min="8968" max="8968" width="12.5703125" style="204" bestFit="1" customWidth="1"/>
    <col min="8969" max="8973" width="14.7109375" style="204" customWidth="1"/>
    <col min="8974" max="8974" width="8.85546875" style="204"/>
    <col min="8975" max="8975" width="11.7109375" style="204" customWidth="1"/>
    <col min="8976" max="8980" width="14.7109375" style="204" customWidth="1"/>
    <col min="8981" max="8981" width="8.85546875" style="204"/>
    <col min="8982" max="8982" width="11.7109375" style="204" customWidth="1"/>
    <col min="8983" max="8987" width="14.7109375" style="204" customWidth="1"/>
    <col min="8988" max="8988" width="8.85546875" style="204"/>
    <col min="8989" max="8989" width="14.7109375" style="204" customWidth="1"/>
    <col min="8990" max="9223" width="8.85546875" style="204"/>
    <col min="9224" max="9224" width="12.5703125" style="204" bestFit="1" customWidth="1"/>
    <col min="9225" max="9229" width="14.7109375" style="204" customWidth="1"/>
    <col min="9230" max="9230" width="8.85546875" style="204"/>
    <col min="9231" max="9231" width="11.7109375" style="204" customWidth="1"/>
    <col min="9232" max="9236" width="14.7109375" style="204" customWidth="1"/>
    <col min="9237" max="9237" width="8.85546875" style="204"/>
    <col min="9238" max="9238" width="11.7109375" style="204" customWidth="1"/>
    <col min="9239" max="9243" width="14.7109375" style="204" customWidth="1"/>
    <col min="9244" max="9244" width="8.85546875" style="204"/>
    <col min="9245" max="9245" width="14.7109375" style="204" customWidth="1"/>
    <col min="9246" max="9479" width="8.85546875" style="204"/>
    <col min="9480" max="9480" width="12.5703125" style="204" bestFit="1" customWidth="1"/>
    <col min="9481" max="9485" width="14.7109375" style="204" customWidth="1"/>
    <col min="9486" max="9486" width="8.85546875" style="204"/>
    <col min="9487" max="9487" width="11.7109375" style="204" customWidth="1"/>
    <col min="9488" max="9492" width="14.7109375" style="204" customWidth="1"/>
    <col min="9493" max="9493" width="8.85546875" style="204"/>
    <col min="9494" max="9494" width="11.7109375" style="204" customWidth="1"/>
    <col min="9495" max="9499" width="14.7109375" style="204" customWidth="1"/>
    <col min="9500" max="9500" width="8.85546875" style="204"/>
    <col min="9501" max="9501" width="14.7109375" style="204" customWidth="1"/>
    <col min="9502" max="9735" width="8.85546875" style="204"/>
    <col min="9736" max="9736" width="12.5703125" style="204" bestFit="1" customWidth="1"/>
    <col min="9737" max="9741" width="14.7109375" style="204" customWidth="1"/>
    <col min="9742" max="9742" width="8.85546875" style="204"/>
    <col min="9743" max="9743" width="11.7109375" style="204" customWidth="1"/>
    <col min="9744" max="9748" width="14.7109375" style="204" customWidth="1"/>
    <col min="9749" max="9749" width="8.85546875" style="204"/>
    <col min="9750" max="9750" width="11.7109375" style="204" customWidth="1"/>
    <col min="9751" max="9755" width="14.7109375" style="204" customWidth="1"/>
    <col min="9756" max="9756" width="8.85546875" style="204"/>
    <col min="9757" max="9757" width="14.7109375" style="204" customWidth="1"/>
    <col min="9758" max="9991" width="8.85546875" style="204"/>
    <col min="9992" max="9992" width="12.5703125" style="204" bestFit="1" customWidth="1"/>
    <col min="9993" max="9997" width="14.7109375" style="204" customWidth="1"/>
    <col min="9998" max="9998" width="8.85546875" style="204"/>
    <col min="9999" max="9999" width="11.7109375" style="204" customWidth="1"/>
    <col min="10000" max="10004" width="14.7109375" style="204" customWidth="1"/>
    <col min="10005" max="10005" width="8.85546875" style="204"/>
    <col min="10006" max="10006" width="11.7109375" style="204" customWidth="1"/>
    <col min="10007" max="10011" width="14.7109375" style="204" customWidth="1"/>
    <col min="10012" max="10012" width="8.85546875" style="204"/>
    <col min="10013" max="10013" width="14.7109375" style="204" customWidth="1"/>
    <col min="10014" max="10247" width="8.85546875" style="204"/>
    <col min="10248" max="10248" width="12.5703125" style="204" bestFit="1" customWidth="1"/>
    <col min="10249" max="10253" width="14.7109375" style="204" customWidth="1"/>
    <col min="10254" max="10254" width="8.85546875" style="204"/>
    <col min="10255" max="10255" width="11.7109375" style="204" customWidth="1"/>
    <col min="10256" max="10260" width="14.7109375" style="204" customWidth="1"/>
    <col min="10261" max="10261" width="8.85546875" style="204"/>
    <col min="10262" max="10262" width="11.7109375" style="204" customWidth="1"/>
    <col min="10263" max="10267" width="14.7109375" style="204" customWidth="1"/>
    <col min="10268" max="10268" width="8.85546875" style="204"/>
    <col min="10269" max="10269" width="14.7109375" style="204" customWidth="1"/>
    <col min="10270" max="10503" width="8.85546875" style="204"/>
    <col min="10504" max="10504" width="12.5703125" style="204" bestFit="1" customWidth="1"/>
    <col min="10505" max="10509" width="14.7109375" style="204" customWidth="1"/>
    <col min="10510" max="10510" width="8.85546875" style="204"/>
    <col min="10511" max="10511" width="11.7109375" style="204" customWidth="1"/>
    <col min="10512" max="10516" width="14.7109375" style="204" customWidth="1"/>
    <col min="10517" max="10517" width="8.85546875" style="204"/>
    <col min="10518" max="10518" width="11.7109375" style="204" customWidth="1"/>
    <col min="10519" max="10523" width="14.7109375" style="204" customWidth="1"/>
    <col min="10524" max="10524" width="8.85546875" style="204"/>
    <col min="10525" max="10525" width="14.7109375" style="204" customWidth="1"/>
    <col min="10526" max="10759" width="8.85546875" style="204"/>
    <col min="10760" max="10760" width="12.5703125" style="204" bestFit="1" customWidth="1"/>
    <col min="10761" max="10765" width="14.7109375" style="204" customWidth="1"/>
    <col min="10766" max="10766" width="8.85546875" style="204"/>
    <col min="10767" max="10767" width="11.7109375" style="204" customWidth="1"/>
    <col min="10768" max="10772" width="14.7109375" style="204" customWidth="1"/>
    <col min="10773" max="10773" width="8.85546875" style="204"/>
    <col min="10774" max="10774" width="11.7109375" style="204" customWidth="1"/>
    <col min="10775" max="10779" width="14.7109375" style="204" customWidth="1"/>
    <col min="10780" max="10780" width="8.85546875" style="204"/>
    <col min="10781" max="10781" width="14.7109375" style="204" customWidth="1"/>
    <col min="10782" max="11015" width="8.85546875" style="204"/>
    <col min="11016" max="11016" width="12.5703125" style="204" bestFit="1" customWidth="1"/>
    <col min="11017" max="11021" width="14.7109375" style="204" customWidth="1"/>
    <col min="11022" max="11022" width="8.85546875" style="204"/>
    <col min="11023" max="11023" width="11.7109375" style="204" customWidth="1"/>
    <col min="11024" max="11028" width="14.7109375" style="204" customWidth="1"/>
    <col min="11029" max="11029" width="8.85546875" style="204"/>
    <col min="11030" max="11030" width="11.7109375" style="204" customWidth="1"/>
    <col min="11031" max="11035" width="14.7109375" style="204" customWidth="1"/>
    <col min="11036" max="11036" width="8.85546875" style="204"/>
    <col min="11037" max="11037" width="14.7109375" style="204" customWidth="1"/>
    <col min="11038" max="11271" width="8.85546875" style="204"/>
    <col min="11272" max="11272" width="12.5703125" style="204" bestFit="1" customWidth="1"/>
    <col min="11273" max="11277" width="14.7109375" style="204" customWidth="1"/>
    <col min="11278" max="11278" width="8.85546875" style="204"/>
    <col min="11279" max="11279" width="11.7109375" style="204" customWidth="1"/>
    <col min="11280" max="11284" width="14.7109375" style="204" customWidth="1"/>
    <col min="11285" max="11285" width="8.85546875" style="204"/>
    <col min="11286" max="11286" width="11.7109375" style="204" customWidth="1"/>
    <col min="11287" max="11291" width="14.7109375" style="204" customWidth="1"/>
    <col min="11292" max="11292" width="8.85546875" style="204"/>
    <col min="11293" max="11293" width="14.7109375" style="204" customWidth="1"/>
    <col min="11294" max="11527" width="8.85546875" style="204"/>
    <col min="11528" max="11528" width="12.5703125" style="204" bestFit="1" customWidth="1"/>
    <col min="11529" max="11533" width="14.7109375" style="204" customWidth="1"/>
    <col min="11534" max="11534" width="8.85546875" style="204"/>
    <col min="11535" max="11535" width="11.7109375" style="204" customWidth="1"/>
    <col min="11536" max="11540" width="14.7109375" style="204" customWidth="1"/>
    <col min="11541" max="11541" width="8.85546875" style="204"/>
    <col min="11542" max="11542" width="11.7109375" style="204" customWidth="1"/>
    <col min="11543" max="11547" width="14.7109375" style="204" customWidth="1"/>
    <col min="11548" max="11548" width="8.85546875" style="204"/>
    <col min="11549" max="11549" width="14.7109375" style="204" customWidth="1"/>
    <col min="11550" max="11783" width="8.85546875" style="204"/>
    <col min="11784" max="11784" width="12.5703125" style="204" bestFit="1" customWidth="1"/>
    <col min="11785" max="11789" width="14.7109375" style="204" customWidth="1"/>
    <col min="11790" max="11790" width="8.85546875" style="204"/>
    <col min="11791" max="11791" width="11.7109375" style="204" customWidth="1"/>
    <col min="11792" max="11796" width="14.7109375" style="204" customWidth="1"/>
    <col min="11797" max="11797" width="8.85546875" style="204"/>
    <col min="11798" max="11798" width="11.7109375" style="204" customWidth="1"/>
    <col min="11799" max="11803" width="14.7109375" style="204" customWidth="1"/>
    <col min="11804" max="11804" width="8.85546875" style="204"/>
    <col min="11805" max="11805" width="14.7109375" style="204" customWidth="1"/>
    <col min="11806" max="12039" width="8.85546875" style="204"/>
    <col min="12040" max="12040" width="12.5703125" style="204" bestFit="1" customWidth="1"/>
    <col min="12041" max="12045" width="14.7109375" style="204" customWidth="1"/>
    <col min="12046" max="12046" width="8.85546875" style="204"/>
    <col min="12047" max="12047" width="11.7109375" style="204" customWidth="1"/>
    <col min="12048" max="12052" width="14.7109375" style="204" customWidth="1"/>
    <col min="12053" max="12053" width="8.85546875" style="204"/>
    <col min="12054" max="12054" width="11.7109375" style="204" customWidth="1"/>
    <col min="12055" max="12059" width="14.7109375" style="204" customWidth="1"/>
    <col min="12060" max="12060" width="8.85546875" style="204"/>
    <col min="12061" max="12061" width="14.7109375" style="204" customWidth="1"/>
    <col min="12062" max="12295" width="8.85546875" style="204"/>
    <col min="12296" max="12296" width="12.5703125" style="204" bestFit="1" customWidth="1"/>
    <col min="12297" max="12301" width="14.7109375" style="204" customWidth="1"/>
    <col min="12302" max="12302" width="8.85546875" style="204"/>
    <col min="12303" max="12303" width="11.7109375" style="204" customWidth="1"/>
    <col min="12304" max="12308" width="14.7109375" style="204" customWidth="1"/>
    <col min="12309" max="12309" width="8.85546875" style="204"/>
    <col min="12310" max="12310" width="11.7109375" style="204" customWidth="1"/>
    <col min="12311" max="12315" width="14.7109375" style="204" customWidth="1"/>
    <col min="12316" max="12316" width="8.85546875" style="204"/>
    <col min="12317" max="12317" width="14.7109375" style="204" customWidth="1"/>
    <col min="12318" max="12551" width="8.85546875" style="204"/>
    <col min="12552" max="12552" width="12.5703125" style="204" bestFit="1" customWidth="1"/>
    <col min="12553" max="12557" width="14.7109375" style="204" customWidth="1"/>
    <col min="12558" max="12558" width="8.85546875" style="204"/>
    <col min="12559" max="12559" width="11.7109375" style="204" customWidth="1"/>
    <col min="12560" max="12564" width="14.7109375" style="204" customWidth="1"/>
    <col min="12565" max="12565" width="8.85546875" style="204"/>
    <col min="12566" max="12566" width="11.7109375" style="204" customWidth="1"/>
    <col min="12567" max="12571" width="14.7109375" style="204" customWidth="1"/>
    <col min="12572" max="12572" width="8.85546875" style="204"/>
    <col min="12573" max="12573" width="14.7109375" style="204" customWidth="1"/>
    <col min="12574" max="12807" width="8.85546875" style="204"/>
    <col min="12808" max="12808" width="12.5703125" style="204" bestFit="1" customWidth="1"/>
    <col min="12809" max="12813" width="14.7109375" style="204" customWidth="1"/>
    <col min="12814" max="12814" width="8.85546875" style="204"/>
    <col min="12815" max="12815" width="11.7109375" style="204" customWidth="1"/>
    <col min="12816" max="12820" width="14.7109375" style="204" customWidth="1"/>
    <col min="12821" max="12821" width="8.85546875" style="204"/>
    <col min="12822" max="12822" width="11.7109375" style="204" customWidth="1"/>
    <col min="12823" max="12827" width="14.7109375" style="204" customWidth="1"/>
    <col min="12828" max="12828" width="8.85546875" style="204"/>
    <col min="12829" max="12829" width="14.7109375" style="204" customWidth="1"/>
    <col min="12830" max="13063" width="8.85546875" style="204"/>
    <col min="13064" max="13064" width="12.5703125" style="204" bestFit="1" customWidth="1"/>
    <col min="13065" max="13069" width="14.7109375" style="204" customWidth="1"/>
    <col min="13070" max="13070" width="8.85546875" style="204"/>
    <col min="13071" max="13071" width="11.7109375" style="204" customWidth="1"/>
    <col min="13072" max="13076" width="14.7109375" style="204" customWidth="1"/>
    <col min="13077" max="13077" width="8.85546875" style="204"/>
    <col min="13078" max="13078" width="11.7109375" style="204" customWidth="1"/>
    <col min="13079" max="13083" width="14.7109375" style="204" customWidth="1"/>
    <col min="13084" max="13084" width="8.85546875" style="204"/>
    <col min="13085" max="13085" width="14.7109375" style="204" customWidth="1"/>
    <col min="13086" max="13319" width="8.85546875" style="204"/>
    <col min="13320" max="13320" width="12.5703125" style="204" bestFit="1" customWidth="1"/>
    <col min="13321" max="13325" width="14.7109375" style="204" customWidth="1"/>
    <col min="13326" max="13326" width="8.85546875" style="204"/>
    <col min="13327" max="13327" width="11.7109375" style="204" customWidth="1"/>
    <col min="13328" max="13332" width="14.7109375" style="204" customWidth="1"/>
    <col min="13333" max="13333" width="8.85546875" style="204"/>
    <col min="13334" max="13334" width="11.7109375" style="204" customWidth="1"/>
    <col min="13335" max="13339" width="14.7109375" style="204" customWidth="1"/>
    <col min="13340" max="13340" width="8.85546875" style="204"/>
    <col min="13341" max="13341" width="14.7109375" style="204" customWidth="1"/>
    <col min="13342" max="13575" width="8.85546875" style="204"/>
    <col min="13576" max="13576" width="12.5703125" style="204" bestFit="1" customWidth="1"/>
    <col min="13577" max="13581" width="14.7109375" style="204" customWidth="1"/>
    <col min="13582" max="13582" width="8.85546875" style="204"/>
    <col min="13583" max="13583" width="11.7109375" style="204" customWidth="1"/>
    <col min="13584" max="13588" width="14.7109375" style="204" customWidth="1"/>
    <col min="13589" max="13589" width="8.85546875" style="204"/>
    <col min="13590" max="13590" width="11.7109375" style="204" customWidth="1"/>
    <col min="13591" max="13595" width="14.7109375" style="204" customWidth="1"/>
    <col min="13596" max="13596" width="8.85546875" style="204"/>
    <col min="13597" max="13597" width="14.7109375" style="204" customWidth="1"/>
    <col min="13598" max="13831" width="8.85546875" style="204"/>
    <col min="13832" max="13832" width="12.5703125" style="204" bestFit="1" customWidth="1"/>
    <col min="13833" max="13837" width="14.7109375" style="204" customWidth="1"/>
    <col min="13838" max="13838" width="8.85546875" style="204"/>
    <col min="13839" max="13839" width="11.7109375" style="204" customWidth="1"/>
    <col min="13840" max="13844" width="14.7109375" style="204" customWidth="1"/>
    <col min="13845" max="13845" width="8.85546875" style="204"/>
    <col min="13846" max="13846" width="11.7109375" style="204" customWidth="1"/>
    <col min="13847" max="13851" width="14.7109375" style="204" customWidth="1"/>
    <col min="13852" max="13852" width="8.85546875" style="204"/>
    <col min="13853" max="13853" width="14.7109375" style="204" customWidth="1"/>
    <col min="13854" max="14087" width="8.85546875" style="204"/>
    <col min="14088" max="14088" width="12.5703125" style="204" bestFit="1" customWidth="1"/>
    <col min="14089" max="14093" width="14.7109375" style="204" customWidth="1"/>
    <col min="14094" max="14094" width="8.85546875" style="204"/>
    <col min="14095" max="14095" width="11.7109375" style="204" customWidth="1"/>
    <col min="14096" max="14100" width="14.7109375" style="204" customWidth="1"/>
    <col min="14101" max="14101" width="8.85546875" style="204"/>
    <col min="14102" max="14102" width="11.7109375" style="204" customWidth="1"/>
    <col min="14103" max="14107" width="14.7109375" style="204" customWidth="1"/>
    <col min="14108" max="14108" width="8.85546875" style="204"/>
    <col min="14109" max="14109" width="14.7109375" style="204" customWidth="1"/>
    <col min="14110" max="14343" width="8.85546875" style="204"/>
    <col min="14344" max="14344" width="12.5703125" style="204" bestFit="1" customWidth="1"/>
    <col min="14345" max="14349" width="14.7109375" style="204" customWidth="1"/>
    <col min="14350" max="14350" width="8.85546875" style="204"/>
    <col min="14351" max="14351" width="11.7109375" style="204" customWidth="1"/>
    <col min="14352" max="14356" width="14.7109375" style="204" customWidth="1"/>
    <col min="14357" max="14357" width="8.85546875" style="204"/>
    <col min="14358" max="14358" width="11.7109375" style="204" customWidth="1"/>
    <col min="14359" max="14363" width="14.7109375" style="204" customWidth="1"/>
    <col min="14364" max="14364" width="8.85546875" style="204"/>
    <col min="14365" max="14365" width="14.7109375" style="204" customWidth="1"/>
    <col min="14366" max="14599" width="8.85546875" style="204"/>
    <col min="14600" max="14600" width="12.5703125" style="204" bestFit="1" customWidth="1"/>
    <col min="14601" max="14605" width="14.7109375" style="204" customWidth="1"/>
    <col min="14606" max="14606" width="8.85546875" style="204"/>
    <col min="14607" max="14607" width="11.7109375" style="204" customWidth="1"/>
    <col min="14608" max="14612" width="14.7109375" style="204" customWidth="1"/>
    <col min="14613" max="14613" width="8.85546875" style="204"/>
    <col min="14614" max="14614" width="11.7109375" style="204" customWidth="1"/>
    <col min="14615" max="14619" width="14.7109375" style="204" customWidth="1"/>
    <col min="14620" max="14620" width="8.85546875" style="204"/>
    <col min="14621" max="14621" width="14.7109375" style="204" customWidth="1"/>
    <col min="14622" max="14855" width="8.85546875" style="204"/>
    <col min="14856" max="14856" width="12.5703125" style="204" bestFit="1" customWidth="1"/>
    <col min="14857" max="14861" width="14.7109375" style="204" customWidth="1"/>
    <col min="14862" max="14862" width="8.85546875" style="204"/>
    <col min="14863" max="14863" width="11.7109375" style="204" customWidth="1"/>
    <col min="14864" max="14868" width="14.7109375" style="204" customWidth="1"/>
    <col min="14869" max="14869" width="8.85546875" style="204"/>
    <col min="14870" max="14870" width="11.7109375" style="204" customWidth="1"/>
    <col min="14871" max="14875" width="14.7109375" style="204" customWidth="1"/>
    <col min="14876" max="14876" width="8.85546875" style="204"/>
    <col min="14877" max="14877" width="14.7109375" style="204" customWidth="1"/>
    <col min="14878" max="15111" width="8.85546875" style="204"/>
    <col min="15112" max="15112" width="12.5703125" style="204" bestFit="1" customWidth="1"/>
    <col min="15113" max="15117" width="14.7109375" style="204" customWidth="1"/>
    <col min="15118" max="15118" width="8.85546875" style="204"/>
    <col min="15119" max="15119" width="11.7109375" style="204" customWidth="1"/>
    <col min="15120" max="15124" width="14.7109375" style="204" customWidth="1"/>
    <col min="15125" max="15125" width="8.85546875" style="204"/>
    <col min="15126" max="15126" width="11.7109375" style="204" customWidth="1"/>
    <col min="15127" max="15131" width="14.7109375" style="204" customWidth="1"/>
    <col min="15132" max="15132" width="8.85546875" style="204"/>
    <col min="15133" max="15133" width="14.7109375" style="204" customWidth="1"/>
    <col min="15134" max="15367" width="8.85546875" style="204"/>
    <col min="15368" max="15368" width="12.5703125" style="204" bestFit="1" customWidth="1"/>
    <col min="15369" max="15373" width="14.7109375" style="204" customWidth="1"/>
    <col min="15374" max="15374" width="8.85546875" style="204"/>
    <col min="15375" max="15375" width="11.7109375" style="204" customWidth="1"/>
    <col min="15376" max="15380" width="14.7109375" style="204" customWidth="1"/>
    <col min="15381" max="15381" width="8.85546875" style="204"/>
    <col min="15382" max="15382" width="11.7109375" style="204" customWidth="1"/>
    <col min="15383" max="15387" width="14.7109375" style="204" customWidth="1"/>
    <col min="15388" max="15388" width="8.85546875" style="204"/>
    <col min="15389" max="15389" width="14.7109375" style="204" customWidth="1"/>
    <col min="15390" max="15623" width="8.85546875" style="204"/>
    <col min="15624" max="15624" width="12.5703125" style="204" bestFit="1" customWidth="1"/>
    <col min="15625" max="15629" width="14.7109375" style="204" customWidth="1"/>
    <col min="15630" max="15630" width="8.85546875" style="204"/>
    <col min="15631" max="15631" width="11.7109375" style="204" customWidth="1"/>
    <col min="15632" max="15636" width="14.7109375" style="204" customWidth="1"/>
    <col min="15637" max="15637" width="8.85546875" style="204"/>
    <col min="15638" max="15638" width="11.7109375" style="204" customWidth="1"/>
    <col min="15639" max="15643" width="14.7109375" style="204" customWidth="1"/>
    <col min="15644" max="15644" width="8.85546875" style="204"/>
    <col min="15645" max="15645" width="14.7109375" style="204" customWidth="1"/>
    <col min="15646" max="15879" width="8.85546875" style="204"/>
    <col min="15880" max="15880" width="12.5703125" style="204" bestFit="1" customWidth="1"/>
    <col min="15881" max="15885" width="14.7109375" style="204" customWidth="1"/>
    <col min="15886" max="15886" width="8.85546875" style="204"/>
    <col min="15887" max="15887" width="11.7109375" style="204" customWidth="1"/>
    <col min="15888" max="15892" width="14.7109375" style="204" customWidth="1"/>
    <col min="15893" max="15893" width="8.85546875" style="204"/>
    <col min="15894" max="15894" width="11.7109375" style="204" customWidth="1"/>
    <col min="15895" max="15899" width="14.7109375" style="204" customWidth="1"/>
    <col min="15900" max="15900" width="8.85546875" style="204"/>
    <col min="15901" max="15901" width="14.7109375" style="204" customWidth="1"/>
    <col min="15902" max="16135" width="8.85546875" style="204"/>
    <col min="16136" max="16136" width="12.5703125" style="204" bestFit="1" customWidth="1"/>
    <col min="16137" max="16141" width="14.7109375" style="204" customWidth="1"/>
    <col min="16142" max="16142" width="8.85546875" style="204"/>
    <col min="16143" max="16143" width="11.7109375" style="204" customWidth="1"/>
    <col min="16144" max="16148" width="14.7109375" style="204" customWidth="1"/>
    <col min="16149" max="16149" width="8.85546875" style="204"/>
    <col min="16150" max="16150" width="11.7109375" style="204" customWidth="1"/>
    <col min="16151" max="16155" width="14.7109375" style="204" customWidth="1"/>
    <col min="16156" max="16156" width="8.85546875" style="204"/>
    <col min="16157" max="16157" width="14.7109375" style="204" customWidth="1"/>
    <col min="16158" max="16384" width="8.85546875" style="204"/>
  </cols>
  <sheetData>
    <row r="1" spans="1:134" ht="15" x14ac:dyDescent="0.25">
      <c r="A1" s="316" t="s">
        <v>576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AI1" s="333" t="s">
        <v>577</v>
      </c>
      <c r="AJ1" s="333"/>
      <c r="AK1" s="333"/>
      <c r="AL1" s="333"/>
      <c r="AM1" s="333"/>
      <c r="AN1" s="333"/>
      <c r="AO1" s="333"/>
      <c r="AP1" s="333"/>
      <c r="AQ1" s="333"/>
      <c r="AR1" s="333"/>
      <c r="AS1" s="333" t="s">
        <v>578</v>
      </c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 t="s">
        <v>579</v>
      </c>
      <c r="BI1" s="333"/>
      <c r="BJ1" s="333"/>
      <c r="BK1" s="333"/>
      <c r="BL1" s="333"/>
      <c r="BM1" s="333"/>
      <c r="BN1" s="333"/>
      <c r="BO1" s="333"/>
      <c r="BP1" s="333"/>
      <c r="BQ1" s="333"/>
      <c r="BR1" s="333"/>
      <c r="BS1" s="333"/>
      <c r="BT1" s="333"/>
      <c r="BU1" s="333"/>
      <c r="BV1" s="333"/>
      <c r="BW1" s="333"/>
      <c r="BX1" s="333"/>
      <c r="BY1" s="333"/>
      <c r="BZ1" s="333"/>
      <c r="CA1" s="333"/>
      <c r="CB1" s="333"/>
      <c r="CC1" s="333"/>
      <c r="CD1" s="333"/>
      <c r="CE1" s="333"/>
      <c r="CF1" s="333"/>
      <c r="CG1" s="333"/>
      <c r="CH1" s="333"/>
      <c r="CI1" s="333"/>
      <c r="CJ1" s="333"/>
      <c r="CK1" s="333"/>
      <c r="CL1" s="333"/>
      <c r="CM1" s="333"/>
      <c r="CN1" s="333"/>
      <c r="CO1" s="333"/>
      <c r="CP1" s="333"/>
      <c r="CQ1" s="333"/>
      <c r="CR1" s="333"/>
      <c r="CS1" s="333"/>
      <c r="CT1" s="333"/>
      <c r="CU1" s="333"/>
      <c r="CV1" s="333"/>
      <c r="CW1" s="333"/>
      <c r="CX1" s="333"/>
      <c r="CY1" s="333"/>
      <c r="CZ1" s="333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</row>
    <row r="2" spans="1:134" ht="15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20">
        <v>0</v>
      </c>
      <c r="S2" s="20">
        <v>834.49503068156923</v>
      </c>
      <c r="T2" s="20">
        <v>834.49503068156923</v>
      </c>
      <c r="U2" s="20">
        <v>1408.3846153846155</v>
      </c>
      <c r="V2" s="20">
        <v>0</v>
      </c>
      <c r="W2" s="20">
        <v>0</v>
      </c>
      <c r="X2" s="20">
        <v>1365.173957061457</v>
      </c>
      <c r="BH2" s="206">
        <v>2011</v>
      </c>
      <c r="BI2" s="206">
        <v>2012</v>
      </c>
      <c r="BJ2" s="206">
        <v>2013</v>
      </c>
      <c r="BK2" s="207">
        <v>2014</v>
      </c>
      <c r="BL2" s="207">
        <v>2015</v>
      </c>
      <c r="BM2" s="207">
        <v>2016</v>
      </c>
      <c r="BN2" s="207">
        <v>2017</v>
      </c>
      <c r="BO2" s="207">
        <v>2018</v>
      </c>
      <c r="BP2" s="207">
        <v>2019</v>
      </c>
      <c r="BQ2" s="207">
        <v>2020</v>
      </c>
      <c r="BR2" s="207">
        <v>2021</v>
      </c>
      <c r="BS2" s="207">
        <v>2022</v>
      </c>
      <c r="BT2" s="207">
        <v>2023</v>
      </c>
      <c r="BU2" s="207">
        <v>2024</v>
      </c>
      <c r="BV2" s="207">
        <v>2025</v>
      </c>
      <c r="BW2" s="206">
        <v>2011</v>
      </c>
      <c r="BX2" s="206">
        <v>2012</v>
      </c>
      <c r="BY2" s="206">
        <v>2013</v>
      </c>
      <c r="BZ2" s="207">
        <v>2014</v>
      </c>
      <c r="CA2" s="207">
        <v>2015</v>
      </c>
      <c r="CB2" s="207">
        <v>2016</v>
      </c>
      <c r="CC2" s="207">
        <v>2017</v>
      </c>
      <c r="CD2" s="207">
        <v>2018</v>
      </c>
      <c r="CE2" s="207">
        <v>2019</v>
      </c>
      <c r="CF2" s="207">
        <v>2020</v>
      </c>
      <c r="CG2" s="207">
        <v>2021</v>
      </c>
      <c r="CH2" s="207">
        <v>2022</v>
      </c>
      <c r="CI2" s="207">
        <v>2023</v>
      </c>
      <c r="CJ2" s="207">
        <v>2024</v>
      </c>
      <c r="CK2" s="207">
        <v>2025</v>
      </c>
      <c r="CL2" s="206">
        <v>2011</v>
      </c>
      <c r="CM2" s="206">
        <v>2012</v>
      </c>
      <c r="CN2" s="206">
        <v>2013</v>
      </c>
      <c r="CO2" s="207">
        <v>2014</v>
      </c>
      <c r="CP2" s="207">
        <v>2015</v>
      </c>
      <c r="CQ2" s="207">
        <v>2016</v>
      </c>
      <c r="CR2" s="207">
        <v>2017</v>
      </c>
      <c r="CS2" s="207">
        <v>2018</v>
      </c>
      <c r="CT2" s="207">
        <v>2019</v>
      </c>
      <c r="CU2" s="207">
        <v>2020</v>
      </c>
      <c r="CV2" s="207">
        <v>2021</v>
      </c>
      <c r="CW2" s="207">
        <v>2022</v>
      </c>
      <c r="CX2" s="207">
        <v>2023</v>
      </c>
      <c r="CY2" s="207">
        <v>2024</v>
      </c>
      <c r="CZ2" s="207">
        <v>2025</v>
      </c>
      <c r="DA2" s="206">
        <v>2011</v>
      </c>
      <c r="DB2" s="206">
        <v>2012</v>
      </c>
      <c r="DC2" s="206">
        <v>2013</v>
      </c>
      <c r="DD2" s="207">
        <v>2014</v>
      </c>
      <c r="DE2" s="207">
        <v>2015</v>
      </c>
      <c r="DF2" s="207">
        <v>2016</v>
      </c>
      <c r="DG2" s="207">
        <v>2017</v>
      </c>
      <c r="DH2" s="207">
        <v>2018</v>
      </c>
      <c r="DI2" s="207">
        <v>2019</v>
      </c>
      <c r="DJ2" s="207">
        <v>2020</v>
      </c>
      <c r="DK2" s="207">
        <v>2021</v>
      </c>
      <c r="DL2" s="207">
        <v>2022</v>
      </c>
      <c r="DM2" s="207">
        <v>2023</v>
      </c>
      <c r="DN2" s="207">
        <v>2024</v>
      </c>
      <c r="DO2" s="207">
        <v>2025</v>
      </c>
      <c r="DP2" s="206">
        <v>2011</v>
      </c>
      <c r="DQ2" s="206">
        <v>2012</v>
      </c>
      <c r="DR2" s="206">
        <v>2013</v>
      </c>
      <c r="DS2" s="207">
        <v>2014</v>
      </c>
      <c r="DT2" s="207">
        <v>2015</v>
      </c>
      <c r="DU2" s="207">
        <v>2016</v>
      </c>
      <c r="DV2" s="207">
        <v>2017</v>
      </c>
      <c r="DW2" s="207">
        <v>2018</v>
      </c>
      <c r="DX2" s="207">
        <v>2019</v>
      </c>
      <c r="DY2" s="207">
        <v>2020</v>
      </c>
      <c r="DZ2" s="207">
        <v>2021</v>
      </c>
      <c r="EA2" s="207">
        <v>2022</v>
      </c>
      <c r="EB2" s="207">
        <v>2023</v>
      </c>
      <c r="EC2" s="207">
        <v>2024</v>
      </c>
      <c r="ED2" s="207">
        <v>2025</v>
      </c>
    </row>
    <row r="3" spans="1:134" ht="15" x14ac:dyDescent="0.25">
      <c r="A3"/>
      <c r="B3"/>
      <c r="C3"/>
      <c r="D3"/>
      <c r="E3"/>
      <c r="F3"/>
      <c r="G3" s="208">
        <v>97581</v>
      </c>
      <c r="H3" s="208">
        <v>41783</v>
      </c>
      <c r="I3" s="208">
        <v>36441</v>
      </c>
      <c r="J3" s="208">
        <v>5342</v>
      </c>
      <c r="K3"/>
      <c r="L3"/>
      <c r="M3"/>
      <c r="N3"/>
      <c r="O3"/>
      <c r="P3" s="60" t="s">
        <v>580</v>
      </c>
      <c r="Q3" s="208">
        <v>23088</v>
      </c>
      <c r="R3" s="20">
        <v>0</v>
      </c>
      <c r="S3" s="20">
        <v>834.49503068156957</v>
      </c>
      <c r="T3" s="20">
        <v>834.49503068156957</v>
      </c>
      <c r="U3" s="20">
        <v>1408.3846153846162</v>
      </c>
      <c r="V3" s="20">
        <v>0</v>
      </c>
      <c r="W3" s="20">
        <v>0</v>
      </c>
      <c r="X3" s="20">
        <v>1402.0705504955504</v>
      </c>
      <c r="AF3" s="60" t="s">
        <v>581</v>
      </c>
      <c r="AG3" s="208">
        <v>36440.999999999993</v>
      </c>
      <c r="AK3" s="208">
        <v>39758.66834964521</v>
      </c>
      <c r="AO3" s="208">
        <v>34836.64848739851</v>
      </c>
      <c r="AR3" s="208">
        <v>1661.7750696698047</v>
      </c>
      <c r="AS3" s="208">
        <v>37787.114195794493</v>
      </c>
      <c r="AT3" s="208">
        <v>38704.569597861955</v>
      </c>
      <c r="AU3" s="208">
        <v>39658.742678033064</v>
      </c>
      <c r="AV3" s="208">
        <v>40650.774187393195</v>
      </c>
      <c r="AW3" s="208">
        <v>41681.867191585196</v>
      </c>
      <c r="AX3" s="208">
        <v>33274.729572709875</v>
      </c>
      <c r="AY3" s="208">
        <v>33997.809701671242</v>
      </c>
      <c r="AZ3" s="208">
        <v>34751.86864442948</v>
      </c>
      <c r="BA3" s="208">
        <v>35537.520282353558</v>
      </c>
      <c r="BB3" s="208">
        <v>36355.442584140248</v>
      </c>
      <c r="BC3" s="208">
        <v>1568.4694983924705</v>
      </c>
      <c r="BD3" s="208">
        <v>1592.4401435542591</v>
      </c>
      <c r="BE3" s="208">
        <v>1617.0074941395769</v>
      </c>
      <c r="BF3" s="208">
        <v>1642.1883466948743</v>
      </c>
      <c r="BG3" s="208">
        <v>1668</v>
      </c>
      <c r="BH3" s="208">
        <v>42184.122437038641</v>
      </c>
      <c r="BI3" s="208">
        <v>42693.961884089709</v>
      </c>
      <c r="BJ3" s="208">
        <v>43211.520118765708</v>
      </c>
      <c r="BK3" s="209">
        <v>43492.345704192732</v>
      </c>
      <c r="BL3" s="209">
        <v>43773.504408190929</v>
      </c>
      <c r="BM3" s="209">
        <v>44159.597672946467</v>
      </c>
      <c r="BN3" s="209">
        <v>44546.082902874114</v>
      </c>
      <c r="BO3" s="209">
        <v>44993.443877491911</v>
      </c>
      <c r="BP3" s="209">
        <v>45441.202465212598</v>
      </c>
      <c r="BQ3" s="209">
        <v>46584.052600311741</v>
      </c>
      <c r="BR3" s="209">
        <v>47922.989982291612</v>
      </c>
      <c r="BS3" s="209">
        <v>48535.96006654713</v>
      </c>
      <c r="BT3" s="209">
        <v>48892.88790105837</v>
      </c>
      <c r="BU3" s="209">
        <v>49261.178770593287</v>
      </c>
      <c r="BV3" s="209">
        <v>49637.500534491941</v>
      </c>
      <c r="BW3" s="208">
        <v>36799.021318671854</v>
      </c>
      <c r="BX3" s="208">
        <v>37249.374060835311</v>
      </c>
      <c r="BY3" s="208">
        <v>37706.621947830106</v>
      </c>
      <c r="BZ3" s="209">
        <v>37965.816543091001</v>
      </c>
      <c r="CA3" s="209">
        <v>38225.260139804341</v>
      </c>
      <c r="CB3" s="209">
        <v>38563.140846596994</v>
      </c>
      <c r="CC3" s="209">
        <v>38901.314541849613</v>
      </c>
      <c r="CD3" s="209">
        <v>39293.983461666619</v>
      </c>
      <c r="CE3" s="209">
        <v>39686.94959169237</v>
      </c>
      <c r="CF3" s="209">
        <v>40702.763153235588</v>
      </c>
      <c r="CG3" s="209">
        <v>41896.074779974522</v>
      </c>
      <c r="CH3" s="209">
        <v>42438.773177208932</v>
      </c>
      <c r="CI3" s="209">
        <v>42751.981926971814</v>
      </c>
      <c r="CJ3" s="209">
        <v>43075.336327126483</v>
      </c>
      <c r="CK3" s="209">
        <v>43405.850066937506</v>
      </c>
      <c r="CL3" s="208">
        <v>1692.4690545722417</v>
      </c>
      <c r="CM3" s="208">
        <v>1717.3556270726835</v>
      </c>
      <c r="CN3" s="208">
        <v>1742.6675394014253</v>
      </c>
      <c r="CO3" s="209">
        <v>1777.5515002930695</v>
      </c>
      <c r="CP3" s="209">
        <v>1812.4395742072984</v>
      </c>
      <c r="CQ3" s="209">
        <v>1848.6232775335832</v>
      </c>
      <c r="CR3" s="209">
        <v>1884.811820462779</v>
      </c>
      <c r="CS3" s="209">
        <v>1927.4940447495592</v>
      </c>
      <c r="CT3" s="209">
        <v>1970.181178374379</v>
      </c>
      <c r="CU3" s="209">
        <v>2087.3064149296451</v>
      </c>
      <c r="CV3" s="209">
        <v>2226.5729593863289</v>
      </c>
      <c r="CW3" s="209">
        <v>2288.0316851931607</v>
      </c>
      <c r="CX3" s="209">
        <v>2322.0329058786269</v>
      </c>
      <c r="CY3" s="209">
        <v>2357.2278135108163</v>
      </c>
      <c r="CZ3" s="209">
        <v>2393.2592498847657</v>
      </c>
      <c r="DA3" s="208">
        <v>102.43246808374707</v>
      </c>
      <c r="DB3" s="208">
        <v>103.74927950089808</v>
      </c>
      <c r="DC3" s="208">
        <v>105.08347126371459</v>
      </c>
      <c r="DD3" s="209">
        <v>105.85634389860192</v>
      </c>
      <c r="DE3" s="209">
        <v>106.62940022828539</v>
      </c>
      <c r="DF3" s="209">
        <v>107.46032163789667</v>
      </c>
      <c r="DG3" s="209">
        <v>108.29145919265447</v>
      </c>
      <c r="DH3" s="209">
        <v>109.26891026941541</v>
      </c>
      <c r="DI3" s="209">
        <v>110.24658060581602</v>
      </c>
      <c r="DJ3" s="209">
        <v>112.90266581827041</v>
      </c>
      <c r="DK3" s="209">
        <v>116.05469719975815</v>
      </c>
      <c r="DL3" s="209">
        <v>117.45251618581557</v>
      </c>
      <c r="DM3" s="209">
        <v>118.23133759751533</v>
      </c>
      <c r="DN3" s="209">
        <v>119.037140853209</v>
      </c>
      <c r="DO3" s="209">
        <v>119.86187373363805</v>
      </c>
      <c r="DP3" s="208">
        <v>45.541755641191791</v>
      </c>
      <c r="DQ3" s="208">
        <v>46.090498420310297</v>
      </c>
      <c r="DR3" s="208">
        <v>46.646320809758933</v>
      </c>
      <c r="DS3" s="209">
        <v>47.002444682383391</v>
      </c>
      <c r="DT3" s="209">
        <v>47.358568555007864</v>
      </c>
      <c r="DU3" s="209">
        <v>47.714692427632336</v>
      </c>
      <c r="DV3" s="209">
        <v>48.070816300256794</v>
      </c>
      <c r="DW3" s="209">
        <v>48.491909422126056</v>
      </c>
      <c r="DX3" s="209">
        <v>48.913002543995326</v>
      </c>
      <c r="DY3" s="209">
        <v>50.080393562373601</v>
      </c>
      <c r="DZ3" s="209">
        <v>51.471260056191007</v>
      </c>
      <c r="EA3" s="209">
        <v>52.081962150217983</v>
      </c>
      <c r="EB3" s="209">
        <v>52.417332919649354</v>
      </c>
      <c r="EC3" s="209">
        <v>52.764640994836633</v>
      </c>
      <c r="ED3" s="209">
        <v>53.120305184053088</v>
      </c>
    </row>
    <row r="4" spans="1:134" ht="15" x14ac:dyDescent="0.25">
      <c r="A4"/>
      <c r="B4"/>
      <c r="C4"/>
      <c r="D4"/>
      <c r="E4"/>
      <c r="F4"/>
      <c r="G4" s="316" t="s">
        <v>582</v>
      </c>
      <c r="H4" s="316"/>
      <c r="I4" s="316"/>
      <c r="J4" s="316"/>
      <c r="K4" s="316" t="s">
        <v>583</v>
      </c>
      <c r="L4" s="316"/>
      <c r="M4" s="316"/>
      <c r="N4" s="316"/>
      <c r="O4" s="316"/>
      <c r="P4" s="316"/>
      <c r="Q4" s="316"/>
      <c r="R4" s="316" t="s">
        <v>584</v>
      </c>
      <c r="S4" s="316"/>
      <c r="T4" s="316"/>
      <c r="U4" s="316"/>
      <c r="V4" s="316"/>
      <c r="W4" s="316"/>
      <c r="X4" s="316"/>
      <c r="Y4" s="316" t="s">
        <v>585</v>
      </c>
      <c r="Z4" s="316"/>
      <c r="AA4" s="316"/>
      <c r="AB4" s="316"/>
      <c r="AC4" s="316"/>
      <c r="AD4" s="316"/>
      <c r="AE4" s="333" t="s">
        <v>586</v>
      </c>
      <c r="AF4" s="333"/>
      <c r="AG4" s="333"/>
      <c r="AH4" s="333"/>
      <c r="AI4" s="333" t="s">
        <v>587</v>
      </c>
      <c r="AJ4" s="333"/>
      <c r="AK4" s="333"/>
      <c r="AL4" s="333"/>
      <c r="AM4" s="333" t="s">
        <v>588</v>
      </c>
      <c r="AN4" s="333"/>
      <c r="AO4" s="333"/>
      <c r="AP4" s="333"/>
      <c r="AQ4" s="333" t="s">
        <v>589</v>
      </c>
      <c r="AR4" s="333"/>
      <c r="AS4" s="332" t="s">
        <v>590</v>
      </c>
      <c r="AT4" s="332"/>
      <c r="AU4" s="332"/>
      <c r="AV4" s="332"/>
      <c r="AW4" s="332"/>
      <c r="AX4" s="332" t="s">
        <v>591</v>
      </c>
      <c r="AY4" s="332"/>
      <c r="AZ4" s="332"/>
      <c r="BA4" s="332"/>
      <c r="BB4" s="332"/>
      <c r="BC4" s="332" t="s">
        <v>592</v>
      </c>
      <c r="BD4" s="332"/>
      <c r="BE4" s="332"/>
      <c r="BF4" s="332"/>
      <c r="BG4" s="332"/>
      <c r="BH4" s="332" t="s">
        <v>590</v>
      </c>
      <c r="BI4" s="332"/>
      <c r="BJ4" s="332"/>
      <c r="BK4" s="332"/>
      <c r="BL4" s="332"/>
      <c r="BM4" s="332"/>
      <c r="BN4" s="332"/>
      <c r="BO4" s="332"/>
      <c r="BP4" s="332"/>
      <c r="BQ4" s="332"/>
      <c r="BR4" s="332"/>
      <c r="BS4" s="332"/>
      <c r="BT4" s="332"/>
      <c r="BU4" s="332"/>
      <c r="BV4" s="332"/>
      <c r="BW4" s="332" t="s">
        <v>591</v>
      </c>
      <c r="BX4" s="332"/>
      <c r="BY4" s="332"/>
      <c r="BZ4" s="332"/>
      <c r="CA4" s="332"/>
      <c r="CB4" s="332"/>
      <c r="CC4" s="332"/>
      <c r="CD4" s="332"/>
      <c r="CE4" s="332"/>
      <c r="CF4" s="332"/>
      <c r="CG4" s="332"/>
      <c r="CH4" s="332"/>
      <c r="CI4" s="332"/>
      <c r="CJ4" s="332"/>
      <c r="CK4" s="332"/>
      <c r="CL4" s="332" t="s">
        <v>592</v>
      </c>
      <c r="CM4" s="332"/>
      <c r="CN4" s="332"/>
      <c r="CO4" s="332"/>
      <c r="CP4" s="332"/>
      <c r="CQ4" s="332"/>
      <c r="CR4" s="332"/>
      <c r="CS4" s="332"/>
      <c r="CT4" s="332"/>
      <c r="CU4" s="332"/>
      <c r="CV4" s="332"/>
      <c r="CW4" s="332"/>
      <c r="CX4" s="332"/>
      <c r="CY4" s="332"/>
      <c r="CZ4" s="332"/>
      <c r="DA4" s="332" t="s">
        <v>593</v>
      </c>
      <c r="DB4" s="332"/>
      <c r="DC4" s="332"/>
      <c r="DD4" s="332"/>
      <c r="DE4" s="332"/>
      <c r="DF4" s="332"/>
      <c r="DG4" s="332"/>
      <c r="DH4" s="332"/>
      <c r="DI4" s="332"/>
      <c r="DJ4" s="332"/>
      <c r="DK4" s="332"/>
      <c r="DL4" s="332"/>
      <c r="DM4" s="332"/>
      <c r="DN4" s="332"/>
      <c r="DO4" s="332"/>
      <c r="DP4" s="332" t="s">
        <v>594</v>
      </c>
      <c r="DQ4" s="332"/>
      <c r="DR4" s="332"/>
      <c r="DS4" s="332"/>
      <c r="DT4" s="332"/>
      <c r="DU4" s="332"/>
      <c r="DV4" s="332"/>
      <c r="DW4" s="332"/>
      <c r="DX4" s="332"/>
      <c r="DY4" s="332"/>
      <c r="DZ4" s="332"/>
      <c r="EA4" s="332"/>
      <c r="EB4" s="332"/>
      <c r="EC4" s="332"/>
      <c r="ED4" s="332"/>
    </row>
    <row r="5" spans="1:134" ht="15.75" thickBot="1" x14ac:dyDescent="0.3">
      <c r="A5" s="3" t="s">
        <v>595</v>
      </c>
      <c r="B5" s="3" t="s">
        <v>596</v>
      </c>
      <c r="C5" s="3" t="s">
        <v>597</v>
      </c>
      <c r="D5" s="3" t="s">
        <v>598</v>
      </c>
      <c r="E5" s="3" t="s">
        <v>599</v>
      </c>
      <c r="F5" s="210" t="s">
        <v>600</v>
      </c>
      <c r="G5" s="3" t="s">
        <v>601</v>
      </c>
      <c r="H5" s="3" t="s">
        <v>602</v>
      </c>
      <c r="I5" s="3" t="s">
        <v>603</v>
      </c>
      <c r="J5" s="3" t="s">
        <v>604</v>
      </c>
      <c r="K5" s="3" t="s">
        <v>605</v>
      </c>
      <c r="L5" s="3" t="s">
        <v>606</v>
      </c>
      <c r="M5" s="3" t="s">
        <v>607</v>
      </c>
      <c r="N5" s="3" t="s">
        <v>608</v>
      </c>
      <c r="O5" s="3" t="s">
        <v>609</v>
      </c>
      <c r="P5" s="3" t="s">
        <v>610</v>
      </c>
      <c r="Q5" s="3" t="s">
        <v>390</v>
      </c>
      <c r="R5" s="3" t="s">
        <v>605</v>
      </c>
      <c r="S5" s="3" t="s">
        <v>606</v>
      </c>
      <c r="T5" s="3" t="s">
        <v>607</v>
      </c>
      <c r="U5" s="3" t="s">
        <v>608</v>
      </c>
      <c r="V5" s="3" t="s">
        <v>609</v>
      </c>
      <c r="W5" s="3" t="s">
        <v>610</v>
      </c>
      <c r="X5" s="3" t="s">
        <v>390</v>
      </c>
      <c r="Y5" s="3" t="s">
        <v>605</v>
      </c>
      <c r="Z5" s="3" t="s">
        <v>606</v>
      </c>
      <c r="AA5" s="3" t="s">
        <v>609</v>
      </c>
      <c r="AB5" s="211" t="s">
        <v>608</v>
      </c>
      <c r="AC5" s="211" t="s">
        <v>610</v>
      </c>
      <c r="AD5" s="212" t="s">
        <v>390</v>
      </c>
      <c r="AE5" s="3" t="s">
        <v>605</v>
      </c>
      <c r="AF5" s="3" t="s">
        <v>606</v>
      </c>
      <c r="AG5" s="213" t="s">
        <v>611</v>
      </c>
      <c r="AH5" s="3" t="s">
        <v>609</v>
      </c>
      <c r="AI5" s="3" t="s">
        <v>605</v>
      </c>
      <c r="AJ5" s="3" t="s">
        <v>606</v>
      </c>
      <c r="AK5" s="3" t="s">
        <v>611</v>
      </c>
      <c r="AL5" s="3" t="s">
        <v>609</v>
      </c>
      <c r="AM5" s="3" t="s">
        <v>605</v>
      </c>
      <c r="AN5" s="3" t="s">
        <v>606</v>
      </c>
      <c r="AO5" s="3" t="s">
        <v>611</v>
      </c>
      <c r="AP5" s="3" t="s">
        <v>609</v>
      </c>
      <c r="AQ5" s="3" t="s">
        <v>608</v>
      </c>
      <c r="AR5" s="3" t="s">
        <v>610</v>
      </c>
      <c r="AS5" s="214" t="s">
        <v>612</v>
      </c>
      <c r="AT5" s="214" t="s">
        <v>613</v>
      </c>
      <c r="AU5" s="214" t="s">
        <v>614</v>
      </c>
      <c r="AV5" s="214" t="s">
        <v>615</v>
      </c>
      <c r="AW5" s="214" t="s">
        <v>616</v>
      </c>
      <c r="AX5" s="214" t="s">
        <v>617</v>
      </c>
      <c r="AY5" s="214" t="s">
        <v>618</v>
      </c>
      <c r="AZ5" s="214" t="s">
        <v>619</v>
      </c>
      <c r="BA5" s="214" t="s">
        <v>620</v>
      </c>
      <c r="BB5" s="214" t="s">
        <v>621</v>
      </c>
      <c r="BC5" s="214" t="s">
        <v>622</v>
      </c>
      <c r="BD5" s="214" t="s">
        <v>623</v>
      </c>
      <c r="BE5" s="214" t="s">
        <v>624</v>
      </c>
      <c r="BF5" s="214" t="s">
        <v>625</v>
      </c>
      <c r="BG5" s="214" t="s">
        <v>626</v>
      </c>
      <c r="BH5" s="214" t="s">
        <v>627</v>
      </c>
      <c r="BI5" s="214" t="s">
        <v>628</v>
      </c>
      <c r="BJ5" s="214" t="s">
        <v>629</v>
      </c>
      <c r="BK5" s="215" t="s">
        <v>630</v>
      </c>
      <c r="BL5" s="215" t="s">
        <v>631</v>
      </c>
      <c r="BM5" s="215" t="s">
        <v>632</v>
      </c>
      <c r="BN5" s="215" t="s">
        <v>633</v>
      </c>
      <c r="BO5" s="215" t="s">
        <v>634</v>
      </c>
      <c r="BP5" s="215" t="s">
        <v>635</v>
      </c>
      <c r="BQ5" s="215" t="s">
        <v>636</v>
      </c>
      <c r="BR5" s="215" t="s">
        <v>637</v>
      </c>
      <c r="BS5" s="215" t="s">
        <v>638</v>
      </c>
      <c r="BT5" s="215" t="s">
        <v>639</v>
      </c>
      <c r="BU5" s="215" t="s">
        <v>640</v>
      </c>
      <c r="BV5" s="215" t="s">
        <v>641</v>
      </c>
      <c r="BW5" s="214" t="s">
        <v>642</v>
      </c>
      <c r="BX5" s="214" t="s">
        <v>643</v>
      </c>
      <c r="BY5" s="214" t="s">
        <v>644</v>
      </c>
      <c r="BZ5" s="215" t="s">
        <v>645</v>
      </c>
      <c r="CA5" s="215" t="s">
        <v>646</v>
      </c>
      <c r="CB5" s="215" t="s">
        <v>647</v>
      </c>
      <c r="CC5" s="215" t="s">
        <v>648</v>
      </c>
      <c r="CD5" s="215" t="s">
        <v>649</v>
      </c>
      <c r="CE5" s="215" t="s">
        <v>650</v>
      </c>
      <c r="CF5" s="215" t="s">
        <v>651</v>
      </c>
      <c r="CG5" s="215" t="s">
        <v>652</v>
      </c>
      <c r="CH5" s="215" t="s">
        <v>653</v>
      </c>
      <c r="CI5" s="215" t="s">
        <v>654</v>
      </c>
      <c r="CJ5" s="215" t="s">
        <v>655</v>
      </c>
      <c r="CK5" s="215" t="s">
        <v>656</v>
      </c>
      <c r="CL5" s="214" t="s">
        <v>657</v>
      </c>
      <c r="CM5" s="214" t="s">
        <v>658</v>
      </c>
      <c r="CN5" s="214" t="s">
        <v>659</v>
      </c>
      <c r="CO5" s="215" t="s">
        <v>660</v>
      </c>
      <c r="CP5" s="215" t="s">
        <v>661</v>
      </c>
      <c r="CQ5" s="215" t="s">
        <v>662</v>
      </c>
      <c r="CR5" s="215" t="s">
        <v>663</v>
      </c>
      <c r="CS5" s="215" t="s">
        <v>664</v>
      </c>
      <c r="CT5" s="215" t="s">
        <v>665</v>
      </c>
      <c r="CU5" s="215" t="s">
        <v>666</v>
      </c>
      <c r="CV5" s="215" t="s">
        <v>667</v>
      </c>
      <c r="CW5" s="215" t="s">
        <v>668</v>
      </c>
      <c r="CX5" s="215" t="s">
        <v>669</v>
      </c>
      <c r="CY5" s="215" t="s">
        <v>670</v>
      </c>
      <c r="CZ5" s="215" t="s">
        <v>671</v>
      </c>
      <c r="DA5" s="214" t="s">
        <v>672</v>
      </c>
      <c r="DB5" s="214" t="s">
        <v>673</v>
      </c>
      <c r="DC5" s="214" t="s">
        <v>674</v>
      </c>
      <c r="DD5" s="215" t="s">
        <v>675</v>
      </c>
      <c r="DE5" s="215" t="s">
        <v>676</v>
      </c>
      <c r="DF5" s="215" t="s">
        <v>677</v>
      </c>
      <c r="DG5" s="215" t="s">
        <v>678</v>
      </c>
      <c r="DH5" s="215" t="s">
        <v>679</v>
      </c>
      <c r="DI5" s="215" t="s">
        <v>680</v>
      </c>
      <c r="DJ5" s="215" t="s">
        <v>681</v>
      </c>
      <c r="DK5" s="215" t="s">
        <v>682</v>
      </c>
      <c r="DL5" s="215" t="s">
        <v>683</v>
      </c>
      <c r="DM5" s="215" t="s">
        <v>684</v>
      </c>
      <c r="DN5" s="215" t="s">
        <v>685</v>
      </c>
      <c r="DO5" s="215" t="s">
        <v>686</v>
      </c>
      <c r="DP5" s="214" t="s">
        <v>687</v>
      </c>
      <c r="DQ5" s="214" t="s">
        <v>688</v>
      </c>
      <c r="DR5" s="214" t="s">
        <v>689</v>
      </c>
      <c r="DS5" s="215" t="s">
        <v>690</v>
      </c>
      <c r="DT5" s="215" t="s">
        <v>691</v>
      </c>
      <c r="DU5" s="215" t="s">
        <v>692</v>
      </c>
      <c r="DV5" s="215" t="s">
        <v>693</v>
      </c>
      <c r="DW5" s="215" t="s">
        <v>694</v>
      </c>
      <c r="DX5" s="215" t="s">
        <v>695</v>
      </c>
      <c r="DY5" s="215" t="s">
        <v>696</v>
      </c>
      <c r="DZ5" s="215" t="s">
        <v>697</v>
      </c>
      <c r="EA5" s="215" t="s">
        <v>698</v>
      </c>
      <c r="EB5" s="215" t="s">
        <v>699</v>
      </c>
      <c r="EC5" s="215" t="s">
        <v>700</v>
      </c>
      <c r="ED5" s="215" t="s">
        <v>701</v>
      </c>
    </row>
    <row r="6" spans="1:134" ht="15.75" thickTop="1" x14ac:dyDescent="0.25">
      <c r="A6" s="216">
        <v>108</v>
      </c>
      <c r="B6" s="216">
        <v>49</v>
      </c>
      <c r="C6" s="216" t="s">
        <v>702</v>
      </c>
      <c r="D6" s="2">
        <v>99760</v>
      </c>
      <c r="E6" s="2">
        <v>99743</v>
      </c>
      <c r="F6" s="217" t="s">
        <v>703</v>
      </c>
      <c r="G6" s="20">
        <v>0</v>
      </c>
      <c r="H6" s="20">
        <v>9</v>
      </c>
      <c r="I6" s="20">
        <v>0</v>
      </c>
      <c r="J6" s="20">
        <v>9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834.49503068156923</v>
      </c>
      <c r="T6" s="20">
        <v>834.49503068156923</v>
      </c>
      <c r="U6" s="20">
        <v>1408.3846153846155</v>
      </c>
      <c r="V6" s="20">
        <v>0</v>
      </c>
      <c r="W6" s="20">
        <v>0</v>
      </c>
      <c r="X6" s="20">
        <v>1365.173957061457</v>
      </c>
      <c r="Y6" s="20">
        <v>0.20621101871101871</v>
      </c>
      <c r="Z6" s="20">
        <v>8.7820945945945947</v>
      </c>
      <c r="AA6" s="20">
        <v>1.1694386694386695E-2</v>
      </c>
      <c r="AB6" s="218">
        <v>0</v>
      </c>
      <c r="AC6" s="218">
        <v>0</v>
      </c>
      <c r="AD6" s="219">
        <v>9</v>
      </c>
      <c r="AE6" s="220">
        <v>0</v>
      </c>
      <c r="AF6" s="220">
        <v>0</v>
      </c>
      <c r="AG6" s="221">
        <v>0</v>
      </c>
      <c r="AH6" s="220">
        <v>0</v>
      </c>
      <c r="AI6" s="220">
        <v>0.19045831633298477</v>
      </c>
      <c r="AJ6" s="220">
        <v>8.1112200541886832</v>
      </c>
      <c r="AK6" s="220">
        <v>8.3016783705216675</v>
      </c>
      <c r="AL6" s="220">
        <v>1.0801038733439589E-2</v>
      </c>
      <c r="AM6" s="220">
        <v>0</v>
      </c>
      <c r="AN6" s="220">
        <v>0</v>
      </c>
      <c r="AO6" s="220">
        <v>0</v>
      </c>
      <c r="AP6" s="220">
        <v>0</v>
      </c>
      <c r="AQ6" s="220">
        <v>0</v>
      </c>
      <c r="AR6" s="220">
        <v>0</v>
      </c>
      <c r="AS6" s="220">
        <v>7.6675033908022057</v>
      </c>
      <c r="AT6" s="220">
        <v>7.9782922392780415</v>
      </c>
      <c r="AU6" s="220">
        <v>8.3016783705216675</v>
      </c>
      <c r="AV6" s="220">
        <v>8.6381723933722068</v>
      </c>
      <c r="AW6" s="220">
        <v>8.988305613305613</v>
      </c>
      <c r="AX6" s="220">
        <v>0</v>
      </c>
      <c r="AY6" s="220">
        <v>0</v>
      </c>
      <c r="AZ6" s="220">
        <v>0</v>
      </c>
      <c r="BA6" s="220">
        <v>0</v>
      </c>
      <c r="BB6" s="220">
        <v>0</v>
      </c>
      <c r="BC6" s="220">
        <v>0</v>
      </c>
      <c r="BD6" s="220">
        <v>0</v>
      </c>
      <c r="BE6" s="220">
        <v>0</v>
      </c>
      <c r="BF6" s="220">
        <v>0</v>
      </c>
      <c r="BG6" s="220">
        <v>0</v>
      </c>
      <c r="BH6" s="222">
        <v>9.0256535918069574</v>
      </c>
      <c r="BI6" s="222">
        <v>9.0631567576771044</v>
      </c>
      <c r="BJ6" s="222">
        <v>9.1008157557466589</v>
      </c>
      <c r="BK6" s="223">
        <v>9.0409818850916821</v>
      </c>
      <c r="BL6" s="223">
        <v>8.9815413958844399</v>
      </c>
      <c r="BM6" s="223">
        <v>9.0460186735236743</v>
      </c>
      <c r="BN6" s="223">
        <v>9.1109588248667102</v>
      </c>
      <c r="BO6" s="223">
        <v>9.1763651728216118</v>
      </c>
      <c r="BP6" s="223">
        <v>9.2422410641511483</v>
      </c>
      <c r="BQ6" s="223">
        <v>9.3085898696440523</v>
      </c>
      <c r="BR6" s="223">
        <v>9.3608448026518669</v>
      </c>
      <c r="BS6" s="223">
        <v>9.4133930752591155</v>
      </c>
      <c r="BT6" s="223">
        <v>9.4662363341643143</v>
      </c>
      <c r="BU6" s="223">
        <v>9.5193762353099256</v>
      </c>
      <c r="BV6" s="223">
        <v>9.5728144439342486</v>
      </c>
      <c r="BW6" s="222">
        <v>0</v>
      </c>
      <c r="BX6" s="222">
        <v>0</v>
      </c>
      <c r="BY6" s="222">
        <v>0</v>
      </c>
      <c r="BZ6" s="223">
        <v>0</v>
      </c>
      <c r="CA6" s="223">
        <v>0</v>
      </c>
      <c r="CB6" s="223">
        <v>0</v>
      </c>
      <c r="CC6" s="223">
        <v>0</v>
      </c>
      <c r="CD6" s="223">
        <v>0</v>
      </c>
      <c r="CE6" s="223">
        <v>0</v>
      </c>
      <c r="CF6" s="223">
        <v>0</v>
      </c>
      <c r="CG6" s="223">
        <v>0</v>
      </c>
      <c r="CH6" s="223">
        <v>0</v>
      </c>
      <c r="CI6" s="223">
        <v>0</v>
      </c>
      <c r="CJ6" s="223">
        <v>0</v>
      </c>
      <c r="CK6" s="223">
        <v>0</v>
      </c>
      <c r="CL6" s="222">
        <v>0</v>
      </c>
      <c r="CM6" s="222">
        <v>0</v>
      </c>
      <c r="CN6" s="222">
        <v>0</v>
      </c>
      <c r="CO6" s="223">
        <v>0</v>
      </c>
      <c r="CP6" s="223">
        <v>0</v>
      </c>
      <c r="CQ6" s="223">
        <v>0</v>
      </c>
      <c r="CR6" s="223">
        <v>0</v>
      </c>
      <c r="CS6" s="223">
        <v>0</v>
      </c>
      <c r="CT6" s="223">
        <v>0</v>
      </c>
      <c r="CU6" s="223">
        <v>0</v>
      </c>
      <c r="CV6" s="223">
        <v>0</v>
      </c>
      <c r="CW6" s="223">
        <v>0</v>
      </c>
      <c r="CX6" s="223">
        <v>0</v>
      </c>
      <c r="CY6" s="223">
        <v>0</v>
      </c>
      <c r="CZ6" s="223">
        <v>0</v>
      </c>
      <c r="DA6" s="224">
        <v>1.1742978912056931E-2</v>
      </c>
      <c r="DB6" s="224">
        <v>1.1791773038872112E-2</v>
      </c>
      <c r="DC6" s="224">
        <v>1.1840769913799972E-2</v>
      </c>
      <c r="DD6" s="225">
        <v>1.176292204669748E-2</v>
      </c>
      <c r="DE6" s="225">
        <v>1.1685585995165807E-2</v>
      </c>
      <c r="DF6" s="225">
        <v>1.1769475245281907E-2</v>
      </c>
      <c r="DG6" s="225">
        <v>1.1853966725041257E-2</v>
      </c>
      <c r="DH6" s="225">
        <v>1.1939064757769466E-2</v>
      </c>
      <c r="DI6" s="225">
        <v>1.2024773697828712E-2</v>
      </c>
      <c r="DJ6" s="225">
        <v>1.2111097930840557E-2</v>
      </c>
      <c r="DK6" s="225">
        <v>1.2179085093223871E-2</v>
      </c>
      <c r="DL6" s="225">
        <v>1.2247453910043086E-2</v>
      </c>
      <c r="DM6" s="225">
        <v>1.2316206523763095E-2</v>
      </c>
      <c r="DN6" s="225">
        <v>1.2385345088875781E-2</v>
      </c>
      <c r="DO6" s="225">
        <v>1.2454871771967538E-2</v>
      </c>
      <c r="DP6" s="224">
        <v>0</v>
      </c>
      <c r="DQ6" s="224">
        <v>0</v>
      </c>
      <c r="DR6" s="224">
        <v>0</v>
      </c>
      <c r="DS6" s="225">
        <v>0</v>
      </c>
      <c r="DT6" s="225">
        <v>0</v>
      </c>
      <c r="DU6" s="225">
        <v>0</v>
      </c>
      <c r="DV6" s="225">
        <v>0</v>
      </c>
      <c r="DW6" s="225">
        <v>0</v>
      </c>
      <c r="DX6" s="225">
        <v>0</v>
      </c>
      <c r="DY6" s="225">
        <v>0</v>
      </c>
      <c r="DZ6" s="225">
        <v>0</v>
      </c>
      <c r="EA6" s="225">
        <v>0</v>
      </c>
      <c r="EB6" s="225">
        <v>0</v>
      </c>
      <c r="EC6" s="225">
        <v>0</v>
      </c>
      <c r="ED6" s="225">
        <v>0</v>
      </c>
    </row>
    <row r="7" spans="1:134" ht="15" x14ac:dyDescent="0.25">
      <c r="A7" s="216">
        <v>133</v>
      </c>
      <c r="B7" s="216">
        <v>49</v>
      </c>
      <c r="C7" s="216" t="s">
        <v>704</v>
      </c>
      <c r="D7" s="2">
        <v>99714</v>
      </c>
      <c r="E7" s="2">
        <v>99714</v>
      </c>
      <c r="F7" s="217" t="s">
        <v>703</v>
      </c>
      <c r="G7" s="20">
        <v>0</v>
      </c>
      <c r="H7" s="20">
        <v>1</v>
      </c>
      <c r="I7" s="20">
        <v>0</v>
      </c>
      <c r="J7" s="20">
        <v>1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834.49503068156923</v>
      </c>
      <c r="T7" s="20">
        <v>834.49503068156923</v>
      </c>
      <c r="U7" s="20">
        <v>1408.3846153846155</v>
      </c>
      <c r="V7" s="20">
        <v>0</v>
      </c>
      <c r="W7" s="20">
        <v>0</v>
      </c>
      <c r="X7" s="20">
        <v>1365.173957061457</v>
      </c>
      <c r="Y7" s="20">
        <v>2.2912335412335411E-2</v>
      </c>
      <c r="Z7" s="20">
        <v>0.97578828828828834</v>
      </c>
      <c r="AA7" s="20">
        <v>1.2993762993762994E-3</v>
      </c>
      <c r="AB7" s="218">
        <v>0</v>
      </c>
      <c r="AC7" s="218">
        <v>0</v>
      </c>
      <c r="AD7" s="219">
        <v>1</v>
      </c>
      <c r="AE7" s="220">
        <v>0</v>
      </c>
      <c r="AF7" s="220">
        <v>0</v>
      </c>
      <c r="AG7" s="221">
        <v>0</v>
      </c>
      <c r="AH7" s="220">
        <v>0</v>
      </c>
      <c r="AI7" s="220">
        <v>2.1494750212074962E-2</v>
      </c>
      <c r="AJ7" s="220">
        <v>0.91541630912634575</v>
      </c>
      <c r="AK7" s="220">
        <v>0.93691105933842067</v>
      </c>
      <c r="AL7" s="220">
        <v>1.2189839439740056E-3</v>
      </c>
      <c r="AM7" s="220">
        <v>0</v>
      </c>
      <c r="AN7" s="220">
        <v>0</v>
      </c>
      <c r="AO7" s="220">
        <v>0</v>
      </c>
      <c r="AP7" s="220">
        <v>0</v>
      </c>
      <c r="AQ7" s="220">
        <v>0</v>
      </c>
      <c r="AR7" s="220">
        <v>0</v>
      </c>
      <c r="AS7" s="220">
        <v>0.87894441264890677</v>
      </c>
      <c r="AT7" s="220">
        <v>0.9074650080055281</v>
      </c>
      <c r="AU7" s="220">
        <v>0.93691105933842067</v>
      </c>
      <c r="AV7" s="220">
        <v>0.96731259648228129</v>
      </c>
      <c r="AW7" s="220">
        <v>0.99870062370062374</v>
      </c>
      <c r="AX7" s="220">
        <v>0</v>
      </c>
      <c r="AY7" s="220">
        <v>0</v>
      </c>
      <c r="AZ7" s="220">
        <v>0</v>
      </c>
      <c r="BA7" s="220">
        <v>0</v>
      </c>
      <c r="BB7" s="220">
        <v>0</v>
      </c>
      <c r="BC7" s="220">
        <v>0</v>
      </c>
      <c r="BD7" s="220">
        <v>0</v>
      </c>
      <c r="BE7" s="220">
        <v>0</v>
      </c>
      <c r="BF7" s="220">
        <v>0</v>
      </c>
      <c r="BG7" s="220">
        <v>0</v>
      </c>
      <c r="BH7" s="222">
        <v>1.002850399089662</v>
      </c>
      <c r="BI7" s="222">
        <v>1.0070174175196784</v>
      </c>
      <c r="BJ7" s="222">
        <v>1.0112017506385176</v>
      </c>
      <c r="BK7" s="223">
        <v>1.0045535427879646</v>
      </c>
      <c r="BL7" s="223">
        <v>0.99794904398715989</v>
      </c>
      <c r="BM7" s="223">
        <v>1.0051131859470748</v>
      </c>
      <c r="BN7" s="223">
        <v>1.0123287583185232</v>
      </c>
      <c r="BO7" s="223">
        <v>1.0195961303135124</v>
      </c>
      <c r="BP7" s="223">
        <v>1.0269156737945719</v>
      </c>
      <c r="BQ7" s="223">
        <v>1.0342877632937835</v>
      </c>
      <c r="BR7" s="223">
        <v>1.0400938669613184</v>
      </c>
      <c r="BS7" s="223">
        <v>1.0459325639176795</v>
      </c>
      <c r="BT7" s="223">
        <v>1.0518040371293682</v>
      </c>
      <c r="BU7" s="223">
        <v>1.0577084705899917</v>
      </c>
      <c r="BV7" s="223">
        <v>1.0636460493260276</v>
      </c>
      <c r="BW7" s="222">
        <v>0</v>
      </c>
      <c r="BX7" s="222">
        <v>0</v>
      </c>
      <c r="BY7" s="222">
        <v>0</v>
      </c>
      <c r="BZ7" s="223">
        <v>0</v>
      </c>
      <c r="CA7" s="223">
        <v>0</v>
      </c>
      <c r="CB7" s="223">
        <v>0</v>
      </c>
      <c r="CC7" s="223">
        <v>0</v>
      </c>
      <c r="CD7" s="223">
        <v>0</v>
      </c>
      <c r="CE7" s="223">
        <v>0</v>
      </c>
      <c r="CF7" s="223">
        <v>0</v>
      </c>
      <c r="CG7" s="223">
        <v>0</v>
      </c>
      <c r="CH7" s="223">
        <v>0</v>
      </c>
      <c r="CI7" s="223">
        <v>0</v>
      </c>
      <c r="CJ7" s="223">
        <v>0</v>
      </c>
      <c r="CK7" s="223">
        <v>0</v>
      </c>
      <c r="CL7" s="222">
        <v>0</v>
      </c>
      <c r="CM7" s="222">
        <v>0</v>
      </c>
      <c r="CN7" s="222">
        <v>0</v>
      </c>
      <c r="CO7" s="223">
        <v>0</v>
      </c>
      <c r="CP7" s="223">
        <v>0</v>
      </c>
      <c r="CQ7" s="223">
        <v>0</v>
      </c>
      <c r="CR7" s="223">
        <v>0</v>
      </c>
      <c r="CS7" s="223">
        <v>0</v>
      </c>
      <c r="CT7" s="223">
        <v>0</v>
      </c>
      <c r="CU7" s="223">
        <v>0</v>
      </c>
      <c r="CV7" s="223">
        <v>0</v>
      </c>
      <c r="CW7" s="223">
        <v>0</v>
      </c>
      <c r="CX7" s="223">
        <v>0</v>
      </c>
      <c r="CY7" s="223">
        <v>0</v>
      </c>
      <c r="CZ7" s="223">
        <v>0</v>
      </c>
      <c r="DA7" s="224">
        <v>1.3047754346729925E-3</v>
      </c>
      <c r="DB7" s="224">
        <v>1.3101970043191235E-3</v>
      </c>
      <c r="DC7" s="224">
        <v>1.3156411015333303E-3</v>
      </c>
      <c r="DD7" s="225">
        <v>1.3069913385219422E-3</v>
      </c>
      <c r="DE7" s="225">
        <v>1.298398443907312E-3</v>
      </c>
      <c r="DF7" s="225">
        <v>1.3077194716979896E-3</v>
      </c>
      <c r="DG7" s="225">
        <v>1.317107413893473E-3</v>
      </c>
      <c r="DH7" s="225">
        <v>1.326562750863274E-3</v>
      </c>
      <c r="DI7" s="225">
        <v>1.3360859664254127E-3</v>
      </c>
      <c r="DJ7" s="225">
        <v>1.3456775478711731E-3</v>
      </c>
      <c r="DK7" s="225">
        <v>1.3532316770248746E-3</v>
      </c>
      <c r="DL7" s="225">
        <v>1.3608282122270095E-3</v>
      </c>
      <c r="DM7" s="225">
        <v>1.3684673915292328E-3</v>
      </c>
      <c r="DN7" s="225">
        <v>1.3761494543195313E-3</v>
      </c>
      <c r="DO7" s="225">
        <v>1.3838746413297265E-3</v>
      </c>
      <c r="DP7" s="224">
        <v>0</v>
      </c>
      <c r="DQ7" s="224">
        <v>0</v>
      </c>
      <c r="DR7" s="224">
        <v>0</v>
      </c>
      <c r="DS7" s="225">
        <v>0</v>
      </c>
      <c r="DT7" s="225">
        <v>0</v>
      </c>
      <c r="DU7" s="225">
        <v>0</v>
      </c>
      <c r="DV7" s="225">
        <v>0</v>
      </c>
      <c r="DW7" s="225">
        <v>0</v>
      </c>
      <c r="DX7" s="225">
        <v>0</v>
      </c>
      <c r="DY7" s="225">
        <v>0</v>
      </c>
      <c r="DZ7" s="225">
        <v>0</v>
      </c>
      <c r="EA7" s="225">
        <v>0</v>
      </c>
      <c r="EB7" s="225">
        <v>0</v>
      </c>
      <c r="EC7" s="225">
        <v>0</v>
      </c>
      <c r="ED7" s="225">
        <v>0</v>
      </c>
    </row>
    <row r="8" spans="1:134" ht="15" x14ac:dyDescent="0.25">
      <c r="A8" s="216">
        <v>156</v>
      </c>
      <c r="B8" s="216">
        <v>49</v>
      </c>
      <c r="C8" s="216" t="s">
        <v>705</v>
      </c>
      <c r="D8" s="2">
        <v>99714</v>
      </c>
      <c r="E8" s="2">
        <v>99714</v>
      </c>
      <c r="F8" s="217" t="s">
        <v>703</v>
      </c>
      <c r="G8" s="20">
        <v>0</v>
      </c>
      <c r="H8" s="20">
        <v>2</v>
      </c>
      <c r="I8" s="20">
        <v>0</v>
      </c>
      <c r="J8" s="20">
        <v>2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834.49503068156923</v>
      </c>
      <c r="T8" s="20">
        <v>834.49503068156923</v>
      </c>
      <c r="U8" s="20">
        <v>1408.3846153846155</v>
      </c>
      <c r="V8" s="20">
        <v>0</v>
      </c>
      <c r="W8" s="20">
        <v>0</v>
      </c>
      <c r="X8" s="20">
        <v>1365.173957061457</v>
      </c>
      <c r="Y8" s="20">
        <v>4.5824670824670823E-2</v>
      </c>
      <c r="Z8" s="20">
        <v>1.9515765765765767</v>
      </c>
      <c r="AA8" s="20">
        <v>2.5987525987525989E-3</v>
      </c>
      <c r="AB8" s="218">
        <v>0</v>
      </c>
      <c r="AC8" s="218">
        <v>0</v>
      </c>
      <c r="AD8" s="219">
        <v>2</v>
      </c>
      <c r="AE8" s="220">
        <v>0</v>
      </c>
      <c r="AF8" s="220">
        <v>0</v>
      </c>
      <c r="AG8" s="221">
        <v>0</v>
      </c>
      <c r="AH8" s="220">
        <v>0</v>
      </c>
      <c r="AI8" s="220">
        <v>4.2989500424149923E-2</v>
      </c>
      <c r="AJ8" s="220">
        <v>1.8308326182526915</v>
      </c>
      <c r="AK8" s="220">
        <v>1.8738221186768413</v>
      </c>
      <c r="AL8" s="220">
        <v>2.4379678879480112E-3</v>
      </c>
      <c r="AM8" s="220">
        <v>0</v>
      </c>
      <c r="AN8" s="220">
        <v>0</v>
      </c>
      <c r="AO8" s="220">
        <v>0</v>
      </c>
      <c r="AP8" s="220">
        <v>0</v>
      </c>
      <c r="AQ8" s="220">
        <v>0</v>
      </c>
      <c r="AR8" s="220">
        <v>0</v>
      </c>
      <c r="AS8" s="220">
        <v>1.7578888252978135</v>
      </c>
      <c r="AT8" s="220">
        <v>1.8149300160110562</v>
      </c>
      <c r="AU8" s="220">
        <v>1.8738221186768413</v>
      </c>
      <c r="AV8" s="220">
        <v>1.9346251929645626</v>
      </c>
      <c r="AW8" s="220">
        <v>1.9974012474012475</v>
      </c>
      <c r="AX8" s="220">
        <v>0</v>
      </c>
      <c r="AY8" s="220">
        <v>0</v>
      </c>
      <c r="AZ8" s="220">
        <v>0</v>
      </c>
      <c r="BA8" s="220">
        <v>0</v>
      </c>
      <c r="BB8" s="220">
        <v>0</v>
      </c>
      <c r="BC8" s="220">
        <v>0</v>
      </c>
      <c r="BD8" s="220">
        <v>0</v>
      </c>
      <c r="BE8" s="220">
        <v>0</v>
      </c>
      <c r="BF8" s="220">
        <v>0</v>
      </c>
      <c r="BG8" s="220">
        <v>0</v>
      </c>
      <c r="BH8" s="222">
        <v>2.0138143303043763</v>
      </c>
      <c r="BI8" s="222">
        <v>2.0303622830994388</v>
      </c>
      <c r="BJ8" s="222">
        <v>2.0470462140418344</v>
      </c>
      <c r="BK8" s="223">
        <v>2.0335877833161713</v>
      </c>
      <c r="BL8" s="223">
        <v>2.0202178358677081</v>
      </c>
      <c r="BM8" s="223">
        <v>2.0347207079865921</v>
      </c>
      <c r="BN8" s="223">
        <v>2.0493276942737415</v>
      </c>
      <c r="BO8" s="223">
        <v>2.0640395421507676</v>
      </c>
      <c r="BP8" s="223">
        <v>2.0788570044049184</v>
      </c>
      <c r="BQ8" s="223">
        <v>2.0937808392276027</v>
      </c>
      <c r="BR8" s="223">
        <v>2.1055345397363854</v>
      </c>
      <c r="BS8" s="223">
        <v>2.1173542211124405</v>
      </c>
      <c r="BT8" s="223">
        <v>2.1292402537476156</v>
      </c>
      <c r="BU8" s="223">
        <v>2.1411930101129988</v>
      </c>
      <c r="BV8" s="223">
        <v>2.1532128647705906</v>
      </c>
      <c r="BW8" s="222">
        <v>0</v>
      </c>
      <c r="BX8" s="222">
        <v>0</v>
      </c>
      <c r="BY8" s="222">
        <v>0</v>
      </c>
      <c r="BZ8" s="223">
        <v>0</v>
      </c>
      <c r="CA8" s="223">
        <v>0</v>
      </c>
      <c r="CB8" s="223">
        <v>0</v>
      </c>
      <c r="CC8" s="223">
        <v>0</v>
      </c>
      <c r="CD8" s="223">
        <v>0</v>
      </c>
      <c r="CE8" s="223">
        <v>0</v>
      </c>
      <c r="CF8" s="223">
        <v>0</v>
      </c>
      <c r="CG8" s="223">
        <v>0</v>
      </c>
      <c r="CH8" s="223">
        <v>0</v>
      </c>
      <c r="CI8" s="223">
        <v>0</v>
      </c>
      <c r="CJ8" s="223">
        <v>0</v>
      </c>
      <c r="CK8" s="223">
        <v>0</v>
      </c>
      <c r="CL8" s="222">
        <v>0</v>
      </c>
      <c r="CM8" s="222">
        <v>0</v>
      </c>
      <c r="CN8" s="222">
        <v>0</v>
      </c>
      <c r="CO8" s="223">
        <v>0</v>
      </c>
      <c r="CP8" s="223">
        <v>0</v>
      </c>
      <c r="CQ8" s="223">
        <v>0</v>
      </c>
      <c r="CR8" s="223">
        <v>0</v>
      </c>
      <c r="CS8" s="223">
        <v>0</v>
      </c>
      <c r="CT8" s="223">
        <v>0</v>
      </c>
      <c r="CU8" s="223">
        <v>0</v>
      </c>
      <c r="CV8" s="223">
        <v>0</v>
      </c>
      <c r="CW8" s="223">
        <v>0</v>
      </c>
      <c r="CX8" s="223">
        <v>0</v>
      </c>
      <c r="CY8" s="223">
        <v>0</v>
      </c>
      <c r="CZ8" s="223">
        <v>0</v>
      </c>
      <c r="DA8" s="224">
        <v>2.6201071172318193E-3</v>
      </c>
      <c r="DB8" s="224">
        <v>2.6416371104598475E-3</v>
      </c>
      <c r="DC8" s="224">
        <v>2.6633440203510726E-3</v>
      </c>
      <c r="DD8" s="225">
        <v>2.6458337019466191E-3</v>
      </c>
      <c r="DE8" s="225">
        <v>2.6284385062031066E-3</v>
      </c>
      <c r="DF8" s="225">
        <v>2.6473077127069891E-3</v>
      </c>
      <c r="DG8" s="225">
        <v>2.6663123787064032E-3</v>
      </c>
      <c r="DH8" s="225">
        <v>2.6854534766468478E-3</v>
      </c>
      <c r="DI8" s="225">
        <v>2.7047319859548769E-3</v>
      </c>
      <c r="DJ8" s="225">
        <v>2.7241488930882162E-3</v>
      </c>
      <c r="DK8" s="225">
        <v>2.7394412434769522E-3</v>
      </c>
      <c r="DL8" s="225">
        <v>2.7548194393864694E-3</v>
      </c>
      <c r="DM8" s="225">
        <v>2.7702839627213316E-3</v>
      </c>
      <c r="DN8" s="225">
        <v>2.7858352980913333E-3</v>
      </c>
      <c r="DO8" s="225">
        <v>2.8014739328266858E-3</v>
      </c>
      <c r="DP8" s="224">
        <v>0</v>
      </c>
      <c r="DQ8" s="224">
        <v>0</v>
      </c>
      <c r="DR8" s="224">
        <v>0</v>
      </c>
      <c r="DS8" s="225">
        <v>0</v>
      </c>
      <c r="DT8" s="225">
        <v>0</v>
      </c>
      <c r="DU8" s="225">
        <v>0</v>
      </c>
      <c r="DV8" s="225">
        <v>0</v>
      </c>
      <c r="DW8" s="225">
        <v>0</v>
      </c>
      <c r="DX8" s="225">
        <v>0</v>
      </c>
      <c r="DY8" s="225">
        <v>0</v>
      </c>
      <c r="DZ8" s="225">
        <v>0</v>
      </c>
      <c r="EA8" s="225">
        <v>0</v>
      </c>
      <c r="EB8" s="225">
        <v>0</v>
      </c>
      <c r="EC8" s="225">
        <v>0</v>
      </c>
      <c r="ED8" s="225">
        <v>0</v>
      </c>
    </row>
    <row r="9" spans="1:134" ht="15" x14ac:dyDescent="0.25">
      <c r="A9" s="216">
        <v>158</v>
      </c>
      <c r="B9" s="216">
        <v>49</v>
      </c>
      <c r="C9" s="216" t="s">
        <v>706</v>
      </c>
      <c r="D9" s="2">
        <v>99714</v>
      </c>
      <c r="E9" s="2">
        <v>99714</v>
      </c>
      <c r="F9" s="217" t="s">
        <v>703</v>
      </c>
      <c r="G9" s="20">
        <v>0</v>
      </c>
      <c r="H9" s="20">
        <v>2</v>
      </c>
      <c r="I9" s="20">
        <v>0</v>
      </c>
      <c r="J9" s="20">
        <v>2</v>
      </c>
      <c r="K9" s="20">
        <v>0</v>
      </c>
      <c r="L9" s="20">
        <v>2</v>
      </c>
      <c r="M9" s="20">
        <v>2</v>
      </c>
      <c r="N9" s="20">
        <v>0</v>
      </c>
      <c r="O9" s="20">
        <v>0</v>
      </c>
      <c r="P9" s="20">
        <v>0</v>
      </c>
      <c r="Q9" s="20">
        <v>2</v>
      </c>
      <c r="R9" s="20">
        <v>0</v>
      </c>
      <c r="S9" s="20">
        <v>1003</v>
      </c>
      <c r="T9" s="20">
        <v>1003</v>
      </c>
      <c r="U9" s="20">
        <v>0</v>
      </c>
      <c r="V9" s="20">
        <v>0</v>
      </c>
      <c r="W9" s="20">
        <v>0</v>
      </c>
      <c r="X9" s="20">
        <v>1003</v>
      </c>
      <c r="Y9" s="20">
        <v>0</v>
      </c>
      <c r="Z9" s="20">
        <v>2</v>
      </c>
      <c r="AA9" s="20">
        <v>0</v>
      </c>
      <c r="AB9" s="218">
        <v>0</v>
      </c>
      <c r="AC9" s="218">
        <v>0</v>
      </c>
      <c r="AD9" s="219">
        <v>2</v>
      </c>
      <c r="AE9" s="220">
        <v>0</v>
      </c>
      <c r="AF9" s="220">
        <v>0</v>
      </c>
      <c r="AG9" s="221">
        <v>0</v>
      </c>
      <c r="AH9" s="220">
        <v>0</v>
      </c>
      <c r="AI9" s="220">
        <v>0</v>
      </c>
      <c r="AJ9" s="220">
        <v>1.8762600865647894</v>
      </c>
      <c r="AK9" s="220">
        <v>1.8762600865647894</v>
      </c>
      <c r="AL9" s="220">
        <v>0</v>
      </c>
      <c r="AM9" s="220">
        <v>0</v>
      </c>
      <c r="AN9" s="220">
        <v>0</v>
      </c>
      <c r="AO9" s="220">
        <v>0</v>
      </c>
      <c r="AP9" s="220">
        <v>0</v>
      </c>
      <c r="AQ9" s="220">
        <v>0</v>
      </c>
      <c r="AR9" s="220">
        <v>0</v>
      </c>
      <c r="AS9" s="220">
        <v>1.7601759562180552</v>
      </c>
      <c r="AT9" s="220">
        <v>1.8172913613350361</v>
      </c>
      <c r="AU9" s="220">
        <v>1.8762600865647894</v>
      </c>
      <c r="AV9" s="220">
        <v>1.9371422697183545</v>
      </c>
      <c r="AW9" s="220">
        <v>2</v>
      </c>
      <c r="AX9" s="220">
        <v>0</v>
      </c>
      <c r="AY9" s="220">
        <v>0</v>
      </c>
      <c r="AZ9" s="220">
        <v>0</v>
      </c>
      <c r="BA9" s="220">
        <v>0</v>
      </c>
      <c r="BB9" s="220">
        <v>0</v>
      </c>
      <c r="BC9" s="220">
        <v>0</v>
      </c>
      <c r="BD9" s="220">
        <v>0</v>
      </c>
      <c r="BE9" s="220">
        <v>0</v>
      </c>
      <c r="BF9" s="220">
        <v>0</v>
      </c>
      <c r="BG9" s="220">
        <v>0</v>
      </c>
      <c r="BH9" s="222">
        <v>2.0164344374216081</v>
      </c>
      <c r="BI9" s="222">
        <v>2.0330039202098984</v>
      </c>
      <c r="BJ9" s="222">
        <v>2.0497095580621854</v>
      </c>
      <c r="BK9" s="223">
        <v>2.0362336170181181</v>
      </c>
      <c r="BL9" s="223">
        <v>2.0228462743739111</v>
      </c>
      <c r="BM9" s="223">
        <v>2.037368015699299</v>
      </c>
      <c r="BN9" s="223">
        <v>2.051994006652448</v>
      </c>
      <c r="BO9" s="223">
        <v>2.0667249956274141</v>
      </c>
      <c r="BP9" s="223">
        <v>2.0815617363908734</v>
      </c>
      <c r="BQ9" s="223">
        <v>2.096504988120691</v>
      </c>
      <c r="BR9" s="223">
        <v>2.1082739809798623</v>
      </c>
      <c r="BS9" s="223">
        <v>2.120109040551827</v>
      </c>
      <c r="BT9" s="223">
        <v>2.1320105377103369</v>
      </c>
      <c r="BU9" s="223">
        <v>2.1439788454110897</v>
      </c>
      <c r="BV9" s="223">
        <v>2.1560143387034172</v>
      </c>
      <c r="BW9" s="222">
        <v>0</v>
      </c>
      <c r="BX9" s="222">
        <v>0</v>
      </c>
      <c r="BY9" s="222">
        <v>0</v>
      </c>
      <c r="BZ9" s="223">
        <v>0</v>
      </c>
      <c r="CA9" s="223">
        <v>0</v>
      </c>
      <c r="CB9" s="223">
        <v>0</v>
      </c>
      <c r="CC9" s="223">
        <v>0</v>
      </c>
      <c r="CD9" s="223">
        <v>0</v>
      </c>
      <c r="CE9" s="223">
        <v>0</v>
      </c>
      <c r="CF9" s="223">
        <v>0</v>
      </c>
      <c r="CG9" s="223">
        <v>0</v>
      </c>
      <c r="CH9" s="223">
        <v>0</v>
      </c>
      <c r="CI9" s="223">
        <v>0</v>
      </c>
      <c r="CJ9" s="223">
        <v>0</v>
      </c>
      <c r="CK9" s="223">
        <v>0</v>
      </c>
      <c r="CL9" s="222">
        <v>0</v>
      </c>
      <c r="CM9" s="222">
        <v>0</v>
      </c>
      <c r="CN9" s="222">
        <v>0</v>
      </c>
      <c r="CO9" s="223">
        <v>0</v>
      </c>
      <c r="CP9" s="223">
        <v>0</v>
      </c>
      <c r="CQ9" s="223">
        <v>0</v>
      </c>
      <c r="CR9" s="223">
        <v>0</v>
      </c>
      <c r="CS9" s="223">
        <v>0</v>
      </c>
      <c r="CT9" s="223">
        <v>0</v>
      </c>
      <c r="CU9" s="223">
        <v>0</v>
      </c>
      <c r="CV9" s="223">
        <v>0</v>
      </c>
      <c r="CW9" s="223">
        <v>0</v>
      </c>
      <c r="CX9" s="223">
        <v>0</v>
      </c>
      <c r="CY9" s="223">
        <v>0</v>
      </c>
      <c r="CZ9" s="223">
        <v>0</v>
      </c>
      <c r="DA9" s="224">
        <v>0</v>
      </c>
      <c r="DB9" s="224">
        <v>0</v>
      </c>
      <c r="DC9" s="224">
        <v>0</v>
      </c>
      <c r="DD9" s="225">
        <v>0</v>
      </c>
      <c r="DE9" s="225">
        <v>0</v>
      </c>
      <c r="DF9" s="225">
        <v>0</v>
      </c>
      <c r="DG9" s="225">
        <v>0</v>
      </c>
      <c r="DH9" s="225">
        <v>0</v>
      </c>
      <c r="DI9" s="225">
        <v>0</v>
      </c>
      <c r="DJ9" s="225">
        <v>0</v>
      </c>
      <c r="DK9" s="225">
        <v>0</v>
      </c>
      <c r="DL9" s="225">
        <v>0</v>
      </c>
      <c r="DM9" s="225">
        <v>0</v>
      </c>
      <c r="DN9" s="225">
        <v>0</v>
      </c>
      <c r="DO9" s="225">
        <v>0</v>
      </c>
      <c r="DP9" s="224">
        <v>0</v>
      </c>
      <c r="DQ9" s="224">
        <v>0</v>
      </c>
      <c r="DR9" s="224">
        <v>0</v>
      </c>
      <c r="DS9" s="225">
        <v>0</v>
      </c>
      <c r="DT9" s="225">
        <v>0</v>
      </c>
      <c r="DU9" s="225">
        <v>0</v>
      </c>
      <c r="DV9" s="225">
        <v>0</v>
      </c>
      <c r="DW9" s="225">
        <v>0</v>
      </c>
      <c r="DX9" s="225">
        <v>0</v>
      </c>
      <c r="DY9" s="225">
        <v>0</v>
      </c>
      <c r="DZ9" s="225">
        <v>0</v>
      </c>
      <c r="EA9" s="225">
        <v>0</v>
      </c>
      <c r="EB9" s="225">
        <v>0</v>
      </c>
      <c r="EC9" s="225">
        <v>0</v>
      </c>
      <c r="ED9" s="225">
        <v>0</v>
      </c>
    </row>
    <row r="10" spans="1:134" ht="15" x14ac:dyDescent="0.25">
      <c r="A10" s="216">
        <v>148</v>
      </c>
      <c r="B10" s="216">
        <v>50</v>
      </c>
      <c r="C10" s="216" t="s">
        <v>707</v>
      </c>
      <c r="D10" s="2">
        <v>99714</v>
      </c>
      <c r="E10" s="2">
        <v>99714</v>
      </c>
      <c r="F10" s="217" t="s">
        <v>703</v>
      </c>
      <c r="G10" s="20">
        <v>12</v>
      </c>
      <c r="H10" s="20">
        <v>46</v>
      </c>
      <c r="I10" s="20">
        <v>8</v>
      </c>
      <c r="J10" s="20">
        <v>38</v>
      </c>
      <c r="K10" s="20">
        <v>0</v>
      </c>
      <c r="L10" s="20">
        <v>1</v>
      </c>
      <c r="M10" s="20">
        <v>1</v>
      </c>
      <c r="N10" s="20">
        <v>0</v>
      </c>
      <c r="O10" s="20">
        <v>0</v>
      </c>
      <c r="P10" s="20">
        <v>0</v>
      </c>
      <c r="Q10" s="20">
        <v>1</v>
      </c>
      <c r="R10" s="20">
        <v>0</v>
      </c>
      <c r="S10" s="20">
        <v>448</v>
      </c>
      <c r="T10" s="20">
        <v>448</v>
      </c>
      <c r="U10" s="20">
        <v>0</v>
      </c>
      <c r="V10" s="20">
        <v>0</v>
      </c>
      <c r="W10" s="20">
        <v>0</v>
      </c>
      <c r="X10" s="20">
        <v>448</v>
      </c>
      <c r="Y10" s="20">
        <v>0</v>
      </c>
      <c r="Z10" s="20">
        <v>46</v>
      </c>
      <c r="AA10" s="20">
        <v>0</v>
      </c>
      <c r="AB10" s="218">
        <v>0</v>
      </c>
      <c r="AC10" s="218">
        <v>0</v>
      </c>
      <c r="AD10" s="219">
        <v>46</v>
      </c>
      <c r="AE10" s="220">
        <v>0</v>
      </c>
      <c r="AF10" s="220">
        <v>8</v>
      </c>
      <c r="AG10" s="221">
        <v>8</v>
      </c>
      <c r="AH10" s="220">
        <v>0</v>
      </c>
      <c r="AI10" s="220">
        <v>0</v>
      </c>
      <c r="AJ10" s="220">
        <v>43.153981990990154</v>
      </c>
      <c r="AK10" s="220">
        <v>43.153981990990154</v>
      </c>
      <c r="AL10" s="220">
        <v>0</v>
      </c>
      <c r="AM10" s="220">
        <v>0</v>
      </c>
      <c r="AN10" s="220">
        <v>7.6511135818042781</v>
      </c>
      <c r="AO10" s="220">
        <v>7.6511135818042781</v>
      </c>
      <c r="AP10" s="220">
        <v>0</v>
      </c>
      <c r="AQ10" s="220">
        <v>0</v>
      </c>
      <c r="AR10" s="220">
        <v>0</v>
      </c>
      <c r="AS10" s="220">
        <v>40.484046993015269</v>
      </c>
      <c r="AT10" s="220">
        <v>41.797701310705833</v>
      </c>
      <c r="AU10" s="220">
        <v>43.153981990990154</v>
      </c>
      <c r="AV10" s="220">
        <v>44.554272203522153</v>
      </c>
      <c r="AW10" s="220">
        <v>46</v>
      </c>
      <c r="AX10" s="220">
        <v>7.3174423802087363</v>
      </c>
      <c r="AY10" s="220">
        <v>7.4824182440762614</v>
      </c>
      <c r="AZ10" s="220">
        <v>7.6511135818042781</v>
      </c>
      <c r="BA10" s="220">
        <v>7.8236122510279245</v>
      </c>
      <c r="BB10" s="220">
        <v>8</v>
      </c>
      <c r="BC10" s="220">
        <v>0</v>
      </c>
      <c r="BD10" s="220">
        <v>0</v>
      </c>
      <c r="BE10" s="220">
        <v>0</v>
      </c>
      <c r="BF10" s="220">
        <v>0</v>
      </c>
      <c r="BG10" s="220">
        <v>0</v>
      </c>
      <c r="BH10" s="222">
        <v>46.37799206069699</v>
      </c>
      <c r="BI10" s="222">
        <v>46.759090164827661</v>
      </c>
      <c r="BJ10" s="222">
        <v>47.143319835430262</v>
      </c>
      <c r="BK10" s="223">
        <v>46.833373191416712</v>
      </c>
      <c r="BL10" s="223">
        <v>46.525464310599951</v>
      </c>
      <c r="BM10" s="223">
        <v>46.859464361083873</v>
      </c>
      <c r="BN10" s="223">
        <v>47.195862153006303</v>
      </c>
      <c r="BO10" s="223">
        <v>47.53467489943052</v>
      </c>
      <c r="BP10" s="223">
        <v>47.87591993699008</v>
      </c>
      <c r="BQ10" s="223">
        <v>48.219614726775887</v>
      </c>
      <c r="BR10" s="223">
        <v>48.490301562536835</v>
      </c>
      <c r="BS10" s="223">
        <v>48.762507932692017</v>
      </c>
      <c r="BT10" s="223">
        <v>49.036242367337742</v>
      </c>
      <c r="BU10" s="223">
        <v>49.311513444455066</v>
      </c>
      <c r="BV10" s="223">
        <v>49.588329790178598</v>
      </c>
      <c r="BW10" s="222">
        <v>8.0657377496864324</v>
      </c>
      <c r="BX10" s="222">
        <v>8.1320156808395936</v>
      </c>
      <c r="BY10" s="222">
        <v>8.1988382322487414</v>
      </c>
      <c r="BZ10" s="223">
        <v>8.1449344680724725</v>
      </c>
      <c r="CA10" s="223">
        <v>8.0913850974956443</v>
      </c>
      <c r="CB10" s="223">
        <v>8.1494720627971962</v>
      </c>
      <c r="CC10" s="223">
        <v>8.2079760266097921</v>
      </c>
      <c r="CD10" s="223">
        <v>8.2668999825096563</v>
      </c>
      <c r="CE10" s="223">
        <v>8.3262469455634935</v>
      </c>
      <c r="CF10" s="223">
        <v>8.3860199524827639</v>
      </c>
      <c r="CG10" s="223">
        <v>8.4330959239194492</v>
      </c>
      <c r="CH10" s="223">
        <v>8.4804361622073081</v>
      </c>
      <c r="CI10" s="223">
        <v>8.5280421508413475</v>
      </c>
      <c r="CJ10" s="223">
        <v>8.575915381644359</v>
      </c>
      <c r="CK10" s="223">
        <v>8.6240573548136688</v>
      </c>
      <c r="CL10" s="222">
        <v>0</v>
      </c>
      <c r="CM10" s="222">
        <v>0</v>
      </c>
      <c r="CN10" s="222">
        <v>0</v>
      </c>
      <c r="CO10" s="223">
        <v>0</v>
      </c>
      <c r="CP10" s="223">
        <v>0</v>
      </c>
      <c r="CQ10" s="223">
        <v>0</v>
      </c>
      <c r="CR10" s="223">
        <v>0</v>
      </c>
      <c r="CS10" s="223">
        <v>0</v>
      </c>
      <c r="CT10" s="223">
        <v>0</v>
      </c>
      <c r="CU10" s="223">
        <v>0</v>
      </c>
      <c r="CV10" s="223">
        <v>0</v>
      </c>
      <c r="CW10" s="223">
        <v>0</v>
      </c>
      <c r="CX10" s="223">
        <v>0</v>
      </c>
      <c r="CY10" s="223">
        <v>0</v>
      </c>
      <c r="CZ10" s="223">
        <v>0</v>
      </c>
      <c r="DA10" s="224">
        <v>0</v>
      </c>
      <c r="DB10" s="224">
        <v>0</v>
      </c>
      <c r="DC10" s="224">
        <v>0</v>
      </c>
      <c r="DD10" s="225">
        <v>0</v>
      </c>
      <c r="DE10" s="225">
        <v>0</v>
      </c>
      <c r="DF10" s="225">
        <v>0</v>
      </c>
      <c r="DG10" s="225">
        <v>0</v>
      </c>
      <c r="DH10" s="225">
        <v>0</v>
      </c>
      <c r="DI10" s="225">
        <v>0</v>
      </c>
      <c r="DJ10" s="225">
        <v>0</v>
      </c>
      <c r="DK10" s="225">
        <v>0</v>
      </c>
      <c r="DL10" s="225">
        <v>0</v>
      </c>
      <c r="DM10" s="225">
        <v>0</v>
      </c>
      <c r="DN10" s="225">
        <v>0</v>
      </c>
      <c r="DO10" s="225">
        <v>0</v>
      </c>
      <c r="DP10" s="224">
        <v>0</v>
      </c>
      <c r="DQ10" s="224">
        <v>0</v>
      </c>
      <c r="DR10" s="224">
        <v>0</v>
      </c>
      <c r="DS10" s="225">
        <v>0</v>
      </c>
      <c r="DT10" s="225">
        <v>0</v>
      </c>
      <c r="DU10" s="225">
        <v>0</v>
      </c>
      <c r="DV10" s="225">
        <v>0</v>
      </c>
      <c r="DW10" s="225">
        <v>0</v>
      </c>
      <c r="DX10" s="225">
        <v>0</v>
      </c>
      <c r="DY10" s="225">
        <v>0</v>
      </c>
      <c r="DZ10" s="225">
        <v>0</v>
      </c>
      <c r="EA10" s="225">
        <v>0</v>
      </c>
      <c r="EB10" s="225">
        <v>0</v>
      </c>
      <c r="EC10" s="225">
        <v>0</v>
      </c>
      <c r="ED10" s="225">
        <v>0</v>
      </c>
    </row>
    <row r="11" spans="1:134" ht="15" x14ac:dyDescent="0.25">
      <c r="A11" s="216">
        <v>143</v>
      </c>
      <c r="B11" s="216">
        <v>52</v>
      </c>
      <c r="C11" s="216" t="s">
        <v>708</v>
      </c>
      <c r="D11" s="2">
        <v>99714</v>
      </c>
      <c r="E11" s="2">
        <v>99714</v>
      </c>
      <c r="F11" s="217" t="s">
        <v>703</v>
      </c>
      <c r="G11" s="20">
        <v>1</v>
      </c>
      <c r="H11" s="20">
        <v>1</v>
      </c>
      <c r="I11" s="20">
        <v>1</v>
      </c>
      <c r="J11" s="20">
        <v>0</v>
      </c>
      <c r="K11" s="20">
        <v>0</v>
      </c>
      <c r="L11" s="20">
        <v>5</v>
      </c>
      <c r="M11" s="20">
        <v>5</v>
      </c>
      <c r="N11" s="20">
        <v>0</v>
      </c>
      <c r="O11" s="20">
        <v>0</v>
      </c>
      <c r="P11" s="20">
        <v>0</v>
      </c>
      <c r="Q11" s="20">
        <v>5</v>
      </c>
      <c r="R11" s="20">
        <v>0</v>
      </c>
      <c r="S11" s="20">
        <v>1572.4</v>
      </c>
      <c r="T11" s="20">
        <v>1572.4</v>
      </c>
      <c r="U11" s="20">
        <v>0</v>
      </c>
      <c r="V11" s="20">
        <v>0</v>
      </c>
      <c r="W11" s="20">
        <v>0</v>
      </c>
      <c r="X11" s="20">
        <v>1572.4</v>
      </c>
      <c r="Y11" s="20">
        <v>0</v>
      </c>
      <c r="Z11" s="20">
        <v>1</v>
      </c>
      <c r="AA11" s="20">
        <v>0</v>
      </c>
      <c r="AB11" s="218">
        <v>0</v>
      </c>
      <c r="AC11" s="218">
        <v>0</v>
      </c>
      <c r="AD11" s="219">
        <v>1</v>
      </c>
      <c r="AE11" s="220">
        <v>0</v>
      </c>
      <c r="AF11" s="220">
        <v>1</v>
      </c>
      <c r="AG11" s="221">
        <v>1</v>
      </c>
      <c r="AH11" s="220">
        <v>0</v>
      </c>
      <c r="AI11" s="220">
        <v>0</v>
      </c>
      <c r="AJ11" s="220">
        <v>0.93813004328239469</v>
      </c>
      <c r="AK11" s="220">
        <v>0.93813004328239469</v>
      </c>
      <c r="AL11" s="220">
        <v>0</v>
      </c>
      <c r="AM11" s="220">
        <v>0</v>
      </c>
      <c r="AN11" s="220">
        <v>0.95638919772553477</v>
      </c>
      <c r="AO11" s="220">
        <v>0.95638919772553477</v>
      </c>
      <c r="AP11" s="220">
        <v>0</v>
      </c>
      <c r="AQ11" s="220">
        <v>0</v>
      </c>
      <c r="AR11" s="220">
        <v>0</v>
      </c>
      <c r="AS11" s="220">
        <v>0.88008797810902761</v>
      </c>
      <c r="AT11" s="220">
        <v>0.90864568066751805</v>
      </c>
      <c r="AU11" s="220">
        <v>0.93813004328239469</v>
      </c>
      <c r="AV11" s="220">
        <v>0.96857113485917723</v>
      </c>
      <c r="AW11" s="220">
        <v>1</v>
      </c>
      <c r="AX11" s="220">
        <v>0.91468029752609203</v>
      </c>
      <c r="AY11" s="220">
        <v>0.93530228050953268</v>
      </c>
      <c r="AZ11" s="220">
        <v>0.95638919772553477</v>
      </c>
      <c r="BA11" s="220">
        <v>0.97795153137849056</v>
      </c>
      <c r="BB11" s="220">
        <v>1</v>
      </c>
      <c r="BC11" s="220">
        <v>0</v>
      </c>
      <c r="BD11" s="220">
        <v>0</v>
      </c>
      <c r="BE11" s="220">
        <v>0</v>
      </c>
      <c r="BF11" s="220">
        <v>0</v>
      </c>
      <c r="BG11" s="220">
        <v>0</v>
      </c>
      <c r="BH11" s="222">
        <v>1.0082172187108041</v>
      </c>
      <c r="BI11" s="222">
        <v>1.0165019601049492</v>
      </c>
      <c r="BJ11" s="222">
        <v>1.0248547790310927</v>
      </c>
      <c r="BK11" s="223">
        <v>1.0181168085090591</v>
      </c>
      <c r="BL11" s="223">
        <v>1.0114231371869555</v>
      </c>
      <c r="BM11" s="223">
        <v>1.0186840078496495</v>
      </c>
      <c r="BN11" s="223">
        <v>1.025997003326224</v>
      </c>
      <c r="BO11" s="223">
        <v>1.033362497813707</v>
      </c>
      <c r="BP11" s="223">
        <v>1.0407808681954367</v>
      </c>
      <c r="BQ11" s="223">
        <v>1.0482524940603455</v>
      </c>
      <c r="BR11" s="223">
        <v>1.0541369904899311</v>
      </c>
      <c r="BS11" s="223">
        <v>1.0600545202759135</v>
      </c>
      <c r="BT11" s="223">
        <v>1.0660052688551684</v>
      </c>
      <c r="BU11" s="223">
        <v>1.0719894227055449</v>
      </c>
      <c r="BV11" s="223">
        <v>1.0780071693517086</v>
      </c>
      <c r="BW11" s="222">
        <v>1.0082172187108041</v>
      </c>
      <c r="BX11" s="222">
        <v>1.0165019601049492</v>
      </c>
      <c r="BY11" s="222">
        <v>1.0248547790310927</v>
      </c>
      <c r="BZ11" s="223">
        <v>1.0181168085090591</v>
      </c>
      <c r="CA11" s="223">
        <v>1.0114231371869555</v>
      </c>
      <c r="CB11" s="223">
        <v>1.0186840078496495</v>
      </c>
      <c r="CC11" s="223">
        <v>1.025997003326224</v>
      </c>
      <c r="CD11" s="223">
        <v>1.033362497813707</v>
      </c>
      <c r="CE11" s="223">
        <v>1.0407808681954367</v>
      </c>
      <c r="CF11" s="223">
        <v>1.0482524940603455</v>
      </c>
      <c r="CG11" s="223">
        <v>1.0541369904899311</v>
      </c>
      <c r="CH11" s="223">
        <v>1.0600545202759135</v>
      </c>
      <c r="CI11" s="223">
        <v>1.0660052688551684</v>
      </c>
      <c r="CJ11" s="223">
        <v>1.0719894227055449</v>
      </c>
      <c r="CK11" s="223">
        <v>1.0780071693517086</v>
      </c>
      <c r="CL11" s="222">
        <v>0</v>
      </c>
      <c r="CM11" s="222">
        <v>0</v>
      </c>
      <c r="CN11" s="222">
        <v>0</v>
      </c>
      <c r="CO11" s="223">
        <v>0</v>
      </c>
      <c r="CP11" s="223">
        <v>0</v>
      </c>
      <c r="CQ11" s="223">
        <v>0</v>
      </c>
      <c r="CR11" s="223">
        <v>0</v>
      </c>
      <c r="CS11" s="223">
        <v>0</v>
      </c>
      <c r="CT11" s="223">
        <v>0</v>
      </c>
      <c r="CU11" s="223">
        <v>0</v>
      </c>
      <c r="CV11" s="223">
        <v>0</v>
      </c>
      <c r="CW11" s="223">
        <v>0</v>
      </c>
      <c r="CX11" s="223">
        <v>0</v>
      </c>
      <c r="CY11" s="223">
        <v>0</v>
      </c>
      <c r="CZ11" s="223">
        <v>0</v>
      </c>
      <c r="DA11" s="224">
        <v>0</v>
      </c>
      <c r="DB11" s="224">
        <v>0</v>
      </c>
      <c r="DC11" s="224">
        <v>0</v>
      </c>
      <c r="DD11" s="225">
        <v>0</v>
      </c>
      <c r="DE11" s="225">
        <v>0</v>
      </c>
      <c r="DF11" s="225">
        <v>0</v>
      </c>
      <c r="DG11" s="225">
        <v>0</v>
      </c>
      <c r="DH11" s="225">
        <v>0</v>
      </c>
      <c r="DI11" s="225">
        <v>0</v>
      </c>
      <c r="DJ11" s="225">
        <v>0</v>
      </c>
      <c r="DK11" s="225">
        <v>0</v>
      </c>
      <c r="DL11" s="225">
        <v>0</v>
      </c>
      <c r="DM11" s="225">
        <v>0</v>
      </c>
      <c r="DN11" s="225">
        <v>0</v>
      </c>
      <c r="DO11" s="225">
        <v>0</v>
      </c>
      <c r="DP11" s="224">
        <v>0</v>
      </c>
      <c r="DQ11" s="224">
        <v>0</v>
      </c>
      <c r="DR11" s="224">
        <v>0</v>
      </c>
      <c r="DS11" s="225">
        <v>0</v>
      </c>
      <c r="DT11" s="225">
        <v>0</v>
      </c>
      <c r="DU11" s="225">
        <v>0</v>
      </c>
      <c r="DV11" s="225">
        <v>0</v>
      </c>
      <c r="DW11" s="225">
        <v>0</v>
      </c>
      <c r="DX11" s="225">
        <v>0</v>
      </c>
      <c r="DY11" s="225">
        <v>0</v>
      </c>
      <c r="DZ11" s="225">
        <v>0</v>
      </c>
      <c r="EA11" s="225">
        <v>0</v>
      </c>
      <c r="EB11" s="225">
        <v>0</v>
      </c>
      <c r="EC11" s="225">
        <v>0</v>
      </c>
      <c r="ED11" s="225">
        <v>0</v>
      </c>
    </row>
    <row r="12" spans="1:134" ht="15" x14ac:dyDescent="0.25">
      <c r="A12" s="216">
        <v>138</v>
      </c>
      <c r="B12" s="216">
        <v>54</v>
      </c>
      <c r="C12" s="216" t="s">
        <v>709</v>
      </c>
      <c r="D12" s="2">
        <v>99714</v>
      </c>
      <c r="E12" s="2">
        <v>99714</v>
      </c>
      <c r="F12" s="217" t="s">
        <v>703</v>
      </c>
      <c r="G12" s="20">
        <v>0</v>
      </c>
      <c r="H12" s="20">
        <v>3</v>
      </c>
      <c r="I12" s="20">
        <v>0</v>
      </c>
      <c r="J12" s="20">
        <v>3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834.49503068156923</v>
      </c>
      <c r="T12" s="20">
        <v>834.49503068156923</v>
      </c>
      <c r="U12" s="20">
        <v>1408.3846153846155</v>
      </c>
      <c r="V12" s="20">
        <v>0</v>
      </c>
      <c r="W12" s="20">
        <v>0</v>
      </c>
      <c r="X12" s="20">
        <v>1365.173957061457</v>
      </c>
      <c r="Y12" s="20">
        <v>6.8737006237006237E-2</v>
      </c>
      <c r="Z12" s="20">
        <v>2.9273648648648649</v>
      </c>
      <c r="AA12" s="20">
        <v>3.8981288981288983E-3</v>
      </c>
      <c r="AB12" s="218">
        <v>0</v>
      </c>
      <c r="AC12" s="218">
        <v>0</v>
      </c>
      <c r="AD12" s="219">
        <v>3</v>
      </c>
      <c r="AE12" s="220">
        <v>0</v>
      </c>
      <c r="AF12" s="220">
        <v>0</v>
      </c>
      <c r="AG12" s="221">
        <v>0</v>
      </c>
      <c r="AH12" s="220">
        <v>0</v>
      </c>
      <c r="AI12" s="220">
        <v>6.4484250636224899E-2</v>
      </c>
      <c r="AJ12" s="220">
        <v>2.7462489273790371</v>
      </c>
      <c r="AK12" s="220">
        <v>2.810733178015262</v>
      </c>
      <c r="AL12" s="220">
        <v>3.6569518319220168E-3</v>
      </c>
      <c r="AM12" s="220">
        <v>0</v>
      </c>
      <c r="AN12" s="220">
        <v>0</v>
      </c>
      <c r="AO12" s="220">
        <v>0</v>
      </c>
      <c r="AP12" s="220">
        <v>0</v>
      </c>
      <c r="AQ12" s="220">
        <v>0</v>
      </c>
      <c r="AR12" s="220">
        <v>0</v>
      </c>
      <c r="AS12" s="220">
        <v>2.6368332379467199</v>
      </c>
      <c r="AT12" s="220">
        <v>2.722395024016584</v>
      </c>
      <c r="AU12" s="220">
        <v>2.810733178015262</v>
      </c>
      <c r="AV12" s="220">
        <v>2.9019377894468437</v>
      </c>
      <c r="AW12" s="220">
        <v>2.996101871101871</v>
      </c>
      <c r="AX12" s="220">
        <v>0</v>
      </c>
      <c r="AY12" s="220">
        <v>0</v>
      </c>
      <c r="AZ12" s="220">
        <v>0</v>
      </c>
      <c r="BA12" s="220">
        <v>0</v>
      </c>
      <c r="BB12" s="220">
        <v>0</v>
      </c>
      <c r="BC12" s="220">
        <v>0</v>
      </c>
      <c r="BD12" s="220">
        <v>0</v>
      </c>
      <c r="BE12" s="220">
        <v>0</v>
      </c>
      <c r="BF12" s="220">
        <v>0</v>
      </c>
      <c r="BG12" s="220">
        <v>0</v>
      </c>
      <c r="BH12" s="222">
        <v>3.0085511972689858</v>
      </c>
      <c r="BI12" s="222">
        <v>3.0210522525590346</v>
      </c>
      <c r="BJ12" s="222">
        <v>3.033605251915553</v>
      </c>
      <c r="BK12" s="223">
        <v>3.013660628363894</v>
      </c>
      <c r="BL12" s="223">
        <v>2.9938471319614797</v>
      </c>
      <c r="BM12" s="223">
        <v>3.0153395578412248</v>
      </c>
      <c r="BN12" s="223">
        <v>3.0369862749555701</v>
      </c>
      <c r="BO12" s="223">
        <v>3.0587883909405371</v>
      </c>
      <c r="BP12" s="223">
        <v>3.0807470213837163</v>
      </c>
      <c r="BQ12" s="223">
        <v>3.1028632898813506</v>
      </c>
      <c r="BR12" s="223">
        <v>3.1202816008839558</v>
      </c>
      <c r="BS12" s="223">
        <v>3.1377976917530388</v>
      </c>
      <c r="BT12" s="223">
        <v>3.1554121113881046</v>
      </c>
      <c r="BU12" s="223">
        <v>3.1731254117699752</v>
      </c>
      <c r="BV12" s="223">
        <v>3.1909381479780832</v>
      </c>
      <c r="BW12" s="222">
        <v>0</v>
      </c>
      <c r="BX12" s="222">
        <v>0</v>
      </c>
      <c r="BY12" s="222">
        <v>0</v>
      </c>
      <c r="BZ12" s="223">
        <v>0</v>
      </c>
      <c r="CA12" s="223">
        <v>0</v>
      </c>
      <c r="CB12" s="223">
        <v>0</v>
      </c>
      <c r="CC12" s="223">
        <v>0</v>
      </c>
      <c r="CD12" s="223">
        <v>0</v>
      </c>
      <c r="CE12" s="223">
        <v>0</v>
      </c>
      <c r="CF12" s="223">
        <v>0</v>
      </c>
      <c r="CG12" s="223">
        <v>0</v>
      </c>
      <c r="CH12" s="223">
        <v>0</v>
      </c>
      <c r="CI12" s="223">
        <v>0</v>
      </c>
      <c r="CJ12" s="223">
        <v>0</v>
      </c>
      <c r="CK12" s="223">
        <v>0</v>
      </c>
      <c r="CL12" s="222">
        <v>0</v>
      </c>
      <c r="CM12" s="222">
        <v>0</v>
      </c>
      <c r="CN12" s="222">
        <v>0</v>
      </c>
      <c r="CO12" s="223">
        <v>0</v>
      </c>
      <c r="CP12" s="223">
        <v>0</v>
      </c>
      <c r="CQ12" s="223">
        <v>0</v>
      </c>
      <c r="CR12" s="223">
        <v>0</v>
      </c>
      <c r="CS12" s="223">
        <v>0</v>
      </c>
      <c r="CT12" s="223">
        <v>0</v>
      </c>
      <c r="CU12" s="223">
        <v>0</v>
      </c>
      <c r="CV12" s="223">
        <v>0</v>
      </c>
      <c r="CW12" s="223">
        <v>0</v>
      </c>
      <c r="CX12" s="223">
        <v>0</v>
      </c>
      <c r="CY12" s="223">
        <v>0</v>
      </c>
      <c r="CZ12" s="223">
        <v>0</v>
      </c>
      <c r="DA12" s="224">
        <v>3.9143263040189776E-3</v>
      </c>
      <c r="DB12" s="224">
        <v>3.9305910129573711E-3</v>
      </c>
      <c r="DC12" s="224">
        <v>3.9469233045999908E-3</v>
      </c>
      <c r="DD12" s="225">
        <v>3.9209740155658262E-3</v>
      </c>
      <c r="DE12" s="225">
        <v>3.8951953317219357E-3</v>
      </c>
      <c r="DF12" s="225">
        <v>3.9231584150939691E-3</v>
      </c>
      <c r="DG12" s="225">
        <v>3.9513222416804189E-3</v>
      </c>
      <c r="DH12" s="225">
        <v>3.9796882525898218E-3</v>
      </c>
      <c r="DI12" s="225">
        <v>4.0082578992762371E-3</v>
      </c>
      <c r="DJ12" s="225">
        <v>4.0370326436135187E-3</v>
      </c>
      <c r="DK12" s="225">
        <v>4.0596950310746232E-3</v>
      </c>
      <c r="DL12" s="225">
        <v>4.082484636681029E-3</v>
      </c>
      <c r="DM12" s="225">
        <v>4.1054021745876978E-3</v>
      </c>
      <c r="DN12" s="225">
        <v>4.1284483629585936E-3</v>
      </c>
      <c r="DO12" s="225">
        <v>4.1516239239891787E-3</v>
      </c>
      <c r="DP12" s="224">
        <v>0</v>
      </c>
      <c r="DQ12" s="224">
        <v>0</v>
      </c>
      <c r="DR12" s="224">
        <v>0</v>
      </c>
      <c r="DS12" s="225">
        <v>0</v>
      </c>
      <c r="DT12" s="225">
        <v>0</v>
      </c>
      <c r="DU12" s="225">
        <v>0</v>
      </c>
      <c r="DV12" s="225">
        <v>0</v>
      </c>
      <c r="DW12" s="225">
        <v>0</v>
      </c>
      <c r="DX12" s="225">
        <v>0</v>
      </c>
      <c r="DY12" s="225">
        <v>0</v>
      </c>
      <c r="DZ12" s="225">
        <v>0</v>
      </c>
      <c r="EA12" s="225">
        <v>0</v>
      </c>
      <c r="EB12" s="225">
        <v>0</v>
      </c>
      <c r="EC12" s="225">
        <v>0</v>
      </c>
      <c r="ED12" s="225">
        <v>0</v>
      </c>
    </row>
    <row r="13" spans="1:134" ht="15" x14ac:dyDescent="0.25">
      <c r="A13" s="216">
        <v>139</v>
      </c>
      <c r="B13" s="216">
        <v>56</v>
      </c>
      <c r="C13" s="216" t="s">
        <v>710</v>
      </c>
      <c r="D13" s="2">
        <v>99714</v>
      </c>
      <c r="E13" s="2">
        <v>99714</v>
      </c>
      <c r="F13" s="217" t="s">
        <v>703</v>
      </c>
      <c r="G13" s="20">
        <v>7</v>
      </c>
      <c r="H13" s="20">
        <v>2</v>
      </c>
      <c r="I13" s="20">
        <v>1</v>
      </c>
      <c r="J13" s="20">
        <v>1</v>
      </c>
      <c r="K13" s="20">
        <v>0</v>
      </c>
      <c r="L13" s="20">
        <v>2</v>
      </c>
      <c r="M13" s="20">
        <v>2</v>
      </c>
      <c r="N13" s="20">
        <v>0</v>
      </c>
      <c r="O13" s="20">
        <v>0</v>
      </c>
      <c r="P13" s="20">
        <v>0</v>
      </c>
      <c r="Q13" s="20">
        <v>2</v>
      </c>
      <c r="R13" s="20">
        <v>0</v>
      </c>
      <c r="S13" s="20">
        <v>964</v>
      </c>
      <c r="T13" s="20">
        <v>964</v>
      </c>
      <c r="U13" s="20">
        <v>0</v>
      </c>
      <c r="V13" s="20">
        <v>0</v>
      </c>
      <c r="W13" s="20">
        <v>0</v>
      </c>
      <c r="X13" s="20">
        <v>964</v>
      </c>
      <c r="Y13" s="20">
        <v>0</v>
      </c>
      <c r="Z13" s="20">
        <v>2</v>
      </c>
      <c r="AA13" s="20">
        <v>0</v>
      </c>
      <c r="AB13" s="218">
        <v>0</v>
      </c>
      <c r="AC13" s="218">
        <v>0</v>
      </c>
      <c r="AD13" s="219">
        <v>2</v>
      </c>
      <c r="AE13" s="220">
        <v>0</v>
      </c>
      <c r="AF13" s="220">
        <v>1</v>
      </c>
      <c r="AG13" s="221">
        <v>1</v>
      </c>
      <c r="AH13" s="220">
        <v>0</v>
      </c>
      <c r="AI13" s="220">
        <v>0</v>
      </c>
      <c r="AJ13" s="220">
        <v>1.8762600865647894</v>
      </c>
      <c r="AK13" s="220">
        <v>1.8762600865647894</v>
      </c>
      <c r="AL13" s="220">
        <v>0</v>
      </c>
      <c r="AM13" s="220">
        <v>0</v>
      </c>
      <c r="AN13" s="220">
        <v>0.95638919772553477</v>
      </c>
      <c r="AO13" s="220">
        <v>0.95638919772553477</v>
      </c>
      <c r="AP13" s="220">
        <v>0</v>
      </c>
      <c r="AQ13" s="220">
        <v>0</v>
      </c>
      <c r="AR13" s="220">
        <v>0</v>
      </c>
      <c r="AS13" s="220">
        <v>1.7601759562180552</v>
      </c>
      <c r="AT13" s="220">
        <v>1.8172913613350361</v>
      </c>
      <c r="AU13" s="220">
        <v>1.8762600865647894</v>
      </c>
      <c r="AV13" s="220">
        <v>1.9371422697183545</v>
      </c>
      <c r="AW13" s="220">
        <v>2</v>
      </c>
      <c r="AX13" s="220">
        <v>0.91468029752609203</v>
      </c>
      <c r="AY13" s="220">
        <v>0.93530228050953268</v>
      </c>
      <c r="AZ13" s="220">
        <v>0.95638919772553477</v>
      </c>
      <c r="BA13" s="220">
        <v>0.97795153137849056</v>
      </c>
      <c r="BB13" s="220">
        <v>1</v>
      </c>
      <c r="BC13" s="220">
        <v>0</v>
      </c>
      <c r="BD13" s="220">
        <v>0</v>
      </c>
      <c r="BE13" s="220">
        <v>0</v>
      </c>
      <c r="BF13" s="220">
        <v>0</v>
      </c>
      <c r="BG13" s="220">
        <v>0</v>
      </c>
      <c r="BH13" s="222">
        <v>2.0164344374216081</v>
      </c>
      <c r="BI13" s="222">
        <v>2.0330039202098984</v>
      </c>
      <c r="BJ13" s="222">
        <v>2.0497095580621854</v>
      </c>
      <c r="BK13" s="223">
        <v>2.0362336170181181</v>
      </c>
      <c r="BL13" s="223">
        <v>2.0228462743739111</v>
      </c>
      <c r="BM13" s="223">
        <v>2.037368015699299</v>
      </c>
      <c r="BN13" s="223">
        <v>2.051994006652448</v>
      </c>
      <c r="BO13" s="223">
        <v>2.0667249956274141</v>
      </c>
      <c r="BP13" s="223">
        <v>2.0815617363908734</v>
      </c>
      <c r="BQ13" s="223">
        <v>2.096504988120691</v>
      </c>
      <c r="BR13" s="223">
        <v>2.1082739809798623</v>
      </c>
      <c r="BS13" s="223">
        <v>2.120109040551827</v>
      </c>
      <c r="BT13" s="223">
        <v>2.1320105377103369</v>
      </c>
      <c r="BU13" s="223">
        <v>2.1439788454110897</v>
      </c>
      <c r="BV13" s="223">
        <v>2.1560143387034172</v>
      </c>
      <c r="BW13" s="222">
        <v>1.0082172187108041</v>
      </c>
      <c r="BX13" s="222">
        <v>1.0165019601049492</v>
      </c>
      <c r="BY13" s="222">
        <v>1.0248547790310927</v>
      </c>
      <c r="BZ13" s="223">
        <v>1.0181168085090591</v>
      </c>
      <c r="CA13" s="223">
        <v>1.0114231371869555</v>
      </c>
      <c r="CB13" s="223">
        <v>1.0186840078496495</v>
      </c>
      <c r="CC13" s="223">
        <v>1.025997003326224</v>
      </c>
      <c r="CD13" s="223">
        <v>1.033362497813707</v>
      </c>
      <c r="CE13" s="223">
        <v>1.0407808681954367</v>
      </c>
      <c r="CF13" s="223">
        <v>1.0482524940603455</v>
      </c>
      <c r="CG13" s="223">
        <v>1.0541369904899311</v>
      </c>
      <c r="CH13" s="223">
        <v>1.0600545202759135</v>
      </c>
      <c r="CI13" s="223">
        <v>1.0660052688551684</v>
      </c>
      <c r="CJ13" s="223">
        <v>1.0719894227055449</v>
      </c>
      <c r="CK13" s="223">
        <v>1.0780071693517086</v>
      </c>
      <c r="CL13" s="222">
        <v>0</v>
      </c>
      <c r="CM13" s="222">
        <v>0</v>
      </c>
      <c r="CN13" s="222">
        <v>0</v>
      </c>
      <c r="CO13" s="223">
        <v>0</v>
      </c>
      <c r="CP13" s="223">
        <v>0</v>
      </c>
      <c r="CQ13" s="223">
        <v>0</v>
      </c>
      <c r="CR13" s="223">
        <v>0</v>
      </c>
      <c r="CS13" s="223">
        <v>0</v>
      </c>
      <c r="CT13" s="223">
        <v>0</v>
      </c>
      <c r="CU13" s="223">
        <v>0</v>
      </c>
      <c r="CV13" s="223">
        <v>0</v>
      </c>
      <c r="CW13" s="223">
        <v>0</v>
      </c>
      <c r="CX13" s="223">
        <v>0</v>
      </c>
      <c r="CY13" s="223">
        <v>0</v>
      </c>
      <c r="CZ13" s="223">
        <v>0</v>
      </c>
      <c r="DA13" s="224">
        <v>0</v>
      </c>
      <c r="DB13" s="224">
        <v>0</v>
      </c>
      <c r="DC13" s="224">
        <v>0</v>
      </c>
      <c r="DD13" s="225">
        <v>0</v>
      </c>
      <c r="DE13" s="225">
        <v>0</v>
      </c>
      <c r="DF13" s="225">
        <v>0</v>
      </c>
      <c r="DG13" s="225">
        <v>0</v>
      </c>
      <c r="DH13" s="225">
        <v>0</v>
      </c>
      <c r="DI13" s="225">
        <v>0</v>
      </c>
      <c r="DJ13" s="225">
        <v>0</v>
      </c>
      <c r="DK13" s="225">
        <v>0</v>
      </c>
      <c r="DL13" s="225">
        <v>0</v>
      </c>
      <c r="DM13" s="225">
        <v>0</v>
      </c>
      <c r="DN13" s="225">
        <v>0</v>
      </c>
      <c r="DO13" s="225">
        <v>0</v>
      </c>
      <c r="DP13" s="224">
        <v>0</v>
      </c>
      <c r="DQ13" s="224">
        <v>0</v>
      </c>
      <c r="DR13" s="224">
        <v>0</v>
      </c>
      <c r="DS13" s="225">
        <v>0</v>
      </c>
      <c r="DT13" s="225">
        <v>0</v>
      </c>
      <c r="DU13" s="225">
        <v>0</v>
      </c>
      <c r="DV13" s="225">
        <v>0</v>
      </c>
      <c r="DW13" s="225">
        <v>0</v>
      </c>
      <c r="DX13" s="225">
        <v>0</v>
      </c>
      <c r="DY13" s="225">
        <v>0</v>
      </c>
      <c r="DZ13" s="225">
        <v>0</v>
      </c>
      <c r="EA13" s="225">
        <v>0</v>
      </c>
      <c r="EB13" s="225">
        <v>0</v>
      </c>
      <c r="EC13" s="225">
        <v>0</v>
      </c>
      <c r="ED13" s="225">
        <v>0</v>
      </c>
    </row>
    <row r="14" spans="1:134" ht="15" x14ac:dyDescent="0.25">
      <c r="A14" s="216">
        <v>137</v>
      </c>
      <c r="B14" s="216">
        <v>57</v>
      </c>
      <c r="C14" s="216" t="s">
        <v>711</v>
      </c>
      <c r="D14" s="2">
        <v>99714</v>
      </c>
      <c r="E14" s="2">
        <v>99714</v>
      </c>
      <c r="F14" s="217" t="s">
        <v>703</v>
      </c>
      <c r="G14" s="20">
        <v>0</v>
      </c>
      <c r="H14" s="20">
        <v>2</v>
      </c>
      <c r="I14" s="20">
        <v>0</v>
      </c>
      <c r="J14" s="20">
        <v>2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834.49503068156923</v>
      </c>
      <c r="T14" s="20">
        <v>834.49503068156923</v>
      </c>
      <c r="U14" s="20">
        <v>1408.3846153846155</v>
      </c>
      <c r="V14" s="20">
        <v>0</v>
      </c>
      <c r="W14" s="20">
        <v>0</v>
      </c>
      <c r="X14" s="20">
        <v>1365.173957061457</v>
      </c>
      <c r="Y14" s="20">
        <v>4.5824670824670823E-2</v>
      </c>
      <c r="Z14" s="20">
        <v>1.9515765765765767</v>
      </c>
      <c r="AA14" s="20">
        <v>2.5987525987525989E-3</v>
      </c>
      <c r="AB14" s="218">
        <v>0</v>
      </c>
      <c r="AC14" s="218">
        <v>0</v>
      </c>
      <c r="AD14" s="219">
        <v>2</v>
      </c>
      <c r="AE14" s="220">
        <v>0</v>
      </c>
      <c r="AF14" s="220">
        <v>0</v>
      </c>
      <c r="AG14" s="221">
        <v>0</v>
      </c>
      <c r="AH14" s="220">
        <v>0</v>
      </c>
      <c r="AI14" s="220">
        <v>4.2989500424149923E-2</v>
      </c>
      <c r="AJ14" s="220">
        <v>1.8308326182526915</v>
      </c>
      <c r="AK14" s="220">
        <v>1.8738221186768413</v>
      </c>
      <c r="AL14" s="220">
        <v>2.4379678879480112E-3</v>
      </c>
      <c r="AM14" s="220">
        <v>0</v>
      </c>
      <c r="AN14" s="220">
        <v>0</v>
      </c>
      <c r="AO14" s="220">
        <v>0</v>
      </c>
      <c r="AP14" s="220">
        <v>0</v>
      </c>
      <c r="AQ14" s="220">
        <v>0</v>
      </c>
      <c r="AR14" s="220">
        <v>0</v>
      </c>
      <c r="AS14" s="220">
        <v>1.7578888252978135</v>
      </c>
      <c r="AT14" s="220">
        <v>1.8149300160110562</v>
      </c>
      <c r="AU14" s="220">
        <v>1.8738221186768413</v>
      </c>
      <c r="AV14" s="220">
        <v>1.9346251929645626</v>
      </c>
      <c r="AW14" s="220">
        <v>1.9974012474012475</v>
      </c>
      <c r="AX14" s="220">
        <v>0</v>
      </c>
      <c r="AY14" s="220">
        <v>0</v>
      </c>
      <c r="AZ14" s="220">
        <v>0</v>
      </c>
      <c r="BA14" s="220">
        <v>0</v>
      </c>
      <c r="BB14" s="220">
        <v>0</v>
      </c>
      <c r="BC14" s="220">
        <v>0</v>
      </c>
      <c r="BD14" s="220">
        <v>0</v>
      </c>
      <c r="BE14" s="220">
        <v>0</v>
      </c>
      <c r="BF14" s="220">
        <v>0</v>
      </c>
      <c r="BG14" s="220">
        <v>0</v>
      </c>
      <c r="BH14" s="222">
        <v>2.0138143303043763</v>
      </c>
      <c r="BI14" s="222">
        <v>2.0303622830994388</v>
      </c>
      <c r="BJ14" s="222">
        <v>2.0470462140418344</v>
      </c>
      <c r="BK14" s="223">
        <v>2.0335877833161713</v>
      </c>
      <c r="BL14" s="223">
        <v>2.0202178358677081</v>
      </c>
      <c r="BM14" s="223">
        <v>2.0347207079865921</v>
      </c>
      <c r="BN14" s="223">
        <v>2.0493276942737415</v>
      </c>
      <c r="BO14" s="223">
        <v>2.0640395421507676</v>
      </c>
      <c r="BP14" s="223">
        <v>2.0788570044049184</v>
      </c>
      <c r="BQ14" s="223">
        <v>2.0937808392276027</v>
      </c>
      <c r="BR14" s="223">
        <v>2.1055345397363854</v>
      </c>
      <c r="BS14" s="223">
        <v>2.1173542211124405</v>
      </c>
      <c r="BT14" s="223">
        <v>2.1292402537476156</v>
      </c>
      <c r="BU14" s="223">
        <v>2.1411930101129988</v>
      </c>
      <c r="BV14" s="223">
        <v>2.1532128647705906</v>
      </c>
      <c r="BW14" s="222">
        <v>0</v>
      </c>
      <c r="BX14" s="222">
        <v>0</v>
      </c>
      <c r="BY14" s="222">
        <v>0</v>
      </c>
      <c r="BZ14" s="223">
        <v>0</v>
      </c>
      <c r="CA14" s="223">
        <v>0</v>
      </c>
      <c r="CB14" s="223">
        <v>0</v>
      </c>
      <c r="CC14" s="223">
        <v>0</v>
      </c>
      <c r="CD14" s="223">
        <v>0</v>
      </c>
      <c r="CE14" s="223">
        <v>0</v>
      </c>
      <c r="CF14" s="223">
        <v>0</v>
      </c>
      <c r="CG14" s="223">
        <v>0</v>
      </c>
      <c r="CH14" s="223">
        <v>0</v>
      </c>
      <c r="CI14" s="223">
        <v>0</v>
      </c>
      <c r="CJ14" s="223">
        <v>0</v>
      </c>
      <c r="CK14" s="223">
        <v>0</v>
      </c>
      <c r="CL14" s="222">
        <v>0</v>
      </c>
      <c r="CM14" s="222">
        <v>0</v>
      </c>
      <c r="CN14" s="222">
        <v>0</v>
      </c>
      <c r="CO14" s="223">
        <v>0</v>
      </c>
      <c r="CP14" s="223">
        <v>0</v>
      </c>
      <c r="CQ14" s="223">
        <v>0</v>
      </c>
      <c r="CR14" s="223">
        <v>0</v>
      </c>
      <c r="CS14" s="223">
        <v>0</v>
      </c>
      <c r="CT14" s="223">
        <v>0</v>
      </c>
      <c r="CU14" s="223">
        <v>0</v>
      </c>
      <c r="CV14" s="223">
        <v>0</v>
      </c>
      <c r="CW14" s="223">
        <v>0</v>
      </c>
      <c r="CX14" s="223">
        <v>0</v>
      </c>
      <c r="CY14" s="223">
        <v>0</v>
      </c>
      <c r="CZ14" s="223">
        <v>0</v>
      </c>
      <c r="DA14" s="224">
        <v>2.6201071172318193E-3</v>
      </c>
      <c r="DB14" s="224">
        <v>2.6416371104598475E-3</v>
      </c>
      <c r="DC14" s="224">
        <v>2.6633440203510726E-3</v>
      </c>
      <c r="DD14" s="225">
        <v>2.6458337019466191E-3</v>
      </c>
      <c r="DE14" s="225">
        <v>2.6284385062031066E-3</v>
      </c>
      <c r="DF14" s="225">
        <v>2.6473077127069891E-3</v>
      </c>
      <c r="DG14" s="225">
        <v>2.6663123787064032E-3</v>
      </c>
      <c r="DH14" s="225">
        <v>2.6854534766468478E-3</v>
      </c>
      <c r="DI14" s="225">
        <v>2.7047319859548769E-3</v>
      </c>
      <c r="DJ14" s="225">
        <v>2.7241488930882162E-3</v>
      </c>
      <c r="DK14" s="225">
        <v>2.7394412434769522E-3</v>
      </c>
      <c r="DL14" s="225">
        <v>2.7548194393864694E-3</v>
      </c>
      <c r="DM14" s="225">
        <v>2.7702839627213316E-3</v>
      </c>
      <c r="DN14" s="225">
        <v>2.7858352980913333E-3</v>
      </c>
      <c r="DO14" s="225">
        <v>2.8014739328266858E-3</v>
      </c>
      <c r="DP14" s="224">
        <v>0</v>
      </c>
      <c r="DQ14" s="224">
        <v>0</v>
      </c>
      <c r="DR14" s="224">
        <v>0</v>
      </c>
      <c r="DS14" s="225">
        <v>0</v>
      </c>
      <c r="DT14" s="225">
        <v>0</v>
      </c>
      <c r="DU14" s="225">
        <v>0</v>
      </c>
      <c r="DV14" s="225">
        <v>0</v>
      </c>
      <c r="DW14" s="225">
        <v>0</v>
      </c>
      <c r="DX14" s="225">
        <v>0</v>
      </c>
      <c r="DY14" s="225">
        <v>0</v>
      </c>
      <c r="DZ14" s="225">
        <v>0</v>
      </c>
      <c r="EA14" s="225">
        <v>0</v>
      </c>
      <c r="EB14" s="225">
        <v>0</v>
      </c>
      <c r="EC14" s="225">
        <v>0</v>
      </c>
      <c r="ED14" s="225">
        <v>0</v>
      </c>
    </row>
    <row r="15" spans="1:134" ht="15" x14ac:dyDescent="0.25">
      <c r="A15" s="216">
        <v>151</v>
      </c>
      <c r="B15" s="216">
        <v>57</v>
      </c>
      <c r="C15" s="216" t="s">
        <v>712</v>
      </c>
      <c r="D15" s="2">
        <v>99714</v>
      </c>
      <c r="E15" s="2">
        <v>99714</v>
      </c>
      <c r="F15" s="217" t="s">
        <v>703</v>
      </c>
      <c r="G15" s="20">
        <v>148</v>
      </c>
      <c r="H15" s="20">
        <v>459</v>
      </c>
      <c r="I15" s="20">
        <v>63</v>
      </c>
      <c r="J15" s="20">
        <v>396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834.49503068156923</v>
      </c>
      <c r="T15" s="20">
        <v>834.49503068156923</v>
      </c>
      <c r="U15" s="20">
        <v>1408.3846153846155</v>
      </c>
      <c r="V15" s="20">
        <v>0</v>
      </c>
      <c r="W15" s="20">
        <v>0</v>
      </c>
      <c r="X15" s="20">
        <v>1365.173957061457</v>
      </c>
      <c r="Y15" s="20">
        <v>10.516761954261954</v>
      </c>
      <c r="Z15" s="20">
        <v>447.88682432432432</v>
      </c>
      <c r="AA15" s="20">
        <v>0.5964137214137214</v>
      </c>
      <c r="AB15" s="218">
        <v>0</v>
      </c>
      <c r="AC15" s="218">
        <v>0</v>
      </c>
      <c r="AD15" s="219">
        <v>459</v>
      </c>
      <c r="AE15" s="220">
        <v>1.443477130977131</v>
      </c>
      <c r="AF15" s="220">
        <v>61.474662162162161</v>
      </c>
      <c r="AG15" s="221">
        <v>62.918139293139291</v>
      </c>
      <c r="AH15" s="220">
        <v>8.1860706860706872E-2</v>
      </c>
      <c r="AI15" s="220">
        <v>9.8660903473424089</v>
      </c>
      <c r="AJ15" s="220">
        <v>420.17608588899265</v>
      </c>
      <c r="AK15" s="220">
        <v>430.04217623633508</v>
      </c>
      <c r="AL15" s="220">
        <v>0.55951363028406853</v>
      </c>
      <c r="AM15" s="220">
        <v>1.3805259352303749</v>
      </c>
      <c r="AN15" s="220">
        <v>58.793702825718555</v>
      </c>
      <c r="AO15" s="220">
        <v>60.174228760948928</v>
      </c>
      <c r="AP15" s="220">
        <v>7.8290695759756626E-2</v>
      </c>
      <c r="AQ15" s="220">
        <v>0</v>
      </c>
      <c r="AR15" s="220">
        <v>0</v>
      </c>
      <c r="AS15" s="220">
        <v>403.43548540584817</v>
      </c>
      <c r="AT15" s="220">
        <v>416.52643867453736</v>
      </c>
      <c r="AU15" s="220">
        <v>430.04217623633508</v>
      </c>
      <c r="AV15" s="220">
        <v>443.99648178536705</v>
      </c>
      <c r="AW15" s="220">
        <v>458.40358627858626</v>
      </c>
      <c r="AX15" s="220">
        <v>57.549982368436751</v>
      </c>
      <c r="AY15" s="220">
        <v>58.847479166289617</v>
      </c>
      <c r="AZ15" s="220">
        <v>60.174228760948928</v>
      </c>
      <c r="BA15" s="220">
        <v>61.530890673210749</v>
      </c>
      <c r="BB15" s="220">
        <v>62.918139293139291</v>
      </c>
      <c r="BC15" s="220">
        <v>0</v>
      </c>
      <c r="BD15" s="220">
        <v>0</v>
      </c>
      <c r="BE15" s="220">
        <v>0</v>
      </c>
      <c r="BF15" s="220">
        <v>0</v>
      </c>
      <c r="BG15" s="220">
        <v>0</v>
      </c>
      <c r="BH15" s="222">
        <v>462.17038880485433</v>
      </c>
      <c r="BI15" s="222">
        <v>465.96814397132113</v>
      </c>
      <c r="BJ15" s="222">
        <v>469.79710612260095</v>
      </c>
      <c r="BK15" s="223">
        <v>466.7083962710613</v>
      </c>
      <c r="BL15" s="223">
        <v>463.63999333163895</v>
      </c>
      <c r="BM15" s="223">
        <v>466.96840248292284</v>
      </c>
      <c r="BN15" s="223">
        <v>470.32070583582367</v>
      </c>
      <c r="BO15" s="223">
        <v>473.69707492360106</v>
      </c>
      <c r="BP15" s="223">
        <v>477.09768251092873</v>
      </c>
      <c r="BQ15" s="223">
        <v>480.5227026027348</v>
      </c>
      <c r="BR15" s="223">
        <v>483.22017686950045</v>
      </c>
      <c r="BS15" s="223">
        <v>485.93279374530505</v>
      </c>
      <c r="BT15" s="223">
        <v>488.66063823507773</v>
      </c>
      <c r="BU15" s="223">
        <v>491.40379582093317</v>
      </c>
      <c r="BV15" s="223">
        <v>494.16235246485053</v>
      </c>
      <c r="BW15" s="222">
        <v>63.435151404587849</v>
      </c>
      <c r="BX15" s="222">
        <v>63.956411917632309</v>
      </c>
      <c r="BY15" s="222">
        <v>64.48195574231778</v>
      </c>
      <c r="BZ15" s="223">
        <v>64.058015174459399</v>
      </c>
      <c r="CA15" s="223">
        <v>63.636861829832796</v>
      </c>
      <c r="CB15" s="223">
        <v>64.09370230157765</v>
      </c>
      <c r="CC15" s="223">
        <v>64.55382236962285</v>
      </c>
      <c r="CD15" s="223">
        <v>65.017245577749165</v>
      </c>
      <c r="CE15" s="223">
        <v>65.483995638754934</v>
      </c>
      <c r="CF15" s="223">
        <v>65.954096435669484</v>
      </c>
      <c r="CG15" s="223">
        <v>66.324338001696134</v>
      </c>
      <c r="CH15" s="223">
        <v>66.696657965041879</v>
      </c>
      <c r="CI15" s="223">
        <v>67.07106799304988</v>
      </c>
      <c r="CJ15" s="223">
        <v>67.447579818559461</v>
      </c>
      <c r="CK15" s="223">
        <v>67.826205240273609</v>
      </c>
      <c r="CL15" s="222">
        <v>0</v>
      </c>
      <c r="CM15" s="222">
        <v>0</v>
      </c>
      <c r="CN15" s="222">
        <v>0</v>
      </c>
      <c r="CO15" s="223">
        <v>0</v>
      </c>
      <c r="CP15" s="223">
        <v>0</v>
      </c>
      <c r="CQ15" s="223">
        <v>0</v>
      </c>
      <c r="CR15" s="223">
        <v>0</v>
      </c>
      <c r="CS15" s="223">
        <v>0</v>
      </c>
      <c r="CT15" s="223">
        <v>0</v>
      </c>
      <c r="CU15" s="223">
        <v>0</v>
      </c>
      <c r="CV15" s="223">
        <v>0</v>
      </c>
      <c r="CW15" s="223">
        <v>0</v>
      </c>
      <c r="CX15" s="223">
        <v>0</v>
      </c>
      <c r="CY15" s="223">
        <v>0</v>
      </c>
      <c r="CZ15" s="223">
        <v>0</v>
      </c>
      <c r="DA15" s="224">
        <v>0.60131458340470245</v>
      </c>
      <c r="DB15" s="224">
        <v>0.60625571685053492</v>
      </c>
      <c r="DC15" s="224">
        <v>0.61123745267057106</v>
      </c>
      <c r="DD15" s="225">
        <v>0.60721883459674897</v>
      </c>
      <c r="DE15" s="225">
        <v>0.60322663717361291</v>
      </c>
      <c r="DF15" s="225">
        <v>0.60755712006625395</v>
      </c>
      <c r="DG15" s="225">
        <v>0.61191869091311946</v>
      </c>
      <c r="DH15" s="225">
        <v>0.61631157289045146</v>
      </c>
      <c r="DI15" s="225">
        <v>0.62073599077664421</v>
      </c>
      <c r="DJ15" s="225">
        <v>0.62519217096374546</v>
      </c>
      <c r="DK15" s="225">
        <v>0.62870176537796041</v>
      </c>
      <c r="DL15" s="225">
        <v>0.63223106133919471</v>
      </c>
      <c r="DM15" s="225">
        <v>0.63578016944454552</v>
      </c>
      <c r="DN15" s="225">
        <v>0.6393492009119609</v>
      </c>
      <c r="DO15" s="225">
        <v>0.6429382675837243</v>
      </c>
      <c r="DP15" s="224">
        <v>0</v>
      </c>
      <c r="DQ15" s="224">
        <v>0</v>
      </c>
      <c r="DR15" s="224">
        <v>0</v>
      </c>
      <c r="DS15" s="225">
        <v>0</v>
      </c>
      <c r="DT15" s="225">
        <v>0</v>
      </c>
      <c r="DU15" s="225">
        <v>0</v>
      </c>
      <c r="DV15" s="225">
        <v>0</v>
      </c>
      <c r="DW15" s="225">
        <v>0</v>
      </c>
      <c r="DX15" s="225">
        <v>0</v>
      </c>
      <c r="DY15" s="225">
        <v>0</v>
      </c>
      <c r="DZ15" s="225">
        <v>0</v>
      </c>
      <c r="EA15" s="225">
        <v>0</v>
      </c>
      <c r="EB15" s="225">
        <v>0</v>
      </c>
      <c r="EC15" s="225">
        <v>0</v>
      </c>
      <c r="ED15" s="225">
        <v>0</v>
      </c>
    </row>
    <row r="16" spans="1:134" ht="15" x14ac:dyDescent="0.25">
      <c r="A16" s="216">
        <v>139</v>
      </c>
      <c r="B16" s="216">
        <v>58</v>
      </c>
      <c r="C16" s="216" t="s">
        <v>713</v>
      </c>
      <c r="D16" s="2">
        <v>99714</v>
      </c>
      <c r="E16" s="2">
        <v>99714</v>
      </c>
      <c r="F16" s="217" t="s">
        <v>703</v>
      </c>
      <c r="G16" s="20">
        <v>6</v>
      </c>
      <c r="H16" s="20">
        <v>21</v>
      </c>
      <c r="I16" s="20">
        <v>5</v>
      </c>
      <c r="J16" s="20">
        <v>16</v>
      </c>
      <c r="K16" s="20">
        <v>0</v>
      </c>
      <c r="L16" s="20">
        <v>2</v>
      </c>
      <c r="M16" s="20">
        <v>2</v>
      </c>
      <c r="N16" s="20">
        <v>0</v>
      </c>
      <c r="O16" s="20">
        <v>0</v>
      </c>
      <c r="P16" s="20">
        <v>0</v>
      </c>
      <c r="Q16" s="20">
        <v>2</v>
      </c>
      <c r="R16" s="20">
        <v>0</v>
      </c>
      <c r="S16" s="20">
        <v>715</v>
      </c>
      <c r="T16" s="20">
        <v>715</v>
      </c>
      <c r="U16" s="20">
        <v>0</v>
      </c>
      <c r="V16" s="20">
        <v>0</v>
      </c>
      <c r="W16" s="20">
        <v>0</v>
      </c>
      <c r="X16" s="20">
        <v>715</v>
      </c>
      <c r="Y16" s="20">
        <v>0</v>
      </c>
      <c r="Z16" s="20">
        <v>21</v>
      </c>
      <c r="AA16" s="20">
        <v>0</v>
      </c>
      <c r="AB16" s="218">
        <v>0</v>
      </c>
      <c r="AC16" s="218">
        <v>0</v>
      </c>
      <c r="AD16" s="219">
        <v>21</v>
      </c>
      <c r="AE16" s="220">
        <v>0</v>
      </c>
      <c r="AF16" s="220">
        <v>5</v>
      </c>
      <c r="AG16" s="221">
        <v>5</v>
      </c>
      <c r="AH16" s="220">
        <v>0</v>
      </c>
      <c r="AI16" s="220">
        <v>0</v>
      </c>
      <c r="AJ16" s="220">
        <v>19.700730908930289</v>
      </c>
      <c r="AK16" s="220">
        <v>19.700730908930289</v>
      </c>
      <c r="AL16" s="220">
        <v>0</v>
      </c>
      <c r="AM16" s="220">
        <v>0</v>
      </c>
      <c r="AN16" s="220">
        <v>4.7819459886276734</v>
      </c>
      <c r="AO16" s="220">
        <v>4.7819459886276734</v>
      </c>
      <c r="AP16" s="220">
        <v>0</v>
      </c>
      <c r="AQ16" s="220">
        <v>0</v>
      </c>
      <c r="AR16" s="220">
        <v>0</v>
      </c>
      <c r="AS16" s="220">
        <v>18.481847540289579</v>
      </c>
      <c r="AT16" s="220">
        <v>19.081559294017879</v>
      </c>
      <c r="AU16" s="220">
        <v>19.700730908930289</v>
      </c>
      <c r="AV16" s="220">
        <v>20.339993832042722</v>
      </c>
      <c r="AW16" s="220">
        <v>21</v>
      </c>
      <c r="AX16" s="220">
        <v>4.5734014876304601</v>
      </c>
      <c r="AY16" s="220">
        <v>4.6765114025476633</v>
      </c>
      <c r="AZ16" s="220">
        <v>4.7819459886276734</v>
      </c>
      <c r="BA16" s="220">
        <v>4.8897576568924528</v>
      </c>
      <c r="BB16" s="220">
        <v>5</v>
      </c>
      <c r="BC16" s="220">
        <v>0</v>
      </c>
      <c r="BD16" s="220">
        <v>0</v>
      </c>
      <c r="BE16" s="220">
        <v>0</v>
      </c>
      <c r="BF16" s="220">
        <v>0</v>
      </c>
      <c r="BG16" s="220">
        <v>0</v>
      </c>
      <c r="BH16" s="222">
        <v>21.172561592926886</v>
      </c>
      <c r="BI16" s="222">
        <v>21.346541162203934</v>
      </c>
      <c r="BJ16" s="222">
        <v>21.521950359652948</v>
      </c>
      <c r="BK16" s="223">
        <v>21.38045297869024</v>
      </c>
      <c r="BL16" s="223">
        <v>21.239885880926067</v>
      </c>
      <c r="BM16" s="223">
        <v>21.39236416484264</v>
      </c>
      <c r="BN16" s="223">
        <v>21.545937069850705</v>
      </c>
      <c r="BO16" s="223">
        <v>21.70061245408785</v>
      </c>
      <c r="BP16" s="223">
        <v>21.856398232104169</v>
      </c>
      <c r="BQ16" s="223">
        <v>22.013302375267255</v>
      </c>
      <c r="BR16" s="223">
        <v>22.136876800288558</v>
      </c>
      <c r="BS16" s="223">
        <v>22.261144925794184</v>
      </c>
      <c r="BT16" s="223">
        <v>22.386110645958539</v>
      </c>
      <c r="BU16" s="223">
        <v>22.511777876816446</v>
      </c>
      <c r="BV16" s="223">
        <v>22.638150556385884</v>
      </c>
      <c r="BW16" s="222">
        <v>5.0410860935540205</v>
      </c>
      <c r="BX16" s="222">
        <v>5.082509800524746</v>
      </c>
      <c r="BY16" s="222">
        <v>5.1242738951554632</v>
      </c>
      <c r="BZ16" s="223">
        <v>5.0905840425452942</v>
      </c>
      <c r="CA16" s="223">
        <v>5.057115685934777</v>
      </c>
      <c r="CB16" s="223">
        <v>5.0934200392482474</v>
      </c>
      <c r="CC16" s="223">
        <v>5.1299850166311192</v>
      </c>
      <c r="CD16" s="223">
        <v>5.1668124890685352</v>
      </c>
      <c r="CE16" s="223">
        <v>5.203904340977183</v>
      </c>
      <c r="CF16" s="223">
        <v>5.2412624703017272</v>
      </c>
      <c r="CG16" s="223">
        <v>5.2706849524496553</v>
      </c>
      <c r="CH16" s="223">
        <v>5.3002726013795671</v>
      </c>
      <c r="CI16" s="223">
        <v>5.3300263442758418</v>
      </c>
      <c r="CJ16" s="223">
        <v>5.359947113527725</v>
      </c>
      <c r="CK16" s="223">
        <v>5.3900358467585434</v>
      </c>
      <c r="CL16" s="222">
        <v>0</v>
      </c>
      <c r="CM16" s="222">
        <v>0</v>
      </c>
      <c r="CN16" s="222">
        <v>0</v>
      </c>
      <c r="CO16" s="223">
        <v>0</v>
      </c>
      <c r="CP16" s="223">
        <v>0</v>
      </c>
      <c r="CQ16" s="223">
        <v>0</v>
      </c>
      <c r="CR16" s="223">
        <v>0</v>
      </c>
      <c r="CS16" s="223">
        <v>0</v>
      </c>
      <c r="CT16" s="223">
        <v>0</v>
      </c>
      <c r="CU16" s="223">
        <v>0</v>
      </c>
      <c r="CV16" s="223">
        <v>0</v>
      </c>
      <c r="CW16" s="223">
        <v>0</v>
      </c>
      <c r="CX16" s="223">
        <v>0</v>
      </c>
      <c r="CY16" s="223">
        <v>0</v>
      </c>
      <c r="CZ16" s="223">
        <v>0</v>
      </c>
      <c r="DA16" s="224">
        <v>0</v>
      </c>
      <c r="DB16" s="224">
        <v>0</v>
      </c>
      <c r="DC16" s="224">
        <v>0</v>
      </c>
      <c r="DD16" s="225">
        <v>0</v>
      </c>
      <c r="DE16" s="225">
        <v>0</v>
      </c>
      <c r="DF16" s="225">
        <v>0</v>
      </c>
      <c r="DG16" s="225">
        <v>0</v>
      </c>
      <c r="DH16" s="225">
        <v>0</v>
      </c>
      <c r="DI16" s="225">
        <v>0</v>
      </c>
      <c r="DJ16" s="225">
        <v>0</v>
      </c>
      <c r="DK16" s="225">
        <v>0</v>
      </c>
      <c r="DL16" s="225">
        <v>0</v>
      </c>
      <c r="DM16" s="225">
        <v>0</v>
      </c>
      <c r="DN16" s="225">
        <v>0</v>
      </c>
      <c r="DO16" s="225">
        <v>0</v>
      </c>
      <c r="DP16" s="224">
        <v>0</v>
      </c>
      <c r="DQ16" s="224">
        <v>0</v>
      </c>
      <c r="DR16" s="224">
        <v>0</v>
      </c>
      <c r="DS16" s="225">
        <v>0</v>
      </c>
      <c r="DT16" s="225">
        <v>0</v>
      </c>
      <c r="DU16" s="225">
        <v>0</v>
      </c>
      <c r="DV16" s="225">
        <v>0</v>
      </c>
      <c r="DW16" s="225">
        <v>0</v>
      </c>
      <c r="DX16" s="225">
        <v>0</v>
      </c>
      <c r="DY16" s="225">
        <v>0</v>
      </c>
      <c r="DZ16" s="225">
        <v>0</v>
      </c>
      <c r="EA16" s="225">
        <v>0</v>
      </c>
      <c r="EB16" s="225">
        <v>0</v>
      </c>
      <c r="EC16" s="225">
        <v>0</v>
      </c>
      <c r="ED16" s="225">
        <v>0</v>
      </c>
    </row>
    <row r="17" spans="1:134" ht="15" x14ac:dyDescent="0.25">
      <c r="A17" s="216">
        <v>141</v>
      </c>
      <c r="B17" s="216">
        <v>58</v>
      </c>
      <c r="C17" s="216" t="s">
        <v>714</v>
      </c>
      <c r="D17" s="2">
        <v>99714</v>
      </c>
      <c r="E17" s="2">
        <v>99714</v>
      </c>
      <c r="F17" s="217" t="s">
        <v>703</v>
      </c>
      <c r="G17" s="20">
        <v>0</v>
      </c>
      <c r="H17" s="20">
        <v>7</v>
      </c>
      <c r="I17" s="20">
        <v>0</v>
      </c>
      <c r="J17" s="20">
        <v>7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834.49503068156923</v>
      </c>
      <c r="T17" s="20">
        <v>834.49503068156923</v>
      </c>
      <c r="U17" s="20">
        <v>1408.3846153846155</v>
      </c>
      <c r="V17" s="20">
        <v>0</v>
      </c>
      <c r="W17" s="20">
        <v>0</v>
      </c>
      <c r="X17" s="20">
        <v>1365.173957061457</v>
      </c>
      <c r="Y17" s="20">
        <v>0.1603863478863479</v>
      </c>
      <c r="Z17" s="20">
        <v>6.8305180180180178</v>
      </c>
      <c r="AA17" s="20">
        <v>9.0956340956340961E-3</v>
      </c>
      <c r="AB17" s="218">
        <v>0</v>
      </c>
      <c r="AC17" s="218">
        <v>0</v>
      </c>
      <c r="AD17" s="219">
        <v>7</v>
      </c>
      <c r="AE17" s="220">
        <v>0</v>
      </c>
      <c r="AF17" s="220">
        <v>0</v>
      </c>
      <c r="AG17" s="221">
        <v>0</v>
      </c>
      <c r="AH17" s="220">
        <v>0</v>
      </c>
      <c r="AI17" s="220">
        <v>0.15046325148452475</v>
      </c>
      <c r="AJ17" s="220">
        <v>6.4079141638844197</v>
      </c>
      <c r="AK17" s="220">
        <v>6.5583774153689447</v>
      </c>
      <c r="AL17" s="220">
        <v>8.5328876078180384E-3</v>
      </c>
      <c r="AM17" s="220">
        <v>0</v>
      </c>
      <c r="AN17" s="220">
        <v>0</v>
      </c>
      <c r="AO17" s="220">
        <v>0</v>
      </c>
      <c r="AP17" s="220">
        <v>0</v>
      </c>
      <c r="AQ17" s="220">
        <v>0</v>
      </c>
      <c r="AR17" s="220">
        <v>0</v>
      </c>
      <c r="AS17" s="220">
        <v>6.1526108885423474</v>
      </c>
      <c r="AT17" s="220">
        <v>6.3522550560386968</v>
      </c>
      <c r="AU17" s="220">
        <v>6.5583774153689447</v>
      </c>
      <c r="AV17" s="220">
        <v>6.7711881753759684</v>
      </c>
      <c r="AW17" s="220">
        <v>6.9909043659043659</v>
      </c>
      <c r="AX17" s="220">
        <v>0</v>
      </c>
      <c r="AY17" s="220">
        <v>0</v>
      </c>
      <c r="AZ17" s="220">
        <v>0</v>
      </c>
      <c r="BA17" s="220">
        <v>0</v>
      </c>
      <c r="BB17" s="220">
        <v>0</v>
      </c>
      <c r="BC17" s="220">
        <v>0</v>
      </c>
      <c r="BD17" s="220">
        <v>0</v>
      </c>
      <c r="BE17" s="220">
        <v>0</v>
      </c>
      <c r="BF17" s="220">
        <v>0</v>
      </c>
      <c r="BG17" s="220">
        <v>0</v>
      </c>
      <c r="BH17" s="222">
        <v>7.0483501560653172</v>
      </c>
      <c r="BI17" s="222">
        <v>7.1062679908480346</v>
      </c>
      <c r="BJ17" s="222">
        <v>7.1646617491464202</v>
      </c>
      <c r="BK17" s="223">
        <v>7.1175572416065993</v>
      </c>
      <c r="BL17" s="223">
        <v>7.0707624255369774</v>
      </c>
      <c r="BM17" s="223">
        <v>7.1215224779530715</v>
      </c>
      <c r="BN17" s="223">
        <v>7.1726469299580957</v>
      </c>
      <c r="BO17" s="223">
        <v>7.2241383975276854</v>
      </c>
      <c r="BP17" s="223">
        <v>7.2759995154172143</v>
      </c>
      <c r="BQ17" s="223">
        <v>7.32823293729661</v>
      </c>
      <c r="BR17" s="223">
        <v>7.3693708890773495</v>
      </c>
      <c r="BS17" s="223">
        <v>7.4107397738935417</v>
      </c>
      <c r="BT17" s="223">
        <v>7.4523408881166544</v>
      </c>
      <c r="BU17" s="223">
        <v>7.4941755353954953</v>
      </c>
      <c r="BV17" s="223">
        <v>7.5362450266970678</v>
      </c>
      <c r="BW17" s="222">
        <v>0</v>
      </c>
      <c r="BX17" s="222">
        <v>0</v>
      </c>
      <c r="BY17" s="222">
        <v>0</v>
      </c>
      <c r="BZ17" s="223">
        <v>0</v>
      </c>
      <c r="CA17" s="223">
        <v>0</v>
      </c>
      <c r="CB17" s="223">
        <v>0</v>
      </c>
      <c r="CC17" s="223">
        <v>0</v>
      </c>
      <c r="CD17" s="223">
        <v>0</v>
      </c>
      <c r="CE17" s="223">
        <v>0</v>
      </c>
      <c r="CF17" s="223">
        <v>0</v>
      </c>
      <c r="CG17" s="223">
        <v>0</v>
      </c>
      <c r="CH17" s="223">
        <v>0</v>
      </c>
      <c r="CI17" s="223">
        <v>0</v>
      </c>
      <c r="CJ17" s="223">
        <v>0</v>
      </c>
      <c r="CK17" s="223">
        <v>0</v>
      </c>
      <c r="CL17" s="222">
        <v>0</v>
      </c>
      <c r="CM17" s="222">
        <v>0</v>
      </c>
      <c r="CN17" s="222">
        <v>0</v>
      </c>
      <c r="CO17" s="223">
        <v>0</v>
      </c>
      <c r="CP17" s="223">
        <v>0</v>
      </c>
      <c r="CQ17" s="223">
        <v>0</v>
      </c>
      <c r="CR17" s="223">
        <v>0</v>
      </c>
      <c r="CS17" s="223">
        <v>0</v>
      </c>
      <c r="CT17" s="223">
        <v>0</v>
      </c>
      <c r="CU17" s="223">
        <v>0</v>
      </c>
      <c r="CV17" s="223">
        <v>0</v>
      </c>
      <c r="CW17" s="223">
        <v>0</v>
      </c>
      <c r="CX17" s="223">
        <v>0</v>
      </c>
      <c r="CY17" s="223">
        <v>0</v>
      </c>
      <c r="CZ17" s="223">
        <v>0</v>
      </c>
      <c r="DA17" s="224">
        <v>9.1703749103113682E-3</v>
      </c>
      <c r="DB17" s="224">
        <v>9.2457298866094658E-3</v>
      </c>
      <c r="DC17" s="224">
        <v>9.3217040712287539E-3</v>
      </c>
      <c r="DD17" s="225">
        <v>9.2604179568131668E-3</v>
      </c>
      <c r="DE17" s="225">
        <v>9.1995347717108746E-3</v>
      </c>
      <c r="DF17" s="225">
        <v>9.2655769944744622E-3</v>
      </c>
      <c r="DG17" s="225">
        <v>9.3320933254724108E-3</v>
      </c>
      <c r="DH17" s="225">
        <v>9.3990871682639674E-3</v>
      </c>
      <c r="DI17" s="225">
        <v>9.4665619508420701E-3</v>
      </c>
      <c r="DJ17" s="225">
        <v>9.5345211258087564E-3</v>
      </c>
      <c r="DK17" s="225">
        <v>9.5880443521693323E-3</v>
      </c>
      <c r="DL17" s="225">
        <v>9.6418680378526442E-3</v>
      </c>
      <c r="DM17" s="225">
        <v>9.6959938695246606E-3</v>
      </c>
      <c r="DN17" s="225">
        <v>9.7504235433196664E-3</v>
      </c>
      <c r="DO17" s="225">
        <v>9.8051587648933999E-3</v>
      </c>
      <c r="DP17" s="224">
        <v>0</v>
      </c>
      <c r="DQ17" s="224">
        <v>0</v>
      </c>
      <c r="DR17" s="224">
        <v>0</v>
      </c>
      <c r="DS17" s="225">
        <v>0</v>
      </c>
      <c r="DT17" s="225">
        <v>0</v>
      </c>
      <c r="DU17" s="225">
        <v>0</v>
      </c>
      <c r="DV17" s="225">
        <v>0</v>
      </c>
      <c r="DW17" s="225">
        <v>0</v>
      </c>
      <c r="DX17" s="225">
        <v>0</v>
      </c>
      <c r="DY17" s="225">
        <v>0</v>
      </c>
      <c r="DZ17" s="225">
        <v>0</v>
      </c>
      <c r="EA17" s="225">
        <v>0</v>
      </c>
      <c r="EB17" s="225">
        <v>0</v>
      </c>
      <c r="EC17" s="225">
        <v>0</v>
      </c>
      <c r="ED17" s="225">
        <v>0</v>
      </c>
    </row>
    <row r="18" spans="1:134" ht="15" x14ac:dyDescent="0.25">
      <c r="A18" s="216">
        <v>137</v>
      </c>
      <c r="B18" s="216">
        <v>59</v>
      </c>
      <c r="C18" s="216" t="s">
        <v>715</v>
      </c>
      <c r="D18" s="2">
        <v>99714</v>
      </c>
      <c r="E18" s="2">
        <v>99714</v>
      </c>
      <c r="F18" s="217" t="s">
        <v>703</v>
      </c>
      <c r="G18" s="20">
        <v>119</v>
      </c>
      <c r="H18" s="20">
        <v>78</v>
      </c>
      <c r="I18" s="20">
        <v>47</v>
      </c>
      <c r="J18" s="20">
        <v>31</v>
      </c>
      <c r="K18" s="20">
        <v>0</v>
      </c>
      <c r="L18" s="20">
        <v>8</v>
      </c>
      <c r="M18" s="20">
        <v>8</v>
      </c>
      <c r="N18" s="20">
        <v>2</v>
      </c>
      <c r="O18" s="20">
        <v>0</v>
      </c>
      <c r="P18" s="20">
        <v>0</v>
      </c>
      <c r="Q18" s="20">
        <v>10</v>
      </c>
      <c r="R18" s="20">
        <v>0</v>
      </c>
      <c r="S18" s="20">
        <v>1873.5</v>
      </c>
      <c r="T18" s="20">
        <v>1873.5</v>
      </c>
      <c r="U18" s="20">
        <v>825</v>
      </c>
      <c r="V18" s="20">
        <v>0</v>
      </c>
      <c r="W18" s="20">
        <v>0</v>
      </c>
      <c r="X18" s="20">
        <v>1663.8</v>
      </c>
      <c r="Y18" s="20">
        <v>0</v>
      </c>
      <c r="Z18" s="20">
        <v>78</v>
      </c>
      <c r="AA18" s="20">
        <v>0</v>
      </c>
      <c r="AB18" s="218">
        <v>2</v>
      </c>
      <c r="AC18" s="218">
        <v>0</v>
      </c>
      <c r="AD18" s="219">
        <v>80</v>
      </c>
      <c r="AE18" s="220">
        <v>0</v>
      </c>
      <c r="AF18" s="220">
        <v>47</v>
      </c>
      <c r="AG18" s="221">
        <v>47</v>
      </c>
      <c r="AH18" s="220">
        <v>0</v>
      </c>
      <c r="AI18" s="220">
        <v>0</v>
      </c>
      <c r="AJ18" s="220">
        <v>73.174143376026777</v>
      </c>
      <c r="AK18" s="220">
        <v>73.174143376026777</v>
      </c>
      <c r="AL18" s="220">
        <v>0</v>
      </c>
      <c r="AM18" s="220">
        <v>0</v>
      </c>
      <c r="AN18" s="220">
        <v>44.950292293100134</v>
      </c>
      <c r="AO18" s="220">
        <v>44.950292293100134</v>
      </c>
      <c r="AP18" s="220">
        <v>0</v>
      </c>
      <c r="AQ18" s="220">
        <v>1.9327684259768214</v>
      </c>
      <c r="AR18" s="220">
        <v>0</v>
      </c>
      <c r="AS18" s="220">
        <v>68.646862292504153</v>
      </c>
      <c r="AT18" s="220">
        <v>70.874363092066403</v>
      </c>
      <c r="AU18" s="220">
        <v>73.174143376026777</v>
      </c>
      <c r="AV18" s="220">
        <v>75.548548519015824</v>
      </c>
      <c r="AW18" s="220">
        <v>78</v>
      </c>
      <c r="AX18" s="220">
        <v>42.98997398372633</v>
      </c>
      <c r="AY18" s="220">
        <v>43.959207183948038</v>
      </c>
      <c r="AZ18" s="220">
        <v>44.950292293100134</v>
      </c>
      <c r="BA18" s="220">
        <v>45.963721974789053</v>
      </c>
      <c r="BB18" s="220">
        <v>47</v>
      </c>
      <c r="BC18" s="220">
        <v>1.8677968942264598</v>
      </c>
      <c r="BD18" s="220">
        <v>1.9000049640194285</v>
      </c>
      <c r="BE18" s="220">
        <v>1.9327684259768214</v>
      </c>
      <c r="BF18" s="220">
        <v>1.9660968572157482</v>
      </c>
      <c r="BG18" s="220">
        <v>2</v>
      </c>
      <c r="BH18" s="222">
        <v>78.640943059442719</v>
      </c>
      <c r="BI18" s="222">
        <v>79.287152888186043</v>
      </c>
      <c r="BJ18" s="222">
        <v>79.938672764425235</v>
      </c>
      <c r="BK18" s="223">
        <v>79.413111063706609</v>
      </c>
      <c r="BL18" s="223">
        <v>78.891004700582528</v>
      </c>
      <c r="BM18" s="223">
        <v>79.457352612272658</v>
      </c>
      <c r="BN18" s="223">
        <v>80.027766259445471</v>
      </c>
      <c r="BO18" s="223">
        <v>80.602274829469152</v>
      </c>
      <c r="BP18" s="223">
        <v>81.180907719244061</v>
      </c>
      <c r="BQ18" s="223">
        <v>81.76369453670695</v>
      </c>
      <c r="BR18" s="223">
        <v>82.222685258214639</v>
      </c>
      <c r="BS18" s="223">
        <v>82.68425258152125</v>
      </c>
      <c r="BT18" s="223">
        <v>83.148410970703139</v>
      </c>
      <c r="BU18" s="223">
        <v>83.615174971032516</v>
      </c>
      <c r="BV18" s="223">
        <v>84.08455920943328</v>
      </c>
      <c r="BW18" s="222">
        <v>47.386209279407794</v>
      </c>
      <c r="BX18" s="222">
        <v>47.775592124932615</v>
      </c>
      <c r="BY18" s="222">
        <v>48.168174614461357</v>
      </c>
      <c r="BZ18" s="223">
        <v>47.851489999925775</v>
      </c>
      <c r="CA18" s="223">
        <v>47.53688744778691</v>
      </c>
      <c r="CB18" s="223">
        <v>47.878148368933523</v>
      </c>
      <c r="CC18" s="223">
        <v>48.221859156332528</v>
      </c>
      <c r="CD18" s="223">
        <v>48.568037397244233</v>
      </c>
      <c r="CE18" s="223">
        <v>48.916700805185521</v>
      </c>
      <c r="CF18" s="223">
        <v>49.267867220836237</v>
      </c>
      <c r="CG18" s="223">
        <v>49.544438553026765</v>
      </c>
      <c r="CH18" s="223">
        <v>49.822562452967937</v>
      </c>
      <c r="CI18" s="223">
        <v>50.102247636192914</v>
      </c>
      <c r="CJ18" s="223">
        <v>50.383502867160615</v>
      </c>
      <c r="CK18" s="223">
        <v>50.666336959530312</v>
      </c>
      <c r="CL18" s="222">
        <v>2.0164344374216081</v>
      </c>
      <c r="CM18" s="222">
        <v>2.0330039202098984</v>
      </c>
      <c r="CN18" s="222">
        <v>2.0497095580621854</v>
      </c>
      <c r="CO18" s="223">
        <v>2.0362336170181181</v>
      </c>
      <c r="CP18" s="223">
        <v>2.0228462743739111</v>
      </c>
      <c r="CQ18" s="223">
        <v>2.037368015699299</v>
      </c>
      <c r="CR18" s="223">
        <v>2.051994006652448</v>
      </c>
      <c r="CS18" s="223">
        <v>2.0667249956274141</v>
      </c>
      <c r="CT18" s="223">
        <v>2.0815617363908734</v>
      </c>
      <c r="CU18" s="223">
        <v>2.096504988120691</v>
      </c>
      <c r="CV18" s="223">
        <v>2.1082739809798623</v>
      </c>
      <c r="CW18" s="223">
        <v>2.120109040551827</v>
      </c>
      <c r="CX18" s="223">
        <v>2.1320105377103369</v>
      </c>
      <c r="CY18" s="223">
        <v>2.1439788454110897</v>
      </c>
      <c r="CZ18" s="223">
        <v>2.1560143387034172</v>
      </c>
      <c r="DA18" s="224">
        <v>0</v>
      </c>
      <c r="DB18" s="224">
        <v>0</v>
      </c>
      <c r="DC18" s="224">
        <v>0</v>
      </c>
      <c r="DD18" s="225">
        <v>0</v>
      </c>
      <c r="DE18" s="225">
        <v>0</v>
      </c>
      <c r="DF18" s="225">
        <v>0</v>
      </c>
      <c r="DG18" s="225">
        <v>0</v>
      </c>
      <c r="DH18" s="225">
        <v>0</v>
      </c>
      <c r="DI18" s="225">
        <v>0</v>
      </c>
      <c r="DJ18" s="225">
        <v>0</v>
      </c>
      <c r="DK18" s="225">
        <v>0</v>
      </c>
      <c r="DL18" s="225">
        <v>0</v>
      </c>
      <c r="DM18" s="225">
        <v>0</v>
      </c>
      <c r="DN18" s="225">
        <v>0</v>
      </c>
      <c r="DO18" s="225">
        <v>0</v>
      </c>
      <c r="DP18" s="224">
        <v>0</v>
      </c>
      <c r="DQ18" s="224">
        <v>0</v>
      </c>
      <c r="DR18" s="224">
        <v>0</v>
      </c>
      <c r="DS18" s="225">
        <v>0</v>
      </c>
      <c r="DT18" s="225">
        <v>0</v>
      </c>
      <c r="DU18" s="225">
        <v>0</v>
      </c>
      <c r="DV18" s="225">
        <v>0</v>
      </c>
      <c r="DW18" s="225">
        <v>0</v>
      </c>
      <c r="DX18" s="225">
        <v>0</v>
      </c>
      <c r="DY18" s="225">
        <v>0</v>
      </c>
      <c r="DZ18" s="225">
        <v>0</v>
      </c>
      <c r="EA18" s="225">
        <v>0</v>
      </c>
      <c r="EB18" s="225">
        <v>0</v>
      </c>
      <c r="EC18" s="225">
        <v>0</v>
      </c>
      <c r="ED18" s="225">
        <v>0</v>
      </c>
    </row>
    <row r="19" spans="1:134" ht="15" x14ac:dyDescent="0.25">
      <c r="A19" s="216">
        <v>139</v>
      </c>
      <c r="B19" s="216">
        <v>59</v>
      </c>
      <c r="C19" s="216" t="s">
        <v>716</v>
      </c>
      <c r="D19" s="2">
        <v>99714</v>
      </c>
      <c r="E19" s="2">
        <v>99714</v>
      </c>
      <c r="F19" s="217" t="s">
        <v>703</v>
      </c>
      <c r="G19" s="20">
        <v>1</v>
      </c>
      <c r="H19" s="20">
        <v>5</v>
      </c>
      <c r="I19" s="20">
        <v>1</v>
      </c>
      <c r="J19" s="20">
        <v>4</v>
      </c>
      <c r="K19" s="20">
        <v>0</v>
      </c>
      <c r="L19" s="20">
        <v>64</v>
      </c>
      <c r="M19" s="20">
        <v>64</v>
      </c>
      <c r="N19" s="20">
        <v>0</v>
      </c>
      <c r="O19" s="20">
        <v>0</v>
      </c>
      <c r="P19" s="20">
        <v>0</v>
      </c>
      <c r="Q19" s="20">
        <v>64</v>
      </c>
      <c r="R19" s="20">
        <v>0</v>
      </c>
      <c r="S19" s="20">
        <v>1384.65625</v>
      </c>
      <c r="T19" s="20">
        <v>1384.65625</v>
      </c>
      <c r="U19" s="20">
        <v>0</v>
      </c>
      <c r="V19" s="20">
        <v>0</v>
      </c>
      <c r="W19" s="20">
        <v>0</v>
      </c>
      <c r="X19" s="20">
        <v>1384.65625</v>
      </c>
      <c r="Y19" s="20">
        <v>0</v>
      </c>
      <c r="Z19" s="20">
        <v>5</v>
      </c>
      <c r="AA19" s="20">
        <v>0</v>
      </c>
      <c r="AB19" s="218">
        <v>0</v>
      </c>
      <c r="AC19" s="218">
        <v>0</v>
      </c>
      <c r="AD19" s="219">
        <v>5</v>
      </c>
      <c r="AE19" s="220">
        <v>0</v>
      </c>
      <c r="AF19" s="220">
        <v>1</v>
      </c>
      <c r="AG19" s="221">
        <v>1</v>
      </c>
      <c r="AH19" s="220">
        <v>0</v>
      </c>
      <c r="AI19" s="220">
        <v>0</v>
      </c>
      <c r="AJ19" s="220">
        <v>4.6906502164119734</v>
      </c>
      <c r="AK19" s="220">
        <v>4.6906502164119734</v>
      </c>
      <c r="AL19" s="220">
        <v>0</v>
      </c>
      <c r="AM19" s="220">
        <v>0</v>
      </c>
      <c r="AN19" s="220">
        <v>0.95638919772553477</v>
      </c>
      <c r="AO19" s="220">
        <v>0.95638919772553477</v>
      </c>
      <c r="AP19" s="220">
        <v>0</v>
      </c>
      <c r="AQ19" s="220">
        <v>0</v>
      </c>
      <c r="AR19" s="220">
        <v>0</v>
      </c>
      <c r="AS19" s="220">
        <v>4.4004398905451376</v>
      </c>
      <c r="AT19" s="220">
        <v>4.54322840333759</v>
      </c>
      <c r="AU19" s="220">
        <v>4.6906502164119734</v>
      </c>
      <c r="AV19" s="220">
        <v>4.8428556742958868</v>
      </c>
      <c r="AW19" s="220">
        <v>5</v>
      </c>
      <c r="AX19" s="220">
        <v>0.91468029752609203</v>
      </c>
      <c r="AY19" s="220">
        <v>0.93530228050953268</v>
      </c>
      <c r="AZ19" s="220">
        <v>0.95638919772553477</v>
      </c>
      <c r="BA19" s="220">
        <v>0.97795153137849056</v>
      </c>
      <c r="BB19" s="220">
        <v>1</v>
      </c>
      <c r="BC19" s="220">
        <v>0</v>
      </c>
      <c r="BD19" s="220">
        <v>0</v>
      </c>
      <c r="BE19" s="220">
        <v>0</v>
      </c>
      <c r="BF19" s="220">
        <v>0</v>
      </c>
      <c r="BG19" s="220">
        <v>0</v>
      </c>
      <c r="BH19" s="222">
        <v>5.0410860935540205</v>
      </c>
      <c r="BI19" s="222">
        <v>5.082509800524746</v>
      </c>
      <c r="BJ19" s="222">
        <v>5.1242738951554632</v>
      </c>
      <c r="BK19" s="223">
        <v>5.0905840425452942</v>
      </c>
      <c r="BL19" s="223">
        <v>5.057115685934777</v>
      </c>
      <c r="BM19" s="223">
        <v>5.0934200392482474</v>
      </c>
      <c r="BN19" s="223">
        <v>5.1299850166311192</v>
      </c>
      <c r="BO19" s="223">
        <v>5.1668124890685352</v>
      </c>
      <c r="BP19" s="223">
        <v>5.203904340977183</v>
      </c>
      <c r="BQ19" s="223">
        <v>5.2412624703017272</v>
      </c>
      <c r="BR19" s="223">
        <v>5.2706849524496553</v>
      </c>
      <c r="BS19" s="223">
        <v>5.3002726013795671</v>
      </c>
      <c r="BT19" s="223">
        <v>5.3300263442758418</v>
      </c>
      <c r="BU19" s="223">
        <v>5.359947113527725</v>
      </c>
      <c r="BV19" s="223">
        <v>5.3900358467585434</v>
      </c>
      <c r="BW19" s="222">
        <v>1.0082172187108041</v>
      </c>
      <c r="BX19" s="222">
        <v>1.0165019601049492</v>
      </c>
      <c r="BY19" s="222">
        <v>1.0248547790310927</v>
      </c>
      <c r="BZ19" s="223">
        <v>1.0181168085090591</v>
      </c>
      <c r="CA19" s="223">
        <v>1.0114231371869555</v>
      </c>
      <c r="CB19" s="223">
        <v>1.0186840078496495</v>
      </c>
      <c r="CC19" s="223">
        <v>1.025997003326224</v>
      </c>
      <c r="CD19" s="223">
        <v>1.033362497813707</v>
      </c>
      <c r="CE19" s="223">
        <v>1.0407808681954367</v>
      </c>
      <c r="CF19" s="223">
        <v>1.0482524940603455</v>
      </c>
      <c r="CG19" s="223">
        <v>1.0541369904899311</v>
      </c>
      <c r="CH19" s="223">
        <v>1.0600545202759135</v>
      </c>
      <c r="CI19" s="223">
        <v>1.0660052688551684</v>
      </c>
      <c r="CJ19" s="223">
        <v>1.0719894227055449</v>
      </c>
      <c r="CK19" s="223">
        <v>1.0780071693517086</v>
      </c>
      <c r="CL19" s="222">
        <v>0</v>
      </c>
      <c r="CM19" s="222">
        <v>0</v>
      </c>
      <c r="CN19" s="222">
        <v>0</v>
      </c>
      <c r="CO19" s="223">
        <v>0</v>
      </c>
      <c r="CP19" s="223">
        <v>0</v>
      </c>
      <c r="CQ19" s="223">
        <v>0</v>
      </c>
      <c r="CR19" s="223">
        <v>0</v>
      </c>
      <c r="CS19" s="223">
        <v>0</v>
      </c>
      <c r="CT19" s="223">
        <v>0</v>
      </c>
      <c r="CU19" s="223">
        <v>0</v>
      </c>
      <c r="CV19" s="223">
        <v>0</v>
      </c>
      <c r="CW19" s="223">
        <v>0</v>
      </c>
      <c r="CX19" s="223">
        <v>0</v>
      </c>
      <c r="CY19" s="223">
        <v>0</v>
      </c>
      <c r="CZ19" s="223">
        <v>0</v>
      </c>
      <c r="DA19" s="224">
        <v>0</v>
      </c>
      <c r="DB19" s="224">
        <v>0</v>
      </c>
      <c r="DC19" s="224">
        <v>0</v>
      </c>
      <c r="DD19" s="225">
        <v>0</v>
      </c>
      <c r="DE19" s="225">
        <v>0</v>
      </c>
      <c r="DF19" s="225">
        <v>0</v>
      </c>
      <c r="DG19" s="225">
        <v>0</v>
      </c>
      <c r="DH19" s="225">
        <v>0</v>
      </c>
      <c r="DI19" s="225">
        <v>0</v>
      </c>
      <c r="DJ19" s="225">
        <v>0</v>
      </c>
      <c r="DK19" s="225">
        <v>0</v>
      </c>
      <c r="DL19" s="225">
        <v>0</v>
      </c>
      <c r="DM19" s="225">
        <v>0</v>
      </c>
      <c r="DN19" s="225">
        <v>0</v>
      </c>
      <c r="DO19" s="225">
        <v>0</v>
      </c>
      <c r="DP19" s="224">
        <v>0</v>
      </c>
      <c r="DQ19" s="224">
        <v>0</v>
      </c>
      <c r="DR19" s="224">
        <v>0</v>
      </c>
      <c r="DS19" s="225">
        <v>0</v>
      </c>
      <c r="DT19" s="225">
        <v>0</v>
      </c>
      <c r="DU19" s="225">
        <v>0</v>
      </c>
      <c r="DV19" s="225">
        <v>0</v>
      </c>
      <c r="DW19" s="225">
        <v>0</v>
      </c>
      <c r="DX19" s="225">
        <v>0</v>
      </c>
      <c r="DY19" s="225">
        <v>0</v>
      </c>
      <c r="DZ19" s="225">
        <v>0</v>
      </c>
      <c r="EA19" s="225">
        <v>0</v>
      </c>
      <c r="EB19" s="225">
        <v>0</v>
      </c>
      <c r="EC19" s="225">
        <v>0</v>
      </c>
      <c r="ED19" s="225">
        <v>0</v>
      </c>
    </row>
    <row r="20" spans="1:134" ht="15" x14ac:dyDescent="0.25">
      <c r="A20" s="216">
        <v>141</v>
      </c>
      <c r="B20" s="216">
        <v>59</v>
      </c>
      <c r="C20" s="216" t="s">
        <v>717</v>
      </c>
      <c r="D20" s="2">
        <v>99714</v>
      </c>
      <c r="E20" s="2">
        <v>99714</v>
      </c>
      <c r="F20" s="217" t="s">
        <v>703</v>
      </c>
      <c r="G20" s="20">
        <v>0</v>
      </c>
      <c r="H20" s="20">
        <v>20</v>
      </c>
      <c r="I20" s="20">
        <v>0</v>
      </c>
      <c r="J20" s="20">
        <v>20</v>
      </c>
      <c r="K20" s="20">
        <v>0</v>
      </c>
      <c r="L20" s="20">
        <v>40</v>
      </c>
      <c r="M20" s="20">
        <v>40</v>
      </c>
      <c r="N20" s="20">
        <v>0</v>
      </c>
      <c r="O20" s="20">
        <v>0</v>
      </c>
      <c r="P20" s="20">
        <v>0</v>
      </c>
      <c r="Q20" s="20">
        <v>40</v>
      </c>
      <c r="R20" s="20">
        <v>0</v>
      </c>
      <c r="S20" s="20">
        <v>1013.675</v>
      </c>
      <c r="T20" s="20">
        <v>1013.675</v>
      </c>
      <c r="U20" s="20">
        <v>0</v>
      </c>
      <c r="V20" s="20">
        <v>0</v>
      </c>
      <c r="W20" s="20">
        <v>0</v>
      </c>
      <c r="X20" s="20">
        <v>1013.675</v>
      </c>
      <c r="Y20" s="20">
        <v>0</v>
      </c>
      <c r="Z20" s="20">
        <v>20</v>
      </c>
      <c r="AA20" s="20">
        <v>0</v>
      </c>
      <c r="AB20" s="218">
        <v>0</v>
      </c>
      <c r="AC20" s="218">
        <v>0</v>
      </c>
      <c r="AD20" s="219">
        <v>20</v>
      </c>
      <c r="AE20" s="220">
        <v>0</v>
      </c>
      <c r="AF20" s="220">
        <v>0</v>
      </c>
      <c r="AG20" s="221">
        <v>0</v>
      </c>
      <c r="AH20" s="220">
        <v>0</v>
      </c>
      <c r="AI20" s="220">
        <v>0</v>
      </c>
      <c r="AJ20" s="220">
        <v>18.762600865647894</v>
      </c>
      <c r="AK20" s="220">
        <v>18.762600865647894</v>
      </c>
      <c r="AL20" s="220">
        <v>0</v>
      </c>
      <c r="AM20" s="220">
        <v>0</v>
      </c>
      <c r="AN20" s="220">
        <v>0</v>
      </c>
      <c r="AO20" s="220">
        <v>0</v>
      </c>
      <c r="AP20" s="220">
        <v>0</v>
      </c>
      <c r="AQ20" s="220">
        <v>0</v>
      </c>
      <c r="AR20" s="220">
        <v>0</v>
      </c>
      <c r="AS20" s="220">
        <v>17.60175956218055</v>
      </c>
      <c r="AT20" s="220">
        <v>18.17291361335036</v>
      </c>
      <c r="AU20" s="220">
        <v>18.762600865647894</v>
      </c>
      <c r="AV20" s="220">
        <v>19.371422697183547</v>
      </c>
      <c r="AW20" s="220">
        <v>20</v>
      </c>
      <c r="AX20" s="220">
        <v>0</v>
      </c>
      <c r="AY20" s="220">
        <v>0</v>
      </c>
      <c r="AZ20" s="220">
        <v>0</v>
      </c>
      <c r="BA20" s="220">
        <v>0</v>
      </c>
      <c r="BB20" s="220">
        <v>0</v>
      </c>
      <c r="BC20" s="220">
        <v>0</v>
      </c>
      <c r="BD20" s="220">
        <v>0</v>
      </c>
      <c r="BE20" s="220">
        <v>0</v>
      </c>
      <c r="BF20" s="220">
        <v>0</v>
      </c>
      <c r="BG20" s="220">
        <v>0</v>
      </c>
      <c r="BH20" s="222">
        <v>20.164344374216082</v>
      </c>
      <c r="BI20" s="222">
        <v>20.330039202098984</v>
      </c>
      <c r="BJ20" s="222">
        <v>20.497095580621853</v>
      </c>
      <c r="BK20" s="223">
        <v>20.362336170181177</v>
      </c>
      <c r="BL20" s="223">
        <v>20.228462743739108</v>
      </c>
      <c r="BM20" s="223">
        <v>20.37368015699299</v>
      </c>
      <c r="BN20" s="223">
        <v>20.519940066524477</v>
      </c>
      <c r="BO20" s="223">
        <v>20.667249956274141</v>
      </c>
      <c r="BP20" s="223">
        <v>20.815617363908732</v>
      </c>
      <c r="BQ20" s="223">
        <v>20.965049881206909</v>
      </c>
      <c r="BR20" s="223">
        <v>21.082739809798621</v>
      </c>
      <c r="BS20" s="223">
        <v>21.201090405518269</v>
      </c>
      <c r="BT20" s="223">
        <v>21.320105377103367</v>
      </c>
      <c r="BU20" s="223">
        <v>21.4397884541109</v>
      </c>
      <c r="BV20" s="223">
        <v>21.560143387034174</v>
      </c>
      <c r="BW20" s="222">
        <v>0</v>
      </c>
      <c r="BX20" s="222">
        <v>0</v>
      </c>
      <c r="BY20" s="222">
        <v>0</v>
      </c>
      <c r="BZ20" s="223">
        <v>0</v>
      </c>
      <c r="CA20" s="223">
        <v>0</v>
      </c>
      <c r="CB20" s="223">
        <v>0</v>
      </c>
      <c r="CC20" s="223">
        <v>0</v>
      </c>
      <c r="CD20" s="223">
        <v>0</v>
      </c>
      <c r="CE20" s="223">
        <v>0</v>
      </c>
      <c r="CF20" s="223">
        <v>0</v>
      </c>
      <c r="CG20" s="223">
        <v>0</v>
      </c>
      <c r="CH20" s="223">
        <v>0</v>
      </c>
      <c r="CI20" s="223">
        <v>0</v>
      </c>
      <c r="CJ20" s="223">
        <v>0</v>
      </c>
      <c r="CK20" s="223">
        <v>0</v>
      </c>
      <c r="CL20" s="222">
        <v>0</v>
      </c>
      <c r="CM20" s="222">
        <v>0</v>
      </c>
      <c r="CN20" s="222">
        <v>0</v>
      </c>
      <c r="CO20" s="223">
        <v>0</v>
      </c>
      <c r="CP20" s="223">
        <v>0</v>
      </c>
      <c r="CQ20" s="223">
        <v>0</v>
      </c>
      <c r="CR20" s="223">
        <v>0</v>
      </c>
      <c r="CS20" s="223">
        <v>0</v>
      </c>
      <c r="CT20" s="223">
        <v>0</v>
      </c>
      <c r="CU20" s="223">
        <v>0</v>
      </c>
      <c r="CV20" s="223">
        <v>0</v>
      </c>
      <c r="CW20" s="223">
        <v>0</v>
      </c>
      <c r="CX20" s="223">
        <v>0</v>
      </c>
      <c r="CY20" s="223">
        <v>0</v>
      </c>
      <c r="CZ20" s="223">
        <v>0</v>
      </c>
      <c r="DA20" s="224">
        <v>0</v>
      </c>
      <c r="DB20" s="224">
        <v>0</v>
      </c>
      <c r="DC20" s="224">
        <v>0</v>
      </c>
      <c r="DD20" s="225">
        <v>0</v>
      </c>
      <c r="DE20" s="225">
        <v>0</v>
      </c>
      <c r="DF20" s="225">
        <v>0</v>
      </c>
      <c r="DG20" s="225">
        <v>0</v>
      </c>
      <c r="DH20" s="225">
        <v>0</v>
      </c>
      <c r="DI20" s="225">
        <v>0</v>
      </c>
      <c r="DJ20" s="225">
        <v>0</v>
      </c>
      <c r="DK20" s="225">
        <v>0</v>
      </c>
      <c r="DL20" s="225">
        <v>0</v>
      </c>
      <c r="DM20" s="225">
        <v>0</v>
      </c>
      <c r="DN20" s="225">
        <v>0</v>
      </c>
      <c r="DO20" s="225">
        <v>0</v>
      </c>
      <c r="DP20" s="224">
        <v>0</v>
      </c>
      <c r="DQ20" s="224">
        <v>0</v>
      </c>
      <c r="DR20" s="224">
        <v>0</v>
      </c>
      <c r="DS20" s="225">
        <v>0</v>
      </c>
      <c r="DT20" s="225">
        <v>0</v>
      </c>
      <c r="DU20" s="225">
        <v>0</v>
      </c>
      <c r="DV20" s="225">
        <v>0</v>
      </c>
      <c r="DW20" s="225">
        <v>0</v>
      </c>
      <c r="DX20" s="225">
        <v>0</v>
      </c>
      <c r="DY20" s="225">
        <v>0</v>
      </c>
      <c r="DZ20" s="225">
        <v>0</v>
      </c>
      <c r="EA20" s="225">
        <v>0</v>
      </c>
      <c r="EB20" s="225">
        <v>0</v>
      </c>
      <c r="EC20" s="225">
        <v>0</v>
      </c>
      <c r="ED20" s="225">
        <v>0</v>
      </c>
    </row>
    <row r="21" spans="1:134" ht="15" x14ac:dyDescent="0.25">
      <c r="A21" s="216">
        <v>142</v>
      </c>
      <c r="B21" s="216">
        <v>59</v>
      </c>
      <c r="C21" s="216" t="s">
        <v>718</v>
      </c>
      <c r="D21" s="2">
        <v>99714</v>
      </c>
      <c r="E21" s="2">
        <v>99714</v>
      </c>
      <c r="F21" s="217" t="s">
        <v>703</v>
      </c>
      <c r="G21" s="20">
        <v>0</v>
      </c>
      <c r="H21" s="20">
        <v>8</v>
      </c>
      <c r="I21" s="20">
        <v>0</v>
      </c>
      <c r="J21" s="20">
        <v>8</v>
      </c>
      <c r="K21" s="20">
        <v>0</v>
      </c>
      <c r="L21" s="20">
        <v>27</v>
      </c>
      <c r="M21" s="20">
        <v>27</v>
      </c>
      <c r="N21" s="20">
        <v>0</v>
      </c>
      <c r="O21" s="20">
        <v>0</v>
      </c>
      <c r="P21" s="20">
        <v>0</v>
      </c>
      <c r="Q21" s="20">
        <v>27</v>
      </c>
      <c r="R21" s="20">
        <v>0</v>
      </c>
      <c r="S21" s="20">
        <v>745.51851851851848</v>
      </c>
      <c r="T21" s="20">
        <v>745.51851851851848</v>
      </c>
      <c r="U21" s="20">
        <v>0</v>
      </c>
      <c r="V21" s="20">
        <v>0</v>
      </c>
      <c r="W21" s="20">
        <v>0</v>
      </c>
      <c r="X21" s="20">
        <v>745.51851851851848</v>
      </c>
      <c r="Y21" s="20">
        <v>0</v>
      </c>
      <c r="Z21" s="20">
        <v>8</v>
      </c>
      <c r="AA21" s="20">
        <v>0</v>
      </c>
      <c r="AB21" s="218">
        <v>0</v>
      </c>
      <c r="AC21" s="218">
        <v>0</v>
      </c>
      <c r="AD21" s="219">
        <v>8</v>
      </c>
      <c r="AE21" s="220">
        <v>0</v>
      </c>
      <c r="AF21" s="220">
        <v>0</v>
      </c>
      <c r="AG21" s="221">
        <v>0</v>
      </c>
      <c r="AH21" s="220">
        <v>0</v>
      </c>
      <c r="AI21" s="220">
        <v>0</v>
      </c>
      <c r="AJ21" s="220">
        <v>7.5050403462591575</v>
      </c>
      <c r="AK21" s="220">
        <v>7.5050403462591575</v>
      </c>
      <c r="AL21" s="220">
        <v>0</v>
      </c>
      <c r="AM21" s="220">
        <v>0</v>
      </c>
      <c r="AN21" s="220">
        <v>0</v>
      </c>
      <c r="AO21" s="220">
        <v>0</v>
      </c>
      <c r="AP21" s="220">
        <v>0</v>
      </c>
      <c r="AQ21" s="220">
        <v>0</v>
      </c>
      <c r="AR21" s="220">
        <v>0</v>
      </c>
      <c r="AS21" s="220">
        <v>7.0407038248722209</v>
      </c>
      <c r="AT21" s="220">
        <v>7.2691654453401444</v>
      </c>
      <c r="AU21" s="220">
        <v>7.5050403462591575</v>
      </c>
      <c r="AV21" s="220">
        <v>7.7485690788734178</v>
      </c>
      <c r="AW21" s="220">
        <v>8</v>
      </c>
      <c r="AX21" s="220">
        <v>0</v>
      </c>
      <c r="AY21" s="220">
        <v>0</v>
      </c>
      <c r="AZ21" s="220">
        <v>0</v>
      </c>
      <c r="BA21" s="220">
        <v>0</v>
      </c>
      <c r="BB21" s="220">
        <v>0</v>
      </c>
      <c r="BC21" s="220">
        <v>0</v>
      </c>
      <c r="BD21" s="220">
        <v>0</v>
      </c>
      <c r="BE21" s="220">
        <v>0</v>
      </c>
      <c r="BF21" s="220">
        <v>0</v>
      </c>
      <c r="BG21" s="220">
        <v>0</v>
      </c>
      <c r="BH21" s="222">
        <v>8.0657377496864324</v>
      </c>
      <c r="BI21" s="222">
        <v>8.1320156808395936</v>
      </c>
      <c r="BJ21" s="222">
        <v>8.1988382322487414</v>
      </c>
      <c r="BK21" s="223">
        <v>8.1449344680724725</v>
      </c>
      <c r="BL21" s="223">
        <v>8.0913850974956443</v>
      </c>
      <c r="BM21" s="223">
        <v>8.1494720627971962</v>
      </c>
      <c r="BN21" s="223">
        <v>8.2079760266097921</v>
      </c>
      <c r="BO21" s="223">
        <v>8.2668999825096563</v>
      </c>
      <c r="BP21" s="223">
        <v>8.3262469455634935</v>
      </c>
      <c r="BQ21" s="223">
        <v>8.3860199524827639</v>
      </c>
      <c r="BR21" s="223">
        <v>8.4330959239194492</v>
      </c>
      <c r="BS21" s="223">
        <v>8.4804361622073081</v>
      </c>
      <c r="BT21" s="223">
        <v>8.5280421508413475</v>
      </c>
      <c r="BU21" s="223">
        <v>8.575915381644359</v>
      </c>
      <c r="BV21" s="223">
        <v>8.6240573548136688</v>
      </c>
      <c r="BW21" s="222">
        <v>0</v>
      </c>
      <c r="BX21" s="222">
        <v>0</v>
      </c>
      <c r="BY21" s="222">
        <v>0</v>
      </c>
      <c r="BZ21" s="223">
        <v>0</v>
      </c>
      <c r="CA21" s="223">
        <v>0</v>
      </c>
      <c r="CB21" s="223">
        <v>0</v>
      </c>
      <c r="CC21" s="223">
        <v>0</v>
      </c>
      <c r="CD21" s="223">
        <v>0</v>
      </c>
      <c r="CE21" s="223">
        <v>0</v>
      </c>
      <c r="CF21" s="223">
        <v>0</v>
      </c>
      <c r="CG21" s="223">
        <v>0</v>
      </c>
      <c r="CH21" s="223">
        <v>0</v>
      </c>
      <c r="CI21" s="223">
        <v>0</v>
      </c>
      <c r="CJ21" s="223">
        <v>0</v>
      </c>
      <c r="CK21" s="223">
        <v>0</v>
      </c>
      <c r="CL21" s="222">
        <v>0</v>
      </c>
      <c r="CM21" s="222">
        <v>0</v>
      </c>
      <c r="CN21" s="222">
        <v>0</v>
      </c>
      <c r="CO21" s="223">
        <v>0</v>
      </c>
      <c r="CP21" s="223">
        <v>0</v>
      </c>
      <c r="CQ21" s="223">
        <v>0</v>
      </c>
      <c r="CR21" s="223">
        <v>0</v>
      </c>
      <c r="CS21" s="223">
        <v>0</v>
      </c>
      <c r="CT21" s="223">
        <v>0</v>
      </c>
      <c r="CU21" s="223">
        <v>0</v>
      </c>
      <c r="CV21" s="223">
        <v>0</v>
      </c>
      <c r="CW21" s="223">
        <v>0</v>
      </c>
      <c r="CX21" s="223">
        <v>0</v>
      </c>
      <c r="CY21" s="223">
        <v>0</v>
      </c>
      <c r="CZ21" s="223">
        <v>0</v>
      </c>
      <c r="DA21" s="224">
        <v>0</v>
      </c>
      <c r="DB21" s="224">
        <v>0</v>
      </c>
      <c r="DC21" s="224">
        <v>0</v>
      </c>
      <c r="DD21" s="225">
        <v>0</v>
      </c>
      <c r="DE21" s="225">
        <v>0</v>
      </c>
      <c r="DF21" s="225">
        <v>0</v>
      </c>
      <c r="DG21" s="225">
        <v>0</v>
      </c>
      <c r="DH21" s="225">
        <v>0</v>
      </c>
      <c r="DI21" s="225">
        <v>0</v>
      </c>
      <c r="DJ21" s="225">
        <v>0</v>
      </c>
      <c r="DK21" s="225">
        <v>0</v>
      </c>
      <c r="DL21" s="225">
        <v>0</v>
      </c>
      <c r="DM21" s="225">
        <v>0</v>
      </c>
      <c r="DN21" s="225">
        <v>0</v>
      </c>
      <c r="DO21" s="225">
        <v>0</v>
      </c>
      <c r="DP21" s="224">
        <v>0</v>
      </c>
      <c r="DQ21" s="224">
        <v>0</v>
      </c>
      <c r="DR21" s="224">
        <v>0</v>
      </c>
      <c r="DS21" s="225">
        <v>0</v>
      </c>
      <c r="DT21" s="225">
        <v>0</v>
      </c>
      <c r="DU21" s="225">
        <v>0</v>
      </c>
      <c r="DV21" s="225">
        <v>0</v>
      </c>
      <c r="DW21" s="225">
        <v>0</v>
      </c>
      <c r="DX21" s="225">
        <v>0</v>
      </c>
      <c r="DY21" s="225">
        <v>0</v>
      </c>
      <c r="DZ21" s="225">
        <v>0</v>
      </c>
      <c r="EA21" s="225">
        <v>0</v>
      </c>
      <c r="EB21" s="225">
        <v>0</v>
      </c>
      <c r="EC21" s="225">
        <v>0</v>
      </c>
      <c r="ED21" s="225">
        <v>0</v>
      </c>
    </row>
    <row r="22" spans="1:134" ht="15" x14ac:dyDescent="0.25">
      <c r="A22" s="216">
        <v>136</v>
      </c>
      <c r="B22" s="216">
        <v>61</v>
      </c>
      <c r="C22" s="216" t="s">
        <v>719</v>
      </c>
      <c r="D22" s="2">
        <v>99714</v>
      </c>
      <c r="E22" s="2">
        <v>99714</v>
      </c>
      <c r="F22" s="217" t="s">
        <v>703</v>
      </c>
      <c r="G22" s="20">
        <v>2</v>
      </c>
      <c r="H22" s="20">
        <v>2</v>
      </c>
      <c r="I22" s="20">
        <v>1</v>
      </c>
      <c r="J22" s="20">
        <v>1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834.49503068156923</v>
      </c>
      <c r="T22" s="20">
        <v>834.49503068156923</v>
      </c>
      <c r="U22" s="20">
        <v>1408.3846153846155</v>
      </c>
      <c r="V22" s="20">
        <v>0</v>
      </c>
      <c r="W22" s="20">
        <v>0</v>
      </c>
      <c r="X22" s="20">
        <v>1365.173957061457</v>
      </c>
      <c r="Y22" s="20">
        <v>4.5824670824670823E-2</v>
      </c>
      <c r="Z22" s="20">
        <v>1.9515765765765767</v>
      </c>
      <c r="AA22" s="20">
        <v>2.5987525987525989E-3</v>
      </c>
      <c r="AB22" s="218">
        <v>0</v>
      </c>
      <c r="AC22" s="218">
        <v>0</v>
      </c>
      <c r="AD22" s="219">
        <v>2</v>
      </c>
      <c r="AE22" s="220">
        <v>2.2912335412335411E-2</v>
      </c>
      <c r="AF22" s="220">
        <v>0.97578828828828834</v>
      </c>
      <c r="AG22" s="221">
        <v>0.99870062370062374</v>
      </c>
      <c r="AH22" s="220">
        <v>1.2993762993762994E-3</v>
      </c>
      <c r="AI22" s="220">
        <v>4.2989500424149923E-2</v>
      </c>
      <c r="AJ22" s="220">
        <v>1.8308326182526915</v>
      </c>
      <c r="AK22" s="220">
        <v>1.8738221186768413</v>
      </c>
      <c r="AL22" s="220">
        <v>2.4379678879480112E-3</v>
      </c>
      <c r="AM22" s="220">
        <v>2.1913110083021825E-2</v>
      </c>
      <c r="AN22" s="220">
        <v>0.93323337818600893</v>
      </c>
      <c r="AO22" s="220">
        <v>0.95514648826903081</v>
      </c>
      <c r="AP22" s="220">
        <v>1.2427094565040733E-3</v>
      </c>
      <c r="AQ22" s="220">
        <v>0</v>
      </c>
      <c r="AR22" s="220">
        <v>0</v>
      </c>
      <c r="AS22" s="220">
        <v>1.7578888252978135</v>
      </c>
      <c r="AT22" s="220">
        <v>1.8149300160110562</v>
      </c>
      <c r="AU22" s="220">
        <v>1.8738221186768413</v>
      </c>
      <c r="AV22" s="220">
        <v>1.9346251929645626</v>
      </c>
      <c r="AW22" s="220">
        <v>1.9974012474012475</v>
      </c>
      <c r="AX22" s="220">
        <v>0.91349178362598027</v>
      </c>
      <c r="AY22" s="220">
        <v>0.93408697089348602</v>
      </c>
      <c r="AZ22" s="220">
        <v>0.9551464882690307</v>
      </c>
      <c r="BA22" s="220">
        <v>0.97668080433667859</v>
      </c>
      <c r="BB22" s="220">
        <v>0.99870062370062374</v>
      </c>
      <c r="BC22" s="220">
        <v>0</v>
      </c>
      <c r="BD22" s="220">
        <v>0</v>
      </c>
      <c r="BE22" s="220">
        <v>0</v>
      </c>
      <c r="BF22" s="220">
        <v>0</v>
      </c>
      <c r="BG22" s="220">
        <v>0</v>
      </c>
      <c r="BH22" s="222">
        <v>2.0138143303043763</v>
      </c>
      <c r="BI22" s="222">
        <v>2.0303622830994388</v>
      </c>
      <c r="BJ22" s="222">
        <v>2.0470462140418344</v>
      </c>
      <c r="BK22" s="223">
        <v>2.0335877833161713</v>
      </c>
      <c r="BL22" s="223">
        <v>2.0202178358677081</v>
      </c>
      <c r="BM22" s="223">
        <v>2.0347207079865921</v>
      </c>
      <c r="BN22" s="223">
        <v>2.0493276942737415</v>
      </c>
      <c r="BO22" s="223">
        <v>2.0640395421507676</v>
      </c>
      <c r="BP22" s="223">
        <v>2.0788570044049184</v>
      </c>
      <c r="BQ22" s="223">
        <v>2.0937808392276027</v>
      </c>
      <c r="BR22" s="223">
        <v>2.1055345397363854</v>
      </c>
      <c r="BS22" s="223">
        <v>2.1173542211124405</v>
      </c>
      <c r="BT22" s="223">
        <v>2.1292402537476156</v>
      </c>
      <c r="BU22" s="223">
        <v>2.1411930101129988</v>
      </c>
      <c r="BV22" s="223">
        <v>2.1532128647705906</v>
      </c>
      <c r="BW22" s="222">
        <v>1.0069071651521881</v>
      </c>
      <c r="BX22" s="222">
        <v>1.0151811415497194</v>
      </c>
      <c r="BY22" s="222">
        <v>1.0235231070209172</v>
      </c>
      <c r="BZ22" s="223">
        <v>1.0167938916580856</v>
      </c>
      <c r="CA22" s="223">
        <v>1.010108917933854</v>
      </c>
      <c r="CB22" s="223">
        <v>1.0173603539932961</v>
      </c>
      <c r="CC22" s="223">
        <v>1.0246638471368708</v>
      </c>
      <c r="CD22" s="223">
        <v>1.0320197710753838</v>
      </c>
      <c r="CE22" s="223">
        <v>1.0394285022024592</v>
      </c>
      <c r="CF22" s="223">
        <v>1.0468904196138014</v>
      </c>
      <c r="CG22" s="223">
        <v>1.0527672698681927</v>
      </c>
      <c r="CH22" s="223">
        <v>1.0586771105562203</v>
      </c>
      <c r="CI22" s="223">
        <v>1.0646201268738078</v>
      </c>
      <c r="CJ22" s="223">
        <v>1.0705965050564994</v>
      </c>
      <c r="CK22" s="223">
        <v>1.0766064323852953</v>
      </c>
      <c r="CL22" s="222">
        <v>0</v>
      </c>
      <c r="CM22" s="222">
        <v>0</v>
      </c>
      <c r="CN22" s="222">
        <v>0</v>
      </c>
      <c r="CO22" s="223">
        <v>0</v>
      </c>
      <c r="CP22" s="223">
        <v>0</v>
      </c>
      <c r="CQ22" s="223">
        <v>0</v>
      </c>
      <c r="CR22" s="223">
        <v>0</v>
      </c>
      <c r="CS22" s="223">
        <v>0</v>
      </c>
      <c r="CT22" s="223">
        <v>0</v>
      </c>
      <c r="CU22" s="223">
        <v>0</v>
      </c>
      <c r="CV22" s="223">
        <v>0</v>
      </c>
      <c r="CW22" s="223">
        <v>0</v>
      </c>
      <c r="CX22" s="223">
        <v>0</v>
      </c>
      <c r="CY22" s="223">
        <v>0</v>
      </c>
      <c r="CZ22" s="223">
        <v>0</v>
      </c>
      <c r="DA22" s="224">
        <v>2.6201071172318193E-3</v>
      </c>
      <c r="DB22" s="224">
        <v>2.6416371104598475E-3</v>
      </c>
      <c r="DC22" s="224">
        <v>2.6633440203510726E-3</v>
      </c>
      <c r="DD22" s="225">
        <v>2.6458337019466191E-3</v>
      </c>
      <c r="DE22" s="225">
        <v>2.6284385062031066E-3</v>
      </c>
      <c r="DF22" s="225">
        <v>2.6473077127069891E-3</v>
      </c>
      <c r="DG22" s="225">
        <v>2.6663123787064032E-3</v>
      </c>
      <c r="DH22" s="225">
        <v>2.6854534766468478E-3</v>
      </c>
      <c r="DI22" s="225">
        <v>2.7047319859548769E-3</v>
      </c>
      <c r="DJ22" s="225">
        <v>2.7241488930882162E-3</v>
      </c>
      <c r="DK22" s="225">
        <v>2.7394412434769522E-3</v>
      </c>
      <c r="DL22" s="225">
        <v>2.7548194393864694E-3</v>
      </c>
      <c r="DM22" s="225">
        <v>2.7702839627213316E-3</v>
      </c>
      <c r="DN22" s="225">
        <v>2.7858352980913333E-3</v>
      </c>
      <c r="DO22" s="225">
        <v>2.8014739328266858E-3</v>
      </c>
      <c r="DP22" s="224">
        <v>0</v>
      </c>
      <c r="DQ22" s="224">
        <v>0</v>
      </c>
      <c r="DR22" s="224">
        <v>0</v>
      </c>
      <c r="DS22" s="225">
        <v>0</v>
      </c>
      <c r="DT22" s="225">
        <v>0</v>
      </c>
      <c r="DU22" s="225">
        <v>0</v>
      </c>
      <c r="DV22" s="225">
        <v>0</v>
      </c>
      <c r="DW22" s="225">
        <v>0</v>
      </c>
      <c r="DX22" s="225">
        <v>0</v>
      </c>
      <c r="DY22" s="225">
        <v>0</v>
      </c>
      <c r="DZ22" s="225">
        <v>0</v>
      </c>
      <c r="EA22" s="225">
        <v>0</v>
      </c>
      <c r="EB22" s="225">
        <v>0</v>
      </c>
      <c r="EC22" s="225">
        <v>0</v>
      </c>
      <c r="ED22" s="225">
        <v>0</v>
      </c>
    </row>
    <row r="23" spans="1:134" ht="15" x14ac:dyDescent="0.25">
      <c r="A23" s="216">
        <v>135</v>
      </c>
      <c r="B23" s="216">
        <v>62</v>
      </c>
      <c r="C23" s="216" t="s">
        <v>720</v>
      </c>
      <c r="D23" s="2">
        <v>99714</v>
      </c>
      <c r="E23" s="2">
        <v>99714</v>
      </c>
      <c r="F23" s="217" t="s">
        <v>703</v>
      </c>
      <c r="G23" s="20">
        <v>0</v>
      </c>
      <c r="H23" s="20">
        <v>2</v>
      </c>
      <c r="I23" s="20">
        <v>0</v>
      </c>
      <c r="J23" s="20">
        <v>2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834.49503068156923</v>
      </c>
      <c r="T23" s="20">
        <v>834.49503068156923</v>
      </c>
      <c r="U23" s="20">
        <v>1408.3846153846155</v>
      </c>
      <c r="V23" s="20">
        <v>0</v>
      </c>
      <c r="W23" s="20">
        <v>0</v>
      </c>
      <c r="X23" s="20">
        <v>1365.173957061457</v>
      </c>
      <c r="Y23" s="20">
        <v>4.5824670824670823E-2</v>
      </c>
      <c r="Z23" s="20">
        <v>1.9515765765765767</v>
      </c>
      <c r="AA23" s="20">
        <v>2.5987525987525989E-3</v>
      </c>
      <c r="AB23" s="218">
        <v>0</v>
      </c>
      <c r="AC23" s="218">
        <v>0</v>
      </c>
      <c r="AD23" s="219">
        <v>2</v>
      </c>
      <c r="AE23" s="220">
        <v>0</v>
      </c>
      <c r="AF23" s="220">
        <v>0</v>
      </c>
      <c r="AG23" s="221">
        <v>0</v>
      </c>
      <c r="AH23" s="220">
        <v>0</v>
      </c>
      <c r="AI23" s="220">
        <v>4.2989500424149923E-2</v>
      </c>
      <c r="AJ23" s="220">
        <v>1.8308326182526915</v>
      </c>
      <c r="AK23" s="220">
        <v>1.8738221186768413</v>
      </c>
      <c r="AL23" s="220">
        <v>2.4379678879480112E-3</v>
      </c>
      <c r="AM23" s="220">
        <v>0</v>
      </c>
      <c r="AN23" s="220">
        <v>0</v>
      </c>
      <c r="AO23" s="220">
        <v>0</v>
      </c>
      <c r="AP23" s="220">
        <v>0</v>
      </c>
      <c r="AQ23" s="220">
        <v>0</v>
      </c>
      <c r="AR23" s="220">
        <v>0</v>
      </c>
      <c r="AS23" s="220">
        <v>1.7578888252978135</v>
      </c>
      <c r="AT23" s="220">
        <v>1.8149300160110562</v>
      </c>
      <c r="AU23" s="220">
        <v>1.8738221186768413</v>
      </c>
      <c r="AV23" s="220">
        <v>1.9346251929645626</v>
      </c>
      <c r="AW23" s="220">
        <v>1.9974012474012475</v>
      </c>
      <c r="AX23" s="220">
        <v>0</v>
      </c>
      <c r="AY23" s="220">
        <v>0</v>
      </c>
      <c r="AZ23" s="220">
        <v>0</v>
      </c>
      <c r="BA23" s="220">
        <v>0</v>
      </c>
      <c r="BB23" s="220">
        <v>0</v>
      </c>
      <c r="BC23" s="220">
        <v>0</v>
      </c>
      <c r="BD23" s="220">
        <v>0</v>
      </c>
      <c r="BE23" s="220">
        <v>0</v>
      </c>
      <c r="BF23" s="220">
        <v>0</v>
      </c>
      <c r="BG23" s="220">
        <v>0</v>
      </c>
      <c r="BH23" s="222">
        <v>2.0138143303043763</v>
      </c>
      <c r="BI23" s="222">
        <v>2.0303622830994388</v>
      </c>
      <c r="BJ23" s="222">
        <v>2.0470462140418344</v>
      </c>
      <c r="BK23" s="223">
        <v>2.0335877833161713</v>
      </c>
      <c r="BL23" s="223">
        <v>2.0202178358677081</v>
      </c>
      <c r="BM23" s="223">
        <v>2.0347207079865921</v>
      </c>
      <c r="BN23" s="223">
        <v>2.0493276942737415</v>
      </c>
      <c r="BO23" s="223">
        <v>2.0640395421507676</v>
      </c>
      <c r="BP23" s="223">
        <v>2.0788570044049184</v>
      </c>
      <c r="BQ23" s="223">
        <v>2.0937808392276027</v>
      </c>
      <c r="BR23" s="223">
        <v>2.1055345397363854</v>
      </c>
      <c r="BS23" s="223">
        <v>2.1173542211124405</v>
      </c>
      <c r="BT23" s="223">
        <v>2.1292402537476156</v>
      </c>
      <c r="BU23" s="223">
        <v>2.1411930101129988</v>
      </c>
      <c r="BV23" s="223">
        <v>2.1532128647705906</v>
      </c>
      <c r="BW23" s="222">
        <v>0</v>
      </c>
      <c r="BX23" s="222">
        <v>0</v>
      </c>
      <c r="BY23" s="222">
        <v>0</v>
      </c>
      <c r="BZ23" s="223">
        <v>0</v>
      </c>
      <c r="CA23" s="223">
        <v>0</v>
      </c>
      <c r="CB23" s="223">
        <v>0</v>
      </c>
      <c r="CC23" s="223">
        <v>0</v>
      </c>
      <c r="CD23" s="223">
        <v>0</v>
      </c>
      <c r="CE23" s="223">
        <v>0</v>
      </c>
      <c r="CF23" s="223">
        <v>0</v>
      </c>
      <c r="CG23" s="223">
        <v>0</v>
      </c>
      <c r="CH23" s="223">
        <v>0</v>
      </c>
      <c r="CI23" s="223">
        <v>0</v>
      </c>
      <c r="CJ23" s="223">
        <v>0</v>
      </c>
      <c r="CK23" s="223">
        <v>0</v>
      </c>
      <c r="CL23" s="222">
        <v>0</v>
      </c>
      <c r="CM23" s="222">
        <v>0</v>
      </c>
      <c r="CN23" s="222">
        <v>0</v>
      </c>
      <c r="CO23" s="223">
        <v>0</v>
      </c>
      <c r="CP23" s="223">
        <v>0</v>
      </c>
      <c r="CQ23" s="223">
        <v>0</v>
      </c>
      <c r="CR23" s="223">
        <v>0</v>
      </c>
      <c r="CS23" s="223">
        <v>0</v>
      </c>
      <c r="CT23" s="223">
        <v>0</v>
      </c>
      <c r="CU23" s="223">
        <v>0</v>
      </c>
      <c r="CV23" s="223">
        <v>0</v>
      </c>
      <c r="CW23" s="223">
        <v>0</v>
      </c>
      <c r="CX23" s="223">
        <v>0</v>
      </c>
      <c r="CY23" s="223">
        <v>0</v>
      </c>
      <c r="CZ23" s="223">
        <v>0</v>
      </c>
      <c r="DA23" s="224">
        <v>2.6201071172318193E-3</v>
      </c>
      <c r="DB23" s="224">
        <v>2.6416371104598475E-3</v>
      </c>
      <c r="DC23" s="224">
        <v>2.6633440203510726E-3</v>
      </c>
      <c r="DD23" s="225">
        <v>2.6458337019466191E-3</v>
      </c>
      <c r="DE23" s="225">
        <v>2.6284385062031066E-3</v>
      </c>
      <c r="DF23" s="225">
        <v>2.6473077127069891E-3</v>
      </c>
      <c r="DG23" s="225">
        <v>2.6663123787064032E-3</v>
      </c>
      <c r="DH23" s="225">
        <v>2.6854534766468478E-3</v>
      </c>
      <c r="DI23" s="225">
        <v>2.7047319859548769E-3</v>
      </c>
      <c r="DJ23" s="225">
        <v>2.7241488930882162E-3</v>
      </c>
      <c r="DK23" s="225">
        <v>2.7394412434769522E-3</v>
      </c>
      <c r="DL23" s="225">
        <v>2.7548194393864694E-3</v>
      </c>
      <c r="DM23" s="225">
        <v>2.7702839627213316E-3</v>
      </c>
      <c r="DN23" s="225">
        <v>2.7858352980913333E-3</v>
      </c>
      <c r="DO23" s="225">
        <v>2.8014739328266858E-3</v>
      </c>
      <c r="DP23" s="224">
        <v>0</v>
      </c>
      <c r="DQ23" s="224">
        <v>0</v>
      </c>
      <c r="DR23" s="224">
        <v>0</v>
      </c>
      <c r="DS23" s="225">
        <v>0</v>
      </c>
      <c r="DT23" s="225">
        <v>0</v>
      </c>
      <c r="DU23" s="225">
        <v>0</v>
      </c>
      <c r="DV23" s="225">
        <v>0</v>
      </c>
      <c r="DW23" s="225">
        <v>0</v>
      </c>
      <c r="DX23" s="225">
        <v>0</v>
      </c>
      <c r="DY23" s="225">
        <v>0</v>
      </c>
      <c r="DZ23" s="225">
        <v>0</v>
      </c>
      <c r="EA23" s="225">
        <v>0</v>
      </c>
      <c r="EB23" s="225">
        <v>0</v>
      </c>
      <c r="EC23" s="225">
        <v>0</v>
      </c>
      <c r="ED23" s="225">
        <v>0</v>
      </c>
    </row>
    <row r="24" spans="1:134" ht="15" x14ac:dyDescent="0.25">
      <c r="A24" s="216">
        <v>137</v>
      </c>
      <c r="B24" s="216">
        <v>62</v>
      </c>
      <c r="C24" s="216" t="s">
        <v>721</v>
      </c>
      <c r="D24" s="2">
        <v>99714</v>
      </c>
      <c r="E24" s="2">
        <v>99714</v>
      </c>
      <c r="F24" s="217" t="s">
        <v>703</v>
      </c>
      <c r="G24" s="20">
        <v>41</v>
      </c>
      <c r="H24" s="20">
        <v>32</v>
      </c>
      <c r="I24" s="20">
        <v>20</v>
      </c>
      <c r="J24" s="20">
        <v>12</v>
      </c>
      <c r="K24" s="20">
        <v>0</v>
      </c>
      <c r="L24" s="20">
        <v>7</v>
      </c>
      <c r="M24" s="20">
        <v>7</v>
      </c>
      <c r="N24" s="20">
        <v>0</v>
      </c>
      <c r="O24" s="20">
        <v>0</v>
      </c>
      <c r="P24" s="20">
        <v>0</v>
      </c>
      <c r="Q24" s="20">
        <v>7</v>
      </c>
      <c r="R24" s="20">
        <v>0</v>
      </c>
      <c r="S24" s="20">
        <v>1724.1428571428571</v>
      </c>
      <c r="T24" s="20">
        <v>1724.1428571428571</v>
      </c>
      <c r="U24" s="20">
        <v>0</v>
      </c>
      <c r="V24" s="20">
        <v>0</v>
      </c>
      <c r="W24" s="20">
        <v>0</v>
      </c>
      <c r="X24" s="20">
        <v>1724.1428571428571</v>
      </c>
      <c r="Y24" s="20">
        <v>0</v>
      </c>
      <c r="Z24" s="20">
        <v>32</v>
      </c>
      <c r="AA24" s="20">
        <v>0</v>
      </c>
      <c r="AB24" s="218">
        <v>0</v>
      </c>
      <c r="AC24" s="218">
        <v>0</v>
      </c>
      <c r="AD24" s="219">
        <v>32</v>
      </c>
      <c r="AE24" s="220">
        <v>0</v>
      </c>
      <c r="AF24" s="220">
        <v>20</v>
      </c>
      <c r="AG24" s="221">
        <v>20</v>
      </c>
      <c r="AH24" s="220">
        <v>0</v>
      </c>
      <c r="AI24" s="220">
        <v>0</v>
      </c>
      <c r="AJ24" s="220">
        <v>30.02016138503663</v>
      </c>
      <c r="AK24" s="220">
        <v>30.02016138503663</v>
      </c>
      <c r="AL24" s="220">
        <v>0</v>
      </c>
      <c r="AM24" s="220">
        <v>0</v>
      </c>
      <c r="AN24" s="220">
        <v>19.127783954510694</v>
      </c>
      <c r="AO24" s="220">
        <v>19.127783954510694</v>
      </c>
      <c r="AP24" s="220">
        <v>0</v>
      </c>
      <c r="AQ24" s="220">
        <v>0</v>
      </c>
      <c r="AR24" s="220">
        <v>0</v>
      </c>
      <c r="AS24" s="220">
        <v>28.162815299488884</v>
      </c>
      <c r="AT24" s="220">
        <v>29.076661781360578</v>
      </c>
      <c r="AU24" s="220">
        <v>30.02016138503663</v>
      </c>
      <c r="AV24" s="220">
        <v>30.994276315493671</v>
      </c>
      <c r="AW24" s="220">
        <v>32</v>
      </c>
      <c r="AX24" s="220">
        <v>18.29360595052184</v>
      </c>
      <c r="AY24" s="220">
        <v>18.706045610190653</v>
      </c>
      <c r="AZ24" s="220">
        <v>19.127783954510694</v>
      </c>
      <c r="BA24" s="220">
        <v>19.559030627569811</v>
      </c>
      <c r="BB24" s="220">
        <v>20</v>
      </c>
      <c r="BC24" s="220">
        <v>0</v>
      </c>
      <c r="BD24" s="220">
        <v>0</v>
      </c>
      <c r="BE24" s="220">
        <v>0</v>
      </c>
      <c r="BF24" s="220">
        <v>0</v>
      </c>
      <c r="BG24" s="220">
        <v>0</v>
      </c>
      <c r="BH24" s="222">
        <v>32.26295099874573</v>
      </c>
      <c r="BI24" s="222">
        <v>32.528062723358374</v>
      </c>
      <c r="BJ24" s="222">
        <v>32.795352928994966</v>
      </c>
      <c r="BK24" s="223">
        <v>32.57973787228989</v>
      </c>
      <c r="BL24" s="223">
        <v>32.365540389982577</v>
      </c>
      <c r="BM24" s="223">
        <v>32.597888251188785</v>
      </c>
      <c r="BN24" s="223">
        <v>32.831904106439168</v>
      </c>
      <c r="BO24" s="223">
        <v>33.067599930038625</v>
      </c>
      <c r="BP24" s="223">
        <v>33.304987782253974</v>
      </c>
      <c r="BQ24" s="223">
        <v>33.544079809931056</v>
      </c>
      <c r="BR24" s="223">
        <v>33.732383695677797</v>
      </c>
      <c r="BS24" s="223">
        <v>33.921744648829232</v>
      </c>
      <c r="BT24" s="223">
        <v>34.11216860336539</v>
      </c>
      <c r="BU24" s="223">
        <v>34.303661526577436</v>
      </c>
      <c r="BV24" s="223">
        <v>34.496229419254675</v>
      </c>
      <c r="BW24" s="222">
        <v>20.164344374216082</v>
      </c>
      <c r="BX24" s="222">
        <v>20.330039202098984</v>
      </c>
      <c r="BY24" s="222">
        <v>20.497095580621853</v>
      </c>
      <c r="BZ24" s="223">
        <v>20.362336170181177</v>
      </c>
      <c r="CA24" s="223">
        <v>20.228462743739108</v>
      </c>
      <c r="CB24" s="223">
        <v>20.37368015699299</v>
      </c>
      <c r="CC24" s="223">
        <v>20.519940066524477</v>
      </c>
      <c r="CD24" s="223">
        <v>20.667249956274141</v>
      </c>
      <c r="CE24" s="223">
        <v>20.815617363908732</v>
      </c>
      <c r="CF24" s="223">
        <v>20.965049881206909</v>
      </c>
      <c r="CG24" s="223">
        <v>21.082739809798621</v>
      </c>
      <c r="CH24" s="223">
        <v>21.201090405518269</v>
      </c>
      <c r="CI24" s="223">
        <v>21.320105377103367</v>
      </c>
      <c r="CJ24" s="223">
        <v>21.4397884541109</v>
      </c>
      <c r="CK24" s="223">
        <v>21.560143387034174</v>
      </c>
      <c r="CL24" s="222">
        <v>0</v>
      </c>
      <c r="CM24" s="222">
        <v>0</v>
      </c>
      <c r="CN24" s="222">
        <v>0</v>
      </c>
      <c r="CO24" s="223">
        <v>0</v>
      </c>
      <c r="CP24" s="223">
        <v>0</v>
      </c>
      <c r="CQ24" s="223">
        <v>0</v>
      </c>
      <c r="CR24" s="223">
        <v>0</v>
      </c>
      <c r="CS24" s="223">
        <v>0</v>
      </c>
      <c r="CT24" s="223">
        <v>0</v>
      </c>
      <c r="CU24" s="223">
        <v>0</v>
      </c>
      <c r="CV24" s="223">
        <v>0</v>
      </c>
      <c r="CW24" s="223">
        <v>0</v>
      </c>
      <c r="CX24" s="223">
        <v>0</v>
      </c>
      <c r="CY24" s="223">
        <v>0</v>
      </c>
      <c r="CZ24" s="223">
        <v>0</v>
      </c>
      <c r="DA24" s="224">
        <v>0</v>
      </c>
      <c r="DB24" s="224">
        <v>0</v>
      </c>
      <c r="DC24" s="224">
        <v>0</v>
      </c>
      <c r="DD24" s="225">
        <v>0</v>
      </c>
      <c r="DE24" s="225">
        <v>0</v>
      </c>
      <c r="DF24" s="225">
        <v>0</v>
      </c>
      <c r="DG24" s="225">
        <v>0</v>
      </c>
      <c r="DH24" s="225">
        <v>0</v>
      </c>
      <c r="DI24" s="225">
        <v>0</v>
      </c>
      <c r="DJ24" s="225">
        <v>0</v>
      </c>
      <c r="DK24" s="225">
        <v>0</v>
      </c>
      <c r="DL24" s="225">
        <v>0</v>
      </c>
      <c r="DM24" s="225">
        <v>0</v>
      </c>
      <c r="DN24" s="225">
        <v>0</v>
      </c>
      <c r="DO24" s="225">
        <v>0</v>
      </c>
      <c r="DP24" s="224">
        <v>0</v>
      </c>
      <c r="DQ24" s="224">
        <v>0</v>
      </c>
      <c r="DR24" s="224">
        <v>0</v>
      </c>
      <c r="DS24" s="225">
        <v>0</v>
      </c>
      <c r="DT24" s="225">
        <v>0</v>
      </c>
      <c r="DU24" s="225">
        <v>0</v>
      </c>
      <c r="DV24" s="225">
        <v>0</v>
      </c>
      <c r="DW24" s="225">
        <v>0</v>
      </c>
      <c r="DX24" s="225">
        <v>0</v>
      </c>
      <c r="DY24" s="225">
        <v>0</v>
      </c>
      <c r="DZ24" s="225">
        <v>0</v>
      </c>
      <c r="EA24" s="225">
        <v>0</v>
      </c>
      <c r="EB24" s="225">
        <v>0</v>
      </c>
      <c r="EC24" s="225">
        <v>0</v>
      </c>
      <c r="ED24" s="225">
        <v>0</v>
      </c>
    </row>
    <row r="25" spans="1:134" ht="15" x14ac:dyDescent="0.25">
      <c r="A25" s="216">
        <v>138</v>
      </c>
      <c r="B25" s="216">
        <v>62</v>
      </c>
      <c r="C25" s="216" t="s">
        <v>722</v>
      </c>
      <c r="D25" s="2">
        <v>99714</v>
      </c>
      <c r="E25" s="2">
        <v>99714</v>
      </c>
      <c r="F25" s="217" t="s">
        <v>703</v>
      </c>
      <c r="G25" s="20">
        <v>30</v>
      </c>
      <c r="H25" s="20">
        <v>12</v>
      </c>
      <c r="I25" s="20">
        <v>12</v>
      </c>
      <c r="J25" s="20">
        <v>0</v>
      </c>
      <c r="K25" s="20">
        <v>0</v>
      </c>
      <c r="L25" s="20">
        <v>21</v>
      </c>
      <c r="M25" s="20">
        <v>21</v>
      </c>
      <c r="N25" s="20">
        <v>1</v>
      </c>
      <c r="O25" s="20">
        <v>0</v>
      </c>
      <c r="P25" s="20">
        <v>0</v>
      </c>
      <c r="Q25" s="20">
        <v>22</v>
      </c>
      <c r="R25" s="20">
        <v>0</v>
      </c>
      <c r="S25" s="20">
        <v>1653.047619047619</v>
      </c>
      <c r="T25" s="20">
        <v>1653.047619047619</v>
      </c>
      <c r="U25" s="20">
        <v>7420</v>
      </c>
      <c r="V25" s="20">
        <v>0</v>
      </c>
      <c r="W25" s="20">
        <v>0</v>
      </c>
      <c r="X25" s="20">
        <v>1915.1818181818182</v>
      </c>
      <c r="Y25" s="20">
        <v>0</v>
      </c>
      <c r="Z25" s="20">
        <v>12</v>
      </c>
      <c r="AA25" s="20">
        <v>0</v>
      </c>
      <c r="AB25" s="218">
        <v>1</v>
      </c>
      <c r="AC25" s="218">
        <v>0</v>
      </c>
      <c r="AD25" s="219">
        <v>13</v>
      </c>
      <c r="AE25" s="220">
        <v>0</v>
      </c>
      <c r="AF25" s="220">
        <v>12</v>
      </c>
      <c r="AG25" s="221">
        <v>12</v>
      </c>
      <c r="AH25" s="220">
        <v>0</v>
      </c>
      <c r="AI25" s="220">
        <v>0</v>
      </c>
      <c r="AJ25" s="220">
        <v>11.257560519388736</v>
      </c>
      <c r="AK25" s="220">
        <v>11.257560519388736</v>
      </c>
      <c r="AL25" s="220">
        <v>0</v>
      </c>
      <c r="AM25" s="220">
        <v>0</v>
      </c>
      <c r="AN25" s="220">
        <v>11.476670372706417</v>
      </c>
      <c r="AO25" s="220">
        <v>11.476670372706417</v>
      </c>
      <c r="AP25" s="220">
        <v>0</v>
      </c>
      <c r="AQ25" s="220">
        <v>0.96638421298841071</v>
      </c>
      <c r="AR25" s="220">
        <v>0</v>
      </c>
      <c r="AS25" s="220">
        <v>10.561055737308331</v>
      </c>
      <c r="AT25" s="220">
        <v>10.903748168010218</v>
      </c>
      <c r="AU25" s="220">
        <v>11.257560519388736</v>
      </c>
      <c r="AV25" s="220">
        <v>11.622853618310128</v>
      </c>
      <c r="AW25" s="220">
        <v>12</v>
      </c>
      <c r="AX25" s="220">
        <v>10.976163570313105</v>
      </c>
      <c r="AY25" s="220">
        <v>11.223627366114393</v>
      </c>
      <c r="AZ25" s="220">
        <v>11.476670372706417</v>
      </c>
      <c r="BA25" s="220">
        <v>11.735418376541887</v>
      </c>
      <c r="BB25" s="220">
        <v>12</v>
      </c>
      <c r="BC25" s="220">
        <v>0.93389844711322989</v>
      </c>
      <c r="BD25" s="220">
        <v>0.95000248200971427</v>
      </c>
      <c r="BE25" s="220">
        <v>0.96638421298841071</v>
      </c>
      <c r="BF25" s="220">
        <v>0.98304842860787411</v>
      </c>
      <c r="BG25" s="220">
        <v>1</v>
      </c>
      <c r="BH25" s="222">
        <v>12.136323512223782</v>
      </c>
      <c r="BI25" s="222">
        <v>12.274195699446317</v>
      </c>
      <c r="BJ25" s="222">
        <v>12.413634155068863</v>
      </c>
      <c r="BK25" s="223">
        <v>12.332019956921451</v>
      </c>
      <c r="BL25" s="223">
        <v>12.250942336319023</v>
      </c>
      <c r="BM25" s="223">
        <v>12.338890203566292</v>
      </c>
      <c r="BN25" s="223">
        <v>12.4274694367233</v>
      </c>
      <c r="BO25" s="223">
        <v>12.516684568280995</v>
      </c>
      <c r="BP25" s="223">
        <v>12.606540163268463</v>
      </c>
      <c r="BQ25" s="223">
        <v>12.697040819486523</v>
      </c>
      <c r="BR25" s="223">
        <v>12.768317245530755</v>
      </c>
      <c r="BS25" s="223">
        <v>12.839993790703675</v>
      </c>
      <c r="BT25" s="223">
        <v>12.912072701124041</v>
      </c>
      <c r="BU25" s="223">
        <v>12.984556235519472</v>
      </c>
      <c r="BV25" s="223">
        <v>13.057446665297235</v>
      </c>
      <c r="BW25" s="222">
        <v>12.136323512223782</v>
      </c>
      <c r="BX25" s="222">
        <v>12.274195699446317</v>
      </c>
      <c r="BY25" s="222">
        <v>12.413634155068863</v>
      </c>
      <c r="BZ25" s="223">
        <v>12.332019956921451</v>
      </c>
      <c r="CA25" s="223">
        <v>12.250942336319023</v>
      </c>
      <c r="CB25" s="223">
        <v>12.338890203566292</v>
      </c>
      <c r="CC25" s="223">
        <v>12.4274694367233</v>
      </c>
      <c r="CD25" s="223">
        <v>12.516684568280995</v>
      </c>
      <c r="CE25" s="223">
        <v>12.606540163268463</v>
      </c>
      <c r="CF25" s="223">
        <v>12.697040819486523</v>
      </c>
      <c r="CG25" s="223">
        <v>12.768317245530755</v>
      </c>
      <c r="CH25" s="223">
        <v>12.839993790703675</v>
      </c>
      <c r="CI25" s="223">
        <v>12.912072701124041</v>
      </c>
      <c r="CJ25" s="223">
        <v>12.984556235519472</v>
      </c>
      <c r="CK25" s="223">
        <v>13.057446665297235</v>
      </c>
      <c r="CL25" s="222">
        <v>1.0113602926853151</v>
      </c>
      <c r="CM25" s="222">
        <v>1.0228496416205264</v>
      </c>
      <c r="CN25" s="222">
        <v>1.0344695129224053</v>
      </c>
      <c r="CO25" s="223">
        <v>1.0276683297434543</v>
      </c>
      <c r="CP25" s="223">
        <v>1.0209118613599186</v>
      </c>
      <c r="CQ25" s="223">
        <v>1.0282408502971909</v>
      </c>
      <c r="CR25" s="223">
        <v>1.0356224530602751</v>
      </c>
      <c r="CS25" s="223">
        <v>1.0430570473567498</v>
      </c>
      <c r="CT25" s="223">
        <v>1.0505450136057053</v>
      </c>
      <c r="CU25" s="223">
        <v>1.0580867349572103</v>
      </c>
      <c r="CV25" s="223">
        <v>1.064026437127563</v>
      </c>
      <c r="CW25" s="223">
        <v>1.0699994825586396</v>
      </c>
      <c r="CX25" s="223">
        <v>1.0760060584270035</v>
      </c>
      <c r="CY25" s="223">
        <v>1.0820463529599562</v>
      </c>
      <c r="CZ25" s="223">
        <v>1.0881205554414362</v>
      </c>
      <c r="DA25" s="224">
        <v>0</v>
      </c>
      <c r="DB25" s="224">
        <v>0</v>
      </c>
      <c r="DC25" s="224">
        <v>0</v>
      </c>
      <c r="DD25" s="225">
        <v>0</v>
      </c>
      <c r="DE25" s="225">
        <v>0</v>
      </c>
      <c r="DF25" s="225">
        <v>0</v>
      </c>
      <c r="DG25" s="225">
        <v>0</v>
      </c>
      <c r="DH25" s="225">
        <v>0</v>
      </c>
      <c r="DI25" s="225">
        <v>0</v>
      </c>
      <c r="DJ25" s="225">
        <v>0</v>
      </c>
      <c r="DK25" s="225">
        <v>0</v>
      </c>
      <c r="DL25" s="225">
        <v>0</v>
      </c>
      <c r="DM25" s="225">
        <v>0</v>
      </c>
      <c r="DN25" s="225">
        <v>0</v>
      </c>
      <c r="DO25" s="225">
        <v>0</v>
      </c>
      <c r="DP25" s="224">
        <v>0</v>
      </c>
      <c r="DQ25" s="224">
        <v>0</v>
      </c>
      <c r="DR25" s="224">
        <v>0</v>
      </c>
      <c r="DS25" s="225">
        <v>0</v>
      </c>
      <c r="DT25" s="225">
        <v>0</v>
      </c>
      <c r="DU25" s="225">
        <v>0</v>
      </c>
      <c r="DV25" s="225">
        <v>0</v>
      </c>
      <c r="DW25" s="225">
        <v>0</v>
      </c>
      <c r="DX25" s="225">
        <v>0</v>
      </c>
      <c r="DY25" s="225">
        <v>0</v>
      </c>
      <c r="DZ25" s="225">
        <v>0</v>
      </c>
      <c r="EA25" s="225">
        <v>0</v>
      </c>
      <c r="EB25" s="225">
        <v>0</v>
      </c>
      <c r="EC25" s="225">
        <v>0</v>
      </c>
      <c r="ED25" s="225">
        <v>0</v>
      </c>
    </row>
    <row r="26" spans="1:134" ht="15" x14ac:dyDescent="0.25">
      <c r="A26" s="216">
        <v>137</v>
      </c>
      <c r="B26" s="216">
        <v>63</v>
      </c>
      <c r="C26" s="216" t="s">
        <v>723</v>
      </c>
      <c r="D26" s="2">
        <v>99714</v>
      </c>
      <c r="E26" s="2">
        <v>99714</v>
      </c>
      <c r="F26" s="217" t="s">
        <v>703</v>
      </c>
      <c r="G26" s="20">
        <v>3</v>
      </c>
      <c r="H26" s="20">
        <v>10</v>
      </c>
      <c r="I26" s="20">
        <v>1</v>
      </c>
      <c r="J26" s="20">
        <v>9</v>
      </c>
      <c r="K26" s="20">
        <v>0</v>
      </c>
      <c r="L26" s="20">
        <v>24</v>
      </c>
      <c r="M26" s="20">
        <v>24</v>
      </c>
      <c r="N26" s="20">
        <v>0</v>
      </c>
      <c r="O26" s="20">
        <v>0</v>
      </c>
      <c r="P26" s="20">
        <v>0</v>
      </c>
      <c r="Q26" s="20">
        <v>24</v>
      </c>
      <c r="R26" s="20">
        <v>0</v>
      </c>
      <c r="S26" s="20">
        <v>1057.625</v>
      </c>
      <c r="T26" s="20">
        <v>1057.625</v>
      </c>
      <c r="U26" s="20">
        <v>0</v>
      </c>
      <c r="V26" s="20">
        <v>0</v>
      </c>
      <c r="W26" s="20">
        <v>0</v>
      </c>
      <c r="X26" s="20">
        <v>1057.625</v>
      </c>
      <c r="Y26" s="20">
        <v>0</v>
      </c>
      <c r="Z26" s="20">
        <v>10</v>
      </c>
      <c r="AA26" s="20">
        <v>0</v>
      </c>
      <c r="AB26" s="218">
        <v>0</v>
      </c>
      <c r="AC26" s="218">
        <v>0</v>
      </c>
      <c r="AD26" s="219">
        <v>10</v>
      </c>
      <c r="AE26" s="220">
        <v>0</v>
      </c>
      <c r="AF26" s="220">
        <v>1</v>
      </c>
      <c r="AG26" s="221">
        <v>1</v>
      </c>
      <c r="AH26" s="220">
        <v>0</v>
      </c>
      <c r="AI26" s="220">
        <v>0</v>
      </c>
      <c r="AJ26" s="220">
        <v>9.3813004328239469</v>
      </c>
      <c r="AK26" s="220">
        <v>9.3813004328239469</v>
      </c>
      <c r="AL26" s="220">
        <v>0</v>
      </c>
      <c r="AM26" s="220">
        <v>0</v>
      </c>
      <c r="AN26" s="220">
        <v>0.95638919772553477</v>
      </c>
      <c r="AO26" s="220">
        <v>0.95638919772553477</v>
      </c>
      <c r="AP26" s="220">
        <v>0</v>
      </c>
      <c r="AQ26" s="220">
        <v>0</v>
      </c>
      <c r="AR26" s="220">
        <v>0</v>
      </c>
      <c r="AS26" s="220">
        <v>8.8008797810902752</v>
      </c>
      <c r="AT26" s="220">
        <v>9.0864568066751801</v>
      </c>
      <c r="AU26" s="220">
        <v>9.3813004328239469</v>
      </c>
      <c r="AV26" s="220">
        <v>9.6857113485917736</v>
      </c>
      <c r="AW26" s="220">
        <v>10</v>
      </c>
      <c r="AX26" s="220">
        <v>0.91468029752609203</v>
      </c>
      <c r="AY26" s="220">
        <v>0.93530228050953268</v>
      </c>
      <c r="AZ26" s="220">
        <v>0.95638919772553477</v>
      </c>
      <c r="BA26" s="220">
        <v>0.97795153137849056</v>
      </c>
      <c r="BB26" s="220">
        <v>1</v>
      </c>
      <c r="BC26" s="220">
        <v>0</v>
      </c>
      <c r="BD26" s="220">
        <v>0</v>
      </c>
      <c r="BE26" s="220">
        <v>0</v>
      </c>
      <c r="BF26" s="220">
        <v>0</v>
      </c>
      <c r="BG26" s="220">
        <v>0</v>
      </c>
      <c r="BH26" s="222">
        <v>10.113602926853151</v>
      </c>
      <c r="BI26" s="222">
        <v>10.228496416205264</v>
      </c>
      <c r="BJ26" s="222">
        <v>10.344695129224053</v>
      </c>
      <c r="BK26" s="223">
        <v>10.276683297434545</v>
      </c>
      <c r="BL26" s="223">
        <v>10.209118613599186</v>
      </c>
      <c r="BM26" s="223">
        <v>10.282408502971911</v>
      </c>
      <c r="BN26" s="223">
        <v>10.35622453060275</v>
      </c>
      <c r="BO26" s="223">
        <v>10.430570473567498</v>
      </c>
      <c r="BP26" s="223">
        <v>10.505450136057053</v>
      </c>
      <c r="BQ26" s="223">
        <v>10.580867349572104</v>
      </c>
      <c r="BR26" s="223">
        <v>10.640264371275629</v>
      </c>
      <c r="BS26" s="223">
        <v>10.699994825586398</v>
      </c>
      <c r="BT26" s="223">
        <v>10.760060584270036</v>
      </c>
      <c r="BU26" s="223">
        <v>10.820463529599563</v>
      </c>
      <c r="BV26" s="223">
        <v>10.881205554414363</v>
      </c>
      <c r="BW26" s="222">
        <v>1.0113602926853151</v>
      </c>
      <c r="BX26" s="222">
        <v>1.0228496416205264</v>
      </c>
      <c r="BY26" s="222">
        <v>1.0344695129224053</v>
      </c>
      <c r="BZ26" s="223">
        <v>1.0276683297434543</v>
      </c>
      <c r="CA26" s="223">
        <v>1.0209118613599186</v>
      </c>
      <c r="CB26" s="223">
        <v>1.0282408502971909</v>
      </c>
      <c r="CC26" s="223">
        <v>1.0356224530602751</v>
      </c>
      <c r="CD26" s="223">
        <v>1.0430570473567498</v>
      </c>
      <c r="CE26" s="223">
        <v>1.0505450136057053</v>
      </c>
      <c r="CF26" s="223">
        <v>1.0580867349572103</v>
      </c>
      <c r="CG26" s="223">
        <v>1.064026437127563</v>
      </c>
      <c r="CH26" s="223">
        <v>1.0699994825586396</v>
      </c>
      <c r="CI26" s="223">
        <v>1.0760060584270035</v>
      </c>
      <c r="CJ26" s="223">
        <v>1.0820463529599562</v>
      </c>
      <c r="CK26" s="223">
        <v>1.0881205554414362</v>
      </c>
      <c r="CL26" s="222">
        <v>0</v>
      </c>
      <c r="CM26" s="222">
        <v>0</v>
      </c>
      <c r="CN26" s="222">
        <v>0</v>
      </c>
      <c r="CO26" s="223">
        <v>0</v>
      </c>
      <c r="CP26" s="223">
        <v>0</v>
      </c>
      <c r="CQ26" s="223">
        <v>0</v>
      </c>
      <c r="CR26" s="223">
        <v>0</v>
      </c>
      <c r="CS26" s="223">
        <v>0</v>
      </c>
      <c r="CT26" s="223">
        <v>0</v>
      </c>
      <c r="CU26" s="223">
        <v>0</v>
      </c>
      <c r="CV26" s="223">
        <v>0</v>
      </c>
      <c r="CW26" s="223">
        <v>0</v>
      </c>
      <c r="CX26" s="223">
        <v>0</v>
      </c>
      <c r="CY26" s="223">
        <v>0</v>
      </c>
      <c r="CZ26" s="223">
        <v>0</v>
      </c>
      <c r="DA26" s="224">
        <v>0</v>
      </c>
      <c r="DB26" s="224">
        <v>0</v>
      </c>
      <c r="DC26" s="224">
        <v>0</v>
      </c>
      <c r="DD26" s="225">
        <v>0</v>
      </c>
      <c r="DE26" s="225">
        <v>0</v>
      </c>
      <c r="DF26" s="225">
        <v>0</v>
      </c>
      <c r="DG26" s="225">
        <v>0</v>
      </c>
      <c r="DH26" s="225">
        <v>0</v>
      </c>
      <c r="DI26" s="225">
        <v>0</v>
      </c>
      <c r="DJ26" s="225">
        <v>0</v>
      </c>
      <c r="DK26" s="225">
        <v>0</v>
      </c>
      <c r="DL26" s="225">
        <v>0</v>
      </c>
      <c r="DM26" s="225">
        <v>0</v>
      </c>
      <c r="DN26" s="225">
        <v>0</v>
      </c>
      <c r="DO26" s="225">
        <v>0</v>
      </c>
      <c r="DP26" s="224">
        <v>0</v>
      </c>
      <c r="DQ26" s="224">
        <v>0</v>
      </c>
      <c r="DR26" s="224">
        <v>0</v>
      </c>
      <c r="DS26" s="225">
        <v>0</v>
      </c>
      <c r="DT26" s="225">
        <v>0</v>
      </c>
      <c r="DU26" s="225">
        <v>0</v>
      </c>
      <c r="DV26" s="225">
        <v>0</v>
      </c>
      <c r="DW26" s="225">
        <v>0</v>
      </c>
      <c r="DX26" s="225">
        <v>0</v>
      </c>
      <c r="DY26" s="225">
        <v>0</v>
      </c>
      <c r="DZ26" s="225">
        <v>0</v>
      </c>
      <c r="EA26" s="225">
        <v>0</v>
      </c>
      <c r="EB26" s="225">
        <v>0</v>
      </c>
      <c r="EC26" s="225">
        <v>0</v>
      </c>
      <c r="ED26" s="225">
        <v>0</v>
      </c>
    </row>
    <row r="27" spans="1:134" ht="15" x14ac:dyDescent="0.25">
      <c r="A27" s="216">
        <v>138</v>
      </c>
      <c r="B27" s="216">
        <v>63</v>
      </c>
      <c r="C27" s="216" t="s">
        <v>724</v>
      </c>
      <c r="D27" s="2">
        <v>99714</v>
      </c>
      <c r="E27" s="2">
        <v>99714</v>
      </c>
      <c r="F27" s="217" t="s">
        <v>703</v>
      </c>
      <c r="G27" s="20">
        <v>7</v>
      </c>
      <c r="H27" s="20">
        <v>7</v>
      </c>
      <c r="I27" s="20">
        <v>6</v>
      </c>
      <c r="J27" s="20">
        <v>1</v>
      </c>
      <c r="K27" s="20">
        <v>0</v>
      </c>
      <c r="L27" s="20">
        <v>11</v>
      </c>
      <c r="M27" s="20">
        <v>11</v>
      </c>
      <c r="N27" s="20">
        <v>2</v>
      </c>
      <c r="O27" s="20">
        <v>0</v>
      </c>
      <c r="P27" s="20">
        <v>0</v>
      </c>
      <c r="Q27" s="20">
        <v>13</v>
      </c>
      <c r="R27" s="20">
        <v>0</v>
      </c>
      <c r="S27" s="20">
        <v>1943.2727272727273</v>
      </c>
      <c r="T27" s="20">
        <v>1943.2727272727273</v>
      </c>
      <c r="U27" s="20">
        <v>4367</v>
      </c>
      <c r="V27" s="20">
        <v>0</v>
      </c>
      <c r="W27" s="20">
        <v>0</v>
      </c>
      <c r="X27" s="20">
        <v>2316.1538461538462</v>
      </c>
      <c r="Y27" s="20">
        <v>0</v>
      </c>
      <c r="Z27" s="20">
        <v>7</v>
      </c>
      <c r="AA27" s="20">
        <v>0</v>
      </c>
      <c r="AB27" s="218">
        <v>2</v>
      </c>
      <c r="AC27" s="218">
        <v>0</v>
      </c>
      <c r="AD27" s="219">
        <v>9</v>
      </c>
      <c r="AE27" s="220">
        <v>0</v>
      </c>
      <c r="AF27" s="220">
        <v>6</v>
      </c>
      <c r="AG27" s="221">
        <v>6</v>
      </c>
      <c r="AH27" s="220">
        <v>0</v>
      </c>
      <c r="AI27" s="220">
        <v>0</v>
      </c>
      <c r="AJ27" s="220">
        <v>6.5669103029767628</v>
      </c>
      <c r="AK27" s="220">
        <v>6.5669103029767628</v>
      </c>
      <c r="AL27" s="220">
        <v>0</v>
      </c>
      <c r="AM27" s="220">
        <v>0</v>
      </c>
      <c r="AN27" s="220">
        <v>5.7383351863532086</v>
      </c>
      <c r="AO27" s="220">
        <v>5.7383351863532086</v>
      </c>
      <c r="AP27" s="220">
        <v>0</v>
      </c>
      <c r="AQ27" s="220">
        <v>1.9327684259768214</v>
      </c>
      <c r="AR27" s="220">
        <v>0</v>
      </c>
      <c r="AS27" s="220">
        <v>6.1606158467631928</v>
      </c>
      <c r="AT27" s="220">
        <v>6.3605197646726266</v>
      </c>
      <c r="AU27" s="220">
        <v>6.5669103029767628</v>
      </c>
      <c r="AV27" s="220">
        <v>6.7799979440142408</v>
      </c>
      <c r="AW27" s="220">
        <v>7</v>
      </c>
      <c r="AX27" s="220">
        <v>5.4880817851565524</v>
      </c>
      <c r="AY27" s="220">
        <v>5.6118136830571963</v>
      </c>
      <c r="AZ27" s="220">
        <v>5.7383351863532086</v>
      </c>
      <c r="BA27" s="220">
        <v>5.8677091882709433</v>
      </c>
      <c r="BB27" s="220">
        <v>6</v>
      </c>
      <c r="BC27" s="220">
        <v>1.8677968942264598</v>
      </c>
      <c r="BD27" s="220">
        <v>1.9000049640194285</v>
      </c>
      <c r="BE27" s="220">
        <v>1.9327684259768214</v>
      </c>
      <c r="BF27" s="220">
        <v>1.9660968572157482</v>
      </c>
      <c r="BG27" s="220">
        <v>2</v>
      </c>
      <c r="BH27" s="222">
        <v>7.0795220487972061</v>
      </c>
      <c r="BI27" s="222">
        <v>7.1599474913436847</v>
      </c>
      <c r="BJ27" s="222">
        <v>7.2412865904568369</v>
      </c>
      <c r="BK27" s="223">
        <v>7.1936783082041806</v>
      </c>
      <c r="BL27" s="223">
        <v>7.1463830295194297</v>
      </c>
      <c r="BM27" s="223">
        <v>7.1976859520803371</v>
      </c>
      <c r="BN27" s="223">
        <v>7.2493571714219254</v>
      </c>
      <c r="BO27" s="223">
        <v>7.3013993314972474</v>
      </c>
      <c r="BP27" s="223">
        <v>7.3538150952399368</v>
      </c>
      <c r="BQ27" s="223">
        <v>7.4066071447004722</v>
      </c>
      <c r="BR27" s="223">
        <v>7.44818505989294</v>
      </c>
      <c r="BS27" s="223">
        <v>7.4899963779104777</v>
      </c>
      <c r="BT27" s="223">
        <v>7.5320424089890246</v>
      </c>
      <c r="BU27" s="223">
        <v>7.5743244707196924</v>
      </c>
      <c r="BV27" s="223">
        <v>7.6168438880900533</v>
      </c>
      <c r="BW27" s="222">
        <v>6.0681617561118912</v>
      </c>
      <c r="BX27" s="222">
        <v>6.1370978497231583</v>
      </c>
      <c r="BY27" s="222">
        <v>6.2068170775344313</v>
      </c>
      <c r="BZ27" s="223">
        <v>6.1660099784607256</v>
      </c>
      <c r="CA27" s="223">
        <v>6.1254711681595113</v>
      </c>
      <c r="CB27" s="223">
        <v>6.169445101783146</v>
      </c>
      <c r="CC27" s="223">
        <v>6.2137347183616498</v>
      </c>
      <c r="CD27" s="223">
        <v>6.2583422841404976</v>
      </c>
      <c r="CE27" s="223">
        <v>6.3032700816342313</v>
      </c>
      <c r="CF27" s="223">
        <v>6.3485204097432613</v>
      </c>
      <c r="CG27" s="223">
        <v>6.3841586227653773</v>
      </c>
      <c r="CH27" s="223">
        <v>6.4199968953518374</v>
      </c>
      <c r="CI27" s="223">
        <v>6.4560363505620204</v>
      </c>
      <c r="CJ27" s="223">
        <v>6.492278117759736</v>
      </c>
      <c r="CK27" s="223">
        <v>6.5287233326486174</v>
      </c>
      <c r="CL27" s="222">
        <v>2.0227205853706303</v>
      </c>
      <c r="CM27" s="222">
        <v>2.0456992832410528</v>
      </c>
      <c r="CN27" s="222">
        <v>2.0689390258448106</v>
      </c>
      <c r="CO27" s="223">
        <v>2.0553366594869087</v>
      </c>
      <c r="CP27" s="223">
        <v>2.0418237227198373</v>
      </c>
      <c r="CQ27" s="223">
        <v>2.0564817005943818</v>
      </c>
      <c r="CR27" s="223">
        <v>2.0712449061205502</v>
      </c>
      <c r="CS27" s="223">
        <v>2.0861140947134995</v>
      </c>
      <c r="CT27" s="223">
        <v>2.1010900272114106</v>
      </c>
      <c r="CU27" s="223">
        <v>2.1161734699144206</v>
      </c>
      <c r="CV27" s="223">
        <v>2.1280528742551259</v>
      </c>
      <c r="CW27" s="223">
        <v>2.1399989651172793</v>
      </c>
      <c r="CX27" s="223">
        <v>2.152012116854007</v>
      </c>
      <c r="CY27" s="223">
        <v>2.1640927059199124</v>
      </c>
      <c r="CZ27" s="223">
        <v>2.1762411108828723</v>
      </c>
      <c r="DA27" s="224">
        <v>0</v>
      </c>
      <c r="DB27" s="224">
        <v>0</v>
      </c>
      <c r="DC27" s="224">
        <v>0</v>
      </c>
      <c r="DD27" s="225">
        <v>0</v>
      </c>
      <c r="DE27" s="225">
        <v>0</v>
      </c>
      <c r="DF27" s="225">
        <v>0</v>
      </c>
      <c r="DG27" s="225">
        <v>0</v>
      </c>
      <c r="DH27" s="225">
        <v>0</v>
      </c>
      <c r="DI27" s="225">
        <v>0</v>
      </c>
      <c r="DJ27" s="225">
        <v>0</v>
      </c>
      <c r="DK27" s="225">
        <v>0</v>
      </c>
      <c r="DL27" s="225">
        <v>0</v>
      </c>
      <c r="DM27" s="225">
        <v>0</v>
      </c>
      <c r="DN27" s="225">
        <v>0</v>
      </c>
      <c r="DO27" s="225">
        <v>0</v>
      </c>
      <c r="DP27" s="224">
        <v>0</v>
      </c>
      <c r="DQ27" s="224">
        <v>0</v>
      </c>
      <c r="DR27" s="224">
        <v>0</v>
      </c>
      <c r="DS27" s="225">
        <v>0</v>
      </c>
      <c r="DT27" s="225">
        <v>0</v>
      </c>
      <c r="DU27" s="225">
        <v>0</v>
      </c>
      <c r="DV27" s="225">
        <v>0</v>
      </c>
      <c r="DW27" s="225">
        <v>0</v>
      </c>
      <c r="DX27" s="225">
        <v>0</v>
      </c>
      <c r="DY27" s="225">
        <v>0</v>
      </c>
      <c r="DZ27" s="225">
        <v>0</v>
      </c>
      <c r="EA27" s="225">
        <v>0</v>
      </c>
      <c r="EB27" s="225">
        <v>0</v>
      </c>
      <c r="EC27" s="225">
        <v>0</v>
      </c>
      <c r="ED27" s="225">
        <v>0</v>
      </c>
    </row>
    <row r="28" spans="1:134" ht="15" x14ac:dyDescent="0.25">
      <c r="A28" s="216">
        <v>136</v>
      </c>
      <c r="B28" s="216">
        <v>64</v>
      </c>
      <c r="C28" s="216" t="s">
        <v>725</v>
      </c>
      <c r="D28" s="2">
        <v>99714</v>
      </c>
      <c r="E28" s="2">
        <v>99714</v>
      </c>
      <c r="F28" s="217" t="s">
        <v>703</v>
      </c>
      <c r="G28" s="20">
        <v>2</v>
      </c>
      <c r="H28" s="20">
        <v>1</v>
      </c>
      <c r="I28" s="20">
        <v>1</v>
      </c>
      <c r="J28" s="20">
        <v>0</v>
      </c>
      <c r="K28" s="20">
        <v>0</v>
      </c>
      <c r="L28" s="20">
        <v>3</v>
      </c>
      <c r="M28" s="20">
        <v>3</v>
      </c>
      <c r="N28" s="20">
        <v>0</v>
      </c>
      <c r="O28" s="20">
        <v>0</v>
      </c>
      <c r="P28" s="20">
        <v>0</v>
      </c>
      <c r="Q28" s="20">
        <v>3</v>
      </c>
      <c r="R28" s="20">
        <v>0</v>
      </c>
      <c r="S28" s="20">
        <v>2031.3333333333333</v>
      </c>
      <c r="T28" s="20">
        <v>2031.3333333333333</v>
      </c>
      <c r="U28" s="20">
        <v>0</v>
      </c>
      <c r="V28" s="20">
        <v>0</v>
      </c>
      <c r="W28" s="20">
        <v>0</v>
      </c>
      <c r="X28" s="20">
        <v>2031.3333333333333</v>
      </c>
      <c r="Y28" s="20">
        <v>0</v>
      </c>
      <c r="Z28" s="20">
        <v>1</v>
      </c>
      <c r="AA28" s="20">
        <v>0</v>
      </c>
      <c r="AB28" s="218">
        <v>0</v>
      </c>
      <c r="AC28" s="218">
        <v>0</v>
      </c>
      <c r="AD28" s="219">
        <v>1</v>
      </c>
      <c r="AE28" s="220">
        <v>0</v>
      </c>
      <c r="AF28" s="220">
        <v>1</v>
      </c>
      <c r="AG28" s="221">
        <v>1</v>
      </c>
      <c r="AH28" s="220">
        <v>0</v>
      </c>
      <c r="AI28" s="220">
        <v>0</v>
      </c>
      <c r="AJ28" s="220">
        <v>0.93813004328239469</v>
      </c>
      <c r="AK28" s="220">
        <v>0.93813004328239469</v>
      </c>
      <c r="AL28" s="220">
        <v>0</v>
      </c>
      <c r="AM28" s="220">
        <v>0</v>
      </c>
      <c r="AN28" s="220">
        <v>0.95638919772553477</v>
      </c>
      <c r="AO28" s="220">
        <v>0.95638919772553477</v>
      </c>
      <c r="AP28" s="220">
        <v>0</v>
      </c>
      <c r="AQ28" s="220">
        <v>0</v>
      </c>
      <c r="AR28" s="220">
        <v>0</v>
      </c>
      <c r="AS28" s="220">
        <v>0.88008797810902761</v>
      </c>
      <c r="AT28" s="220">
        <v>0.90864568066751805</v>
      </c>
      <c r="AU28" s="220">
        <v>0.93813004328239469</v>
      </c>
      <c r="AV28" s="220">
        <v>0.96857113485917723</v>
      </c>
      <c r="AW28" s="220">
        <v>1</v>
      </c>
      <c r="AX28" s="220">
        <v>0.91468029752609203</v>
      </c>
      <c r="AY28" s="220">
        <v>0.93530228050953268</v>
      </c>
      <c r="AZ28" s="220">
        <v>0.95638919772553477</v>
      </c>
      <c r="BA28" s="220">
        <v>0.97795153137849056</v>
      </c>
      <c r="BB28" s="220">
        <v>1</v>
      </c>
      <c r="BC28" s="220">
        <v>0</v>
      </c>
      <c r="BD28" s="220">
        <v>0</v>
      </c>
      <c r="BE28" s="220">
        <v>0</v>
      </c>
      <c r="BF28" s="220">
        <v>0</v>
      </c>
      <c r="BG28" s="220">
        <v>0</v>
      </c>
      <c r="BH28" s="222">
        <v>1.0113602926853151</v>
      </c>
      <c r="BI28" s="222">
        <v>1.0228496416205264</v>
      </c>
      <c r="BJ28" s="222">
        <v>1.0344695129224053</v>
      </c>
      <c r="BK28" s="223">
        <v>1.0276683297434543</v>
      </c>
      <c r="BL28" s="223">
        <v>1.0209118613599186</v>
      </c>
      <c r="BM28" s="223">
        <v>1.0282408502971909</v>
      </c>
      <c r="BN28" s="223">
        <v>1.0356224530602751</v>
      </c>
      <c r="BO28" s="223">
        <v>1.0430570473567498</v>
      </c>
      <c r="BP28" s="223">
        <v>1.0505450136057053</v>
      </c>
      <c r="BQ28" s="223">
        <v>1.0580867349572103</v>
      </c>
      <c r="BR28" s="223">
        <v>1.064026437127563</v>
      </c>
      <c r="BS28" s="223">
        <v>1.0699994825586396</v>
      </c>
      <c r="BT28" s="223">
        <v>1.0760060584270035</v>
      </c>
      <c r="BU28" s="223">
        <v>1.0820463529599562</v>
      </c>
      <c r="BV28" s="223">
        <v>1.0881205554414362</v>
      </c>
      <c r="BW28" s="222">
        <v>1.0113602926853151</v>
      </c>
      <c r="BX28" s="222">
        <v>1.0228496416205264</v>
      </c>
      <c r="BY28" s="222">
        <v>1.0344695129224053</v>
      </c>
      <c r="BZ28" s="223">
        <v>1.0276683297434543</v>
      </c>
      <c r="CA28" s="223">
        <v>1.0209118613599186</v>
      </c>
      <c r="CB28" s="223">
        <v>1.0282408502971909</v>
      </c>
      <c r="CC28" s="223">
        <v>1.0356224530602751</v>
      </c>
      <c r="CD28" s="223">
        <v>1.0430570473567498</v>
      </c>
      <c r="CE28" s="223">
        <v>1.0505450136057053</v>
      </c>
      <c r="CF28" s="223">
        <v>1.0580867349572103</v>
      </c>
      <c r="CG28" s="223">
        <v>1.064026437127563</v>
      </c>
      <c r="CH28" s="223">
        <v>1.0699994825586396</v>
      </c>
      <c r="CI28" s="223">
        <v>1.0760060584270035</v>
      </c>
      <c r="CJ28" s="223">
        <v>1.0820463529599562</v>
      </c>
      <c r="CK28" s="223">
        <v>1.0881205554414362</v>
      </c>
      <c r="CL28" s="222">
        <v>0</v>
      </c>
      <c r="CM28" s="222">
        <v>0</v>
      </c>
      <c r="CN28" s="222">
        <v>0</v>
      </c>
      <c r="CO28" s="223">
        <v>0</v>
      </c>
      <c r="CP28" s="223">
        <v>0</v>
      </c>
      <c r="CQ28" s="223">
        <v>0</v>
      </c>
      <c r="CR28" s="223">
        <v>0</v>
      </c>
      <c r="CS28" s="223">
        <v>0</v>
      </c>
      <c r="CT28" s="223">
        <v>0</v>
      </c>
      <c r="CU28" s="223">
        <v>0</v>
      </c>
      <c r="CV28" s="223">
        <v>0</v>
      </c>
      <c r="CW28" s="223">
        <v>0</v>
      </c>
      <c r="CX28" s="223">
        <v>0</v>
      </c>
      <c r="CY28" s="223">
        <v>0</v>
      </c>
      <c r="CZ28" s="223">
        <v>0</v>
      </c>
      <c r="DA28" s="224">
        <v>0</v>
      </c>
      <c r="DB28" s="224">
        <v>0</v>
      </c>
      <c r="DC28" s="224">
        <v>0</v>
      </c>
      <c r="DD28" s="225">
        <v>0</v>
      </c>
      <c r="DE28" s="225">
        <v>0</v>
      </c>
      <c r="DF28" s="225">
        <v>0</v>
      </c>
      <c r="DG28" s="225">
        <v>0</v>
      </c>
      <c r="DH28" s="225">
        <v>0</v>
      </c>
      <c r="DI28" s="225">
        <v>0</v>
      </c>
      <c r="DJ28" s="225">
        <v>0</v>
      </c>
      <c r="DK28" s="225">
        <v>0</v>
      </c>
      <c r="DL28" s="225">
        <v>0</v>
      </c>
      <c r="DM28" s="225">
        <v>0</v>
      </c>
      <c r="DN28" s="225">
        <v>0</v>
      </c>
      <c r="DO28" s="225">
        <v>0</v>
      </c>
      <c r="DP28" s="224">
        <v>0</v>
      </c>
      <c r="DQ28" s="224">
        <v>0</v>
      </c>
      <c r="DR28" s="224">
        <v>0</v>
      </c>
      <c r="DS28" s="225">
        <v>0</v>
      </c>
      <c r="DT28" s="225">
        <v>0</v>
      </c>
      <c r="DU28" s="225">
        <v>0</v>
      </c>
      <c r="DV28" s="225">
        <v>0</v>
      </c>
      <c r="DW28" s="225">
        <v>0</v>
      </c>
      <c r="DX28" s="225">
        <v>0</v>
      </c>
      <c r="DY28" s="225">
        <v>0</v>
      </c>
      <c r="DZ28" s="225">
        <v>0</v>
      </c>
      <c r="EA28" s="225">
        <v>0</v>
      </c>
      <c r="EB28" s="225">
        <v>0</v>
      </c>
      <c r="EC28" s="225">
        <v>0</v>
      </c>
      <c r="ED28" s="225">
        <v>0</v>
      </c>
    </row>
    <row r="29" spans="1:134" ht="15" x14ac:dyDescent="0.25">
      <c r="A29" s="216">
        <v>137</v>
      </c>
      <c r="B29" s="216">
        <v>64</v>
      </c>
      <c r="C29" s="216" t="s">
        <v>726</v>
      </c>
      <c r="D29" s="2">
        <v>99714</v>
      </c>
      <c r="E29" s="2">
        <v>99714</v>
      </c>
      <c r="F29" s="217" t="s">
        <v>703</v>
      </c>
      <c r="G29" s="20">
        <v>2</v>
      </c>
      <c r="H29" s="20">
        <v>5</v>
      </c>
      <c r="I29" s="20">
        <v>2</v>
      </c>
      <c r="J29" s="20">
        <v>3</v>
      </c>
      <c r="K29" s="20">
        <v>1</v>
      </c>
      <c r="L29" s="20">
        <v>10</v>
      </c>
      <c r="M29" s="20">
        <v>11</v>
      </c>
      <c r="N29" s="20">
        <v>1</v>
      </c>
      <c r="O29" s="20">
        <v>0</v>
      </c>
      <c r="P29" s="20">
        <v>0</v>
      </c>
      <c r="Q29" s="20">
        <v>12</v>
      </c>
      <c r="R29" s="20">
        <v>2784</v>
      </c>
      <c r="S29" s="20">
        <v>1988.7</v>
      </c>
      <c r="T29" s="20">
        <v>2061</v>
      </c>
      <c r="U29" s="20">
        <v>2418</v>
      </c>
      <c r="V29" s="20">
        <v>0</v>
      </c>
      <c r="W29" s="20">
        <v>0</v>
      </c>
      <c r="X29" s="20">
        <v>2090.75</v>
      </c>
      <c r="Y29" s="20">
        <v>0.45454545454545453</v>
      </c>
      <c r="Z29" s="20">
        <v>4.5454545454545459</v>
      </c>
      <c r="AA29" s="20">
        <v>0</v>
      </c>
      <c r="AB29" s="218">
        <v>1</v>
      </c>
      <c r="AC29" s="218">
        <v>0</v>
      </c>
      <c r="AD29" s="219">
        <v>6</v>
      </c>
      <c r="AE29" s="220">
        <v>0.18181818181818182</v>
      </c>
      <c r="AF29" s="220">
        <v>1.8181818181818183</v>
      </c>
      <c r="AG29" s="221">
        <v>2</v>
      </c>
      <c r="AH29" s="220">
        <v>0</v>
      </c>
      <c r="AI29" s="220">
        <v>0.42642274694654303</v>
      </c>
      <c r="AJ29" s="220">
        <v>4.264227469465431</v>
      </c>
      <c r="AK29" s="220">
        <v>4.6906502164119743</v>
      </c>
      <c r="AL29" s="220">
        <v>0</v>
      </c>
      <c r="AM29" s="220">
        <v>0.17388894504100633</v>
      </c>
      <c r="AN29" s="220">
        <v>1.7388894504100634</v>
      </c>
      <c r="AO29" s="220">
        <v>1.9127783954510698</v>
      </c>
      <c r="AP29" s="220">
        <v>0</v>
      </c>
      <c r="AQ29" s="220">
        <v>0.96638421298841071</v>
      </c>
      <c r="AR29" s="220">
        <v>0</v>
      </c>
      <c r="AS29" s="220">
        <v>4.4004398905451376</v>
      </c>
      <c r="AT29" s="220">
        <v>4.54322840333759</v>
      </c>
      <c r="AU29" s="220">
        <v>4.6906502164119734</v>
      </c>
      <c r="AV29" s="220">
        <v>4.8428556742958868</v>
      </c>
      <c r="AW29" s="220">
        <v>5</v>
      </c>
      <c r="AX29" s="220">
        <v>1.8293605950521841</v>
      </c>
      <c r="AY29" s="220">
        <v>1.8706045610190654</v>
      </c>
      <c r="AZ29" s="220">
        <v>1.9127783954510695</v>
      </c>
      <c r="BA29" s="220">
        <v>1.9559030627569811</v>
      </c>
      <c r="BB29" s="220">
        <v>2</v>
      </c>
      <c r="BC29" s="220">
        <v>0.93389844711322989</v>
      </c>
      <c r="BD29" s="220">
        <v>0.95000248200971427</v>
      </c>
      <c r="BE29" s="220">
        <v>0.96638421298841071</v>
      </c>
      <c r="BF29" s="220">
        <v>0.98304842860787411</v>
      </c>
      <c r="BG29" s="220">
        <v>1</v>
      </c>
      <c r="BH29" s="222">
        <v>5.0568014634265754</v>
      </c>
      <c r="BI29" s="222">
        <v>5.1142482081026319</v>
      </c>
      <c r="BJ29" s="222">
        <v>5.1723475646120267</v>
      </c>
      <c r="BK29" s="223">
        <v>5.1383416487172724</v>
      </c>
      <c r="BL29" s="223">
        <v>5.1045593067995929</v>
      </c>
      <c r="BM29" s="223">
        <v>5.1412042514859557</v>
      </c>
      <c r="BN29" s="223">
        <v>5.1781122653013751</v>
      </c>
      <c r="BO29" s="223">
        <v>5.2152852367837488</v>
      </c>
      <c r="BP29" s="223">
        <v>5.2527250680285267</v>
      </c>
      <c r="BQ29" s="223">
        <v>5.2904336747860521</v>
      </c>
      <c r="BR29" s="223">
        <v>5.3201321856378145</v>
      </c>
      <c r="BS29" s="223">
        <v>5.3499974127931988</v>
      </c>
      <c r="BT29" s="223">
        <v>5.380030292135018</v>
      </c>
      <c r="BU29" s="223">
        <v>5.4102317647997813</v>
      </c>
      <c r="BV29" s="223">
        <v>5.4406027772071814</v>
      </c>
      <c r="BW29" s="222">
        <v>2.0227205853706303</v>
      </c>
      <c r="BX29" s="222">
        <v>2.0456992832410528</v>
      </c>
      <c r="BY29" s="222">
        <v>2.0689390258448106</v>
      </c>
      <c r="BZ29" s="223">
        <v>2.0553366594869087</v>
      </c>
      <c r="CA29" s="223">
        <v>2.0418237227198373</v>
      </c>
      <c r="CB29" s="223">
        <v>2.0564817005943818</v>
      </c>
      <c r="CC29" s="223">
        <v>2.0712449061205502</v>
      </c>
      <c r="CD29" s="223">
        <v>2.0861140947134995</v>
      </c>
      <c r="CE29" s="223">
        <v>2.1010900272114106</v>
      </c>
      <c r="CF29" s="223">
        <v>2.1161734699144206</v>
      </c>
      <c r="CG29" s="223">
        <v>2.1280528742551259</v>
      </c>
      <c r="CH29" s="223">
        <v>2.1399989651172793</v>
      </c>
      <c r="CI29" s="223">
        <v>2.152012116854007</v>
      </c>
      <c r="CJ29" s="223">
        <v>2.1640927059199124</v>
      </c>
      <c r="CK29" s="223">
        <v>2.1762411108828723</v>
      </c>
      <c r="CL29" s="222">
        <v>1.0113602926853151</v>
      </c>
      <c r="CM29" s="222">
        <v>1.0228496416205264</v>
      </c>
      <c r="CN29" s="222">
        <v>1.0344695129224053</v>
      </c>
      <c r="CO29" s="223">
        <v>1.0276683297434543</v>
      </c>
      <c r="CP29" s="223">
        <v>1.0209118613599186</v>
      </c>
      <c r="CQ29" s="223">
        <v>1.0282408502971909</v>
      </c>
      <c r="CR29" s="223">
        <v>1.0356224530602751</v>
      </c>
      <c r="CS29" s="223">
        <v>1.0430570473567498</v>
      </c>
      <c r="CT29" s="223">
        <v>1.0505450136057053</v>
      </c>
      <c r="CU29" s="223">
        <v>1.0580867349572103</v>
      </c>
      <c r="CV29" s="223">
        <v>1.064026437127563</v>
      </c>
      <c r="CW29" s="223">
        <v>1.0699994825586396</v>
      </c>
      <c r="CX29" s="223">
        <v>1.0760060584270035</v>
      </c>
      <c r="CY29" s="223">
        <v>1.0820463529599562</v>
      </c>
      <c r="CZ29" s="223">
        <v>1.0881205554414362</v>
      </c>
      <c r="DA29" s="224">
        <v>0</v>
      </c>
      <c r="DB29" s="224">
        <v>0</v>
      </c>
      <c r="DC29" s="224">
        <v>0</v>
      </c>
      <c r="DD29" s="225">
        <v>0</v>
      </c>
      <c r="DE29" s="225">
        <v>0</v>
      </c>
      <c r="DF29" s="225">
        <v>0</v>
      </c>
      <c r="DG29" s="225">
        <v>0</v>
      </c>
      <c r="DH29" s="225">
        <v>0</v>
      </c>
      <c r="DI29" s="225">
        <v>0</v>
      </c>
      <c r="DJ29" s="225">
        <v>0</v>
      </c>
      <c r="DK29" s="225">
        <v>0</v>
      </c>
      <c r="DL29" s="225">
        <v>0</v>
      </c>
      <c r="DM29" s="225">
        <v>0</v>
      </c>
      <c r="DN29" s="225">
        <v>0</v>
      </c>
      <c r="DO29" s="225">
        <v>0</v>
      </c>
      <c r="DP29" s="224">
        <v>0</v>
      </c>
      <c r="DQ29" s="224">
        <v>0</v>
      </c>
      <c r="DR29" s="224">
        <v>0</v>
      </c>
      <c r="DS29" s="225">
        <v>0</v>
      </c>
      <c r="DT29" s="225">
        <v>0</v>
      </c>
      <c r="DU29" s="225">
        <v>0</v>
      </c>
      <c r="DV29" s="225">
        <v>0</v>
      </c>
      <c r="DW29" s="225">
        <v>0</v>
      </c>
      <c r="DX29" s="225">
        <v>0</v>
      </c>
      <c r="DY29" s="225">
        <v>0</v>
      </c>
      <c r="DZ29" s="225">
        <v>0</v>
      </c>
      <c r="EA29" s="225">
        <v>0</v>
      </c>
      <c r="EB29" s="225">
        <v>0</v>
      </c>
      <c r="EC29" s="225">
        <v>0</v>
      </c>
      <c r="ED29" s="225">
        <v>0</v>
      </c>
    </row>
    <row r="30" spans="1:134" ht="15" x14ac:dyDescent="0.25">
      <c r="A30" s="216">
        <v>143</v>
      </c>
      <c r="B30" s="216">
        <v>64</v>
      </c>
      <c r="C30" s="216" t="s">
        <v>727</v>
      </c>
      <c r="D30" s="2">
        <v>99714</v>
      </c>
      <c r="E30" s="2">
        <v>99714</v>
      </c>
      <c r="F30" s="217" t="s">
        <v>703</v>
      </c>
      <c r="G30" s="20">
        <v>15</v>
      </c>
      <c r="H30" s="20">
        <v>23</v>
      </c>
      <c r="I30" s="20">
        <v>8</v>
      </c>
      <c r="J30" s="20">
        <v>15</v>
      </c>
      <c r="K30" s="20">
        <v>0</v>
      </c>
      <c r="L30" s="20">
        <v>1</v>
      </c>
      <c r="M30" s="20">
        <v>1</v>
      </c>
      <c r="N30" s="20">
        <v>0</v>
      </c>
      <c r="O30" s="20">
        <v>0</v>
      </c>
      <c r="P30" s="20">
        <v>0</v>
      </c>
      <c r="Q30" s="20">
        <v>1</v>
      </c>
      <c r="R30" s="20">
        <v>0</v>
      </c>
      <c r="S30" s="20">
        <v>1120</v>
      </c>
      <c r="T30" s="20">
        <v>1120</v>
      </c>
      <c r="U30" s="20">
        <v>0</v>
      </c>
      <c r="V30" s="20">
        <v>0</v>
      </c>
      <c r="W30" s="20">
        <v>0</v>
      </c>
      <c r="X30" s="20">
        <v>1120</v>
      </c>
      <c r="Y30" s="20">
        <v>0</v>
      </c>
      <c r="Z30" s="20">
        <v>23</v>
      </c>
      <c r="AA30" s="20">
        <v>0</v>
      </c>
      <c r="AB30" s="218">
        <v>0</v>
      </c>
      <c r="AC30" s="218">
        <v>0</v>
      </c>
      <c r="AD30" s="219">
        <v>23</v>
      </c>
      <c r="AE30" s="220">
        <v>0</v>
      </c>
      <c r="AF30" s="220">
        <v>8</v>
      </c>
      <c r="AG30" s="221">
        <v>8</v>
      </c>
      <c r="AH30" s="220">
        <v>0</v>
      </c>
      <c r="AI30" s="220">
        <v>0</v>
      </c>
      <c r="AJ30" s="220">
        <v>21.576990995495077</v>
      </c>
      <c r="AK30" s="220">
        <v>21.576990995495077</v>
      </c>
      <c r="AL30" s="220">
        <v>0</v>
      </c>
      <c r="AM30" s="220">
        <v>0</v>
      </c>
      <c r="AN30" s="220">
        <v>7.6511135818042781</v>
      </c>
      <c r="AO30" s="220">
        <v>7.6511135818042781</v>
      </c>
      <c r="AP30" s="220">
        <v>0</v>
      </c>
      <c r="AQ30" s="220">
        <v>0</v>
      </c>
      <c r="AR30" s="220">
        <v>0</v>
      </c>
      <c r="AS30" s="220">
        <v>20.242023496507635</v>
      </c>
      <c r="AT30" s="220">
        <v>20.898850655352916</v>
      </c>
      <c r="AU30" s="220">
        <v>21.576990995495077</v>
      </c>
      <c r="AV30" s="220">
        <v>22.277136101761077</v>
      </c>
      <c r="AW30" s="220">
        <v>23</v>
      </c>
      <c r="AX30" s="220">
        <v>7.3174423802087363</v>
      </c>
      <c r="AY30" s="220">
        <v>7.4824182440762614</v>
      </c>
      <c r="AZ30" s="220">
        <v>7.6511135818042781</v>
      </c>
      <c r="BA30" s="220">
        <v>7.8236122510279245</v>
      </c>
      <c r="BB30" s="220">
        <v>8</v>
      </c>
      <c r="BC30" s="220">
        <v>0</v>
      </c>
      <c r="BD30" s="220">
        <v>0</v>
      </c>
      <c r="BE30" s="220">
        <v>0</v>
      </c>
      <c r="BF30" s="220">
        <v>0</v>
      </c>
      <c r="BG30" s="220">
        <v>0</v>
      </c>
      <c r="BH30" s="222">
        <v>23.261286731762247</v>
      </c>
      <c r="BI30" s="222">
        <v>23.525541757272109</v>
      </c>
      <c r="BJ30" s="222">
        <v>23.792798797215323</v>
      </c>
      <c r="BK30" s="223">
        <v>23.63637158409945</v>
      </c>
      <c r="BL30" s="223">
        <v>23.480972811278129</v>
      </c>
      <c r="BM30" s="223">
        <v>23.649539556835393</v>
      </c>
      <c r="BN30" s="223">
        <v>23.819316420386325</v>
      </c>
      <c r="BO30" s="223">
        <v>23.990312089205243</v>
      </c>
      <c r="BP30" s="223">
        <v>24.162535312931222</v>
      </c>
      <c r="BQ30" s="223">
        <v>24.335994904015838</v>
      </c>
      <c r="BR30" s="223">
        <v>24.472608053933946</v>
      </c>
      <c r="BS30" s="223">
        <v>24.609988098848714</v>
      </c>
      <c r="BT30" s="223">
        <v>24.748139343821084</v>
      </c>
      <c r="BU30" s="223">
        <v>24.887066118078991</v>
      </c>
      <c r="BV30" s="223">
        <v>25.026772775153034</v>
      </c>
      <c r="BW30" s="222">
        <v>8.0908823414825211</v>
      </c>
      <c r="BX30" s="222">
        <v>8.1827971329642111</v>
      </c>
      <c r="BY30" s="222">
        <v>8.2757561033792424</v>
      </c>
      <c r="BZ30" s="223">
        <v>8.2213466379476348</v>
      </c>
      <c r="CA30" s="223">
        <v>8.167294890879349</v>
      </c>
      <c r="CB30" s="223">
        <v>8.2259268023775274</v>
      </c>
      <c r="CC30" s="223">
        <v>8.2849796244822009</v>
      </c>
      <c r="CD30" s="223">
        <v>8.344456378853998</v>
      </c>
      <c r="CE30" s="223">
        <v>8.4043601088456423</v>
      </c>
      <c r="CF30" s="223">
        <v>8.4646938796576823</v>
      </c>
      <c r="CG30" s="223">
        <v>8.5122114970205036</v>
      </c>
      <c r="CH30" s="223">
        <v>8.5599958604691171</v>
      </c>
      <c r="CI30" s="223">
        <v>8.6080484674160278</v>
      </c>
      <c r="CJ30" s="223">
        <v>8.6563708236796497</v>
      </c>
      <c r="CK30" s="223">
        <v>8.7049644435314892</v>
      </c>
      <c r="CL30" s="222">
        <v>0</v>
      </c>
      <c r="CM30" s="222">
        <v>0</v>
      </c>
      <c r="CN30" s="222">
        <v>0</v>
      </c>
      <c r="CO30" s="223">
        <v>0</v>
      </c>
      <c r="CP30" s="223">
        <v>0</v>
      </c>
      <c r="CQ30" s="223">
        <v>0</v>
      </c>
      <c r="CR30" s="223">
        <v>0</v>
      </c>
      <c r="CS30" s="223">
        <v>0</v>
      </c>
      <c r="CT30" s="223">
        <v>0</v>
      </c>
      <c r="CU30" s="223">
        <v>0</v>
      </c>
      <c r="CV30" s="223">
        <v>0</v>
      </c>
      <c r="CW30" s="223">
        <v>0</v>
      </c>
      <c r="CX30" s="223">
        <v>0</v>
      </c>
      <c r="CY30" s="223">
        <v>0</v>
      </c>
      <c r="CZ30" s="223">
        <v>0</v>
      </c>
      <c r="DA30" s="224">
        <v>0</v>
      </c>
      <c r="DB30" s="224">
        <v>0</v>
      </c>
      <c r="DC30" s="224">
        <v>0</v>
      </c>
      <c r="DD30" s="225">
        <v>0</v>
      </c>
      <c r="DE30" s="225">
        <v>0</v>
      </c>
      <c r="DF30" s="225">
        <v>0</v>
      </c>
      <c r="DG30" s="225">
        <v>0</v>
      </c>
      <c r="DH30" s="225">
        <v>0</v>
      </c>
      <c r="DI30" s="225">
        <v>0</v>
      </c>
      <c r="DJ30" s="225">
        <v>0</v>
      </c>
      <c r="DK30" s="225">
        <v>0</v>
      </c>
      <c r="DL30" s="225">
        <v>0</v>
      </c>
      <c r="DM30" s="225">
        <v>0</v>
      </c>
      <c r="DN30" s="225">
        <v>0</v>
      </c>
      <c r="DO30" s="225">
        <v>0</v>
      </c>
      <c r="DP30" s="224">
        <v>0</v>
      </c>
      <c r="DQ30" s="224">
        <v>0</v>
      </c>
      <c r="DR30" s="224">
        <v>0</v>
      </c>
      <c r="DS30" s="225">
        <v>0</v>
      </c>
      <c r="DT30" s="225">
        <v>0</v>
      </c>
      <c r="DU30" s="225">
        <v>0</v>
      </c>
      <c r="DV30" s="225">
        <v>0</v>
      </c>
      <c r="DW30" s="225">
        <v>0</v>
      </c>
      <c r="DX30" s="225">
        <v>0</v>
      </c>
      <c r="DY30" s="225">
        <v>0</v>
      </c>
      <c r="DZ30" s="225">
        <v>0</v>
      </c>
      <c r="EA30" s="225">
        <v>0</v>
      </c>
      <c r="EB30" s="225">
        <v>0</v>
      </c>
      <c r="EC30" s="225">
        <v>0</v>
      </c>
      <c r="ED30" s="225">
        <v>0</v>
      </c>
    </row>
    <row r="31" spans="1:134" ht="15" x14ac:dyDescent="0.25">
      <c r="A31" s="216">
        <v>136</v>
      </c>
      <c r="B31" s="216">
        <v>65</v>
      </c>
      <c r="C31" s="216" t="s">
        <v>728</v>
      </c>
      <c r="D31" s="2">
        <v>99714</v>
      </c>
      <c r="E31" s="2">
        <v>99714</v>
      </c>
      <c r="F31" s="217" t="s">
        <v>703</v>
      </c>
      <c r="G31" s="20">
        <v>79</v>
      </c>
      <c r="H31" s="20">
        <v>56</v>
      </c>
      <c r="I31" s="20">
        <v>36</v>
      </c>
      <c r="J31" s="20">
        <v>20</v>
      </c>
      <c r="K31" s="20">
        <v>0</v>
      </c>
      <c r="L31" s="20">
        <v>8</v>
      </c>
      <c r="M31" s="20">
        <v>8</v>
      </c>
      <c r="N31" s="20">
        <v>0</v>
      </c>
      <c r="O31" s="20">
        <v>0</v>
      </c>
      <c r="P31" s="20">
        <v>0</v>
      </c>
      <c r="Q31" s="20">
        <v>8</v>
      </c>
      <c r="R31" s="20">
        <v>0</v>
      </c>
      <c r="S31" s="20">
        <v>2156.75</v>
      </c>
      <c r="T31" s="20">
        <v>2156.75</v>
      </c>
      <c r="U31" s="20">
        <v>0</v>
      </c>
      <c r="V31" s="20">
        <v>0</v>
      </c>
      <c r="W31" s="20">
        <v>0</v>
      </c>
      <c r="X31" s="20">
        <v>2156.75</v>
      </c>
      <c r="Y31" s="20">
        <v>0</v>
      </c>
      <c r="Z31" s="20">
        <v>56</v>
      </c>
      <c r="AA31" s="20">
        <v>0</v>
      </c>
      <c r="AB31" s="218">
        <v>0</v>
      </c>
      <c r="AC31" s="218">
        <v>0</v>
      </c>
      <c r="AD31" s="219">
        <v>56</v>
      </c>
      <c r="AE31" s="220">
        <v>0</v>
      </c>
      <c r="AF31" s="220">
        <v>36</v>
      </c>
      <c r="AG31" s="221">
        <v>36</v>
      </c>
      <c r="AH31" s="220">
        <v>0</v>
      </c>
      <c r="AI31" s="220">
        <v>0</v>
      </c>
      <c r="AJ31" s="220">
        <v>52.535282423814103</v>
      </c>
      <c r="AK31" s="220">
        <v>52.535282423814103</v>
      </c>
      <c r="AL31" s="220">
        <v>0</v>
      </c>
      <c r="AM31" s="220">
        <v>0</v>
      </c>
      <c r="AN31" s="220">
        <v>34.430011118119253</v>
      </c>
      <c r="AO31" s="220">
        <v>34.430011118119253</v>
      </c>
      <c r="AP31" s="220">
        <v>0</v>
      </c>
      <c r="AQ31" s="220">
        <v>0</v>
      </c>
      <c r="AR31" s="220">
        <v>0</v>
      </c>
      <c r="AS31" s="220">
        <v>49.284926774105543</v>
      </c>
      <c r="AT31" s="220">
        <v>50.884158117381013</v>
      </c>
      <c r="AU31" s="220">
        <v>52.535282423814103</v>
      </c>
      <c r="AV31" s="220">
        <v>54.239983552113927</v>
      </c>
      <c r="AW31" s="220">
        <v>56</v>
      </c>
      <c r="AX31" s="220">
        <v>32.928490710939315</v>
      </c>
      <c r="AY31" s="220">
        <v>33.670882098343178</v>
      </c>
      <c r="AZ31" s="220">
        <v>34.430011118119253</v>
      </c>
      <c r="BA31" s="220">
        <v>35.20625512962566</v>
      </c>
      <c r="BB31" s="220">
        <v>36</v>
      </c>
      <c r="BC31" s="220">
        <v>0</v>
      </c>
      <c r="BD31" s="220">
        <v>0</v>
      </c>
      <c r="BE31" s="220">
        <v>0</v>
      </c>
      <c r="BF31" s="220">
        <v>0</v>
      </c>
      <c r="BG31" s="220">
        <v>0</v>
      </c>
      <c r="BH31" s="222">
        <v>56.636176390377649</v>
      </c>
      <c r="BI31" s="222">
        <v>57.279579930749478</v>
      </c>
      <c r="BJ31" s="222">
        <v>57.930292723654695</v>
      </c>
      <c r="BK31" s="223">
        <v>57.549426465633445</v>
      </c>
      <c r="BL31" s="223">
        <v>57.171064236155438</v>
      </c>
      <c r="BM31" s="223">
        <v>57.581487616642697</v>
      </c>
      <c r="BN31" s="223">
        <v>57.994857371375403</v>
      </c>
      <c r="BO31" s="223">
        <v>58.411194651977979</v>
      </c>
      <c r="BP31" s="223">
        <v>58.830520761919495</v>
      </c>
      <c r="BQ31" s="223">
        <v>59.252857157603778</v>
      </c>
      <c r="BR31" s="223">
        <v>59.58548047914352</v>
      </c>
      <c r="BS31" s="223">
        <v>59.919971023283821</v>
      </c>
      <c r="BT31" s="223">
        <v>60.256339271912196</v>
      </c>
      <c r="BU31" s="223">
        <v>60.594595765757539</v>
      </c>
      <c r="BV31" s="223">
        <v>60.934751104720426</v>
      </c>
      <c r="BW31" s="222">
        <v>36.408970536671347</v>
      </c>
      <c r="BX31" s="222">
        <v>36.82258709833895</v>
      </c>
      <c r="BY31" s="222">
        <v>37.240902465206588</v>
      </c>
      <c r="BZ31" s="223">
        <v>36.996059870764356</v>
      </c>
      <c r="CA31" s="223">
        <v>36.75282700895707</v>
      </c>
      <c r="CB31" s="223">
        <v>37.016670610698874</v>
      </c>
      <c r="CC31" s="223">
        <v>37.282408310169899</v>
      </c>
      <c r="CD31" s="223">
        <v>37.550053704842988</v>
      </c>
      <c r="CE31" s="223">
        <v>37.819620489805388</v>
      </c>
      <c r="CF31" s="223">
        <v>38.091122458459573</v>
      </c>
      <c r="CG31" s="223">
        <v>38.304951736592258</v>
      </c>
      <c r="CH31" s="223">
        <v>38.519981372111026</v>
      </c>
      <c r="CI31" s="223">
        <v>38.736218103372124</v>
      </c>
      <c r="CJ31" s="223">
        <v>38.953668706558418</v>
      </c>
      <c r="CK31" s="223">
        <v>39.172339995891704</v>
      </c>
      <c r="CL31" s="222">
        <v>0</v>
      </c>
      <c r="CM31" s="222">
        <v>0</v>
      </c>
      <c r="CN31" s="222">
        <v>0</v>
      </c>
      <c r="CO31" s="223">
        <v>0</v>
      </c>
      <c r="CP31" s="223">
        <v>0</v>
      </c>
      <c r="CQ31" s="223">
        <v>0</v>
      </c>
      <c r="CR31" s="223">
        <v>0</v>
      </c>
      <c r="CS31" s="223">
        <v>0</v>
      </c>
      <c r="CT31" s="223">
        <v>0</v>
      </c>
      <c r="CU31" s="223">
        <v>0</v>
      </c>
      <c r="CV31" s="223">
        <v>0</v>
      </c>
      <c r="CW31" s="223">
        <v>0</v>
      </c>
      <c r="CX31" s="223">
        <v>0</v>
      </c>
      <c r="CY31" s="223">
        <v>0</v>
      </c>
      <c r="CZ31" s="223">
        <v>0</v>
      </c>
      <c r="DA31" s="224">
        <v>0</v>
      </c>
      <c r="DB31" s="224">
        <v>0</v>
      </c>
      <c r="DC31" s="224">
        <v>0</v>
      </c>
      <c r="DD31" s="225">
        <v>0</v>
      </c>
      <c r="DE31" s="225">
        <v>0</v>
      </c>
      <c r="DF31" s="225">
        <v>0</v>
      </c>
      <c r="DG31" s="225">
        <v>0</v>
      </c>
      <c r="DH31" s="225">
        <v>0</v>
      </c>
      <c r="DI31" s="225">
        <v>0</v>
      </c>
      <c r="DJ31" s="225">
        <v>0</v>
      </c>
      <c r="DK31" s="225">
        <v>0</v>
      </c>
      <c r="DL31" s="225">
        <v>0</v>
      </c>
      <c r="DM31" s="225">
        <v>0</v>
      </c>
      <c r="DN31" s="225">
        <v>0</v>
      </c>
      <c r="DO31" s="225">
        <v>0</v>
      </c>
      <c r="DP31" s="224">
        <v>0</v>
      </c>
      <c r="DQ31" s="224">
        <v>0</v>
      </c>
      <c r="DR31" s="224">
        <v>0</v>
      </c>
      <c r="DS31" s="225">
        <v>0</v>
      </c>
      <c r="DT31" s="225">
        <v>0</v>
      </c>
      <c r="DU31" s="225">
        <v>0</v>
      </c>
      <c r="DV31" s="225">
        <v>0</v>
      </c>
      <c r="DW31" s="225">
        <v>0</v>
      </c>
      <c r="DX31" s="225">
        <v>0</v>
      </c>
      <c r="DY31" s="225">
        <v>0</v>
      </c>
      <c r="DZ31" s="225">
        <v>0</v>
      </c>
      <c r="EA31" s="225">
        <v>0</v>
      </c>
      <c r="EB31" s="225">
        <v>0</v>
      </c>
      <c r="EC31" s="225">
        <v>0</v>
      </c>
      <c r="ED31" s="225">
        <v>0</v>
      </c>
    </row>
    <row r="32" spans="1:134" ht="15" x14ac:dyDescent="0.25">
      <c r="A32" s="216">
        <v>141</v>
      </c>
      <c r="B32" s="216">
        <v>66</v>
      </c>
      <c r="C32" s="216" t="s">
        <v>729</v>
      </c>
      <c r="D32" s="2">
        <v>99714</v>
      </c>
      <c r="E32" s="2">
        <v>99714</v>
      </c>
      <c r="F32" s="217" t="s">
        <v>703</v>
      </c>
      <c r="G32" s="20">
        <v>65</v>
      </c>
      <c r="H32" s="20">
        <v>37</v>
      </c>
      <c r="I32" s="20">
        <v>24</v>
      </c>
      <c r="J32" s="20">
        <v>13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834.49503068156923</v>
      </c>
      <c r="T32" s="20">
        <v>834.49503068156923</v>
      </c>
      <c r="U32" s="20">
        <v>1408.3846153846155</v>
      </c>
      <c r="V32" s="20">
        <v>0</v>
      </c>
      <c r="W32" s="20">
        <v>0</v>
      </c>
      <c r="X32" s="20">
        <v>1365.173957061457</v>
      </c>
      <c r="Y32" s="20">
        <v>0.84775641025641024</v>
      </c>
      <c r="Z32" s="20">
        <v>36.104166666666664</v>
      </c>
      <c r="AA32" s="20">
        <v>4.807692307692308E-2</v>
      </c>
      <c r="AB32" s="218">
        <v>0</v>
      </c>
      <c r="AC32" s="218">
        <v>0</v>
      </c>
      <c r="AD32" s="219">
        <v>36.999999999999993</v>
      </c>
      <c r="AE32" s="220">
        <v>0.5498960498960499</v>
      </c>
      <c r="AF32" s="220">
        <v>23.418918918918919</v>
      </c>
      <c r="AG32" s="221">
        <v>23.968814968814968</v>
      </c>
      <c r="AH32" s="220">
        <v>3.1185031185031187E-2</v>
      </c>
      <c r="AI32" s="220">
        <v>0.79530575784677371</v>
      </c>
      <c r="AJ32" s="220">
        <v>33.870403437674788</v>
      </c>
      <c r="AK32" s="220">
        <v>34.665709195521565</v>
      </c>
      <c r="AL32" s="220">
        <v>4.5102405927038208E-2</v>
      </c>
      <c r="AM32" s="220">
        <v>0.5259146419925238</v>
      </c>
      <c r="AN32" s="220">
        <v>22.397601076464213</v>
      </c>
      <c r="AO32" s="220">
        <v>22.923515718456738</v>
      </c>
      <c r="AP32" s="220">
        <v>2.9825026956097758E-2</v>
      </c>
      <c r="AQ32" s="220">
        <v>0</v>
      </c>
      <c r="AR32" s="220">
        <v>0</v>
      </c>
      <c r="AS32" s="220">
        <v>32.520943268009546</v>
      </c>
      <c r="AT32" s="220">
        <v>33.576205296204535</v>
      </c>
      <c r="AU32" s="220">
        <v>34.665709195521558</v>
      </c>
      <c r="AV32" s="220">
        <v>35.790566069844402</v>
      </c>
      <c r="AW32" s="220">
        <v>36.951923076923073</v>
      </c>
      <c r="AX32" s="220">
        <v>21.923802807023524</v>
      </c>
      <c r="AY32" s="220">
        <v>22.418087301443663</v>
      </c>
      <c r="AZ32" s="220">
        <v>22.923515718456734</v>
      </c>
      <c r="BA32" s="220">
        <v>23.440339304080286</v>
      </c>
      <c r="BB32" s="220">
        <v>23.968814968814968</v>
      </c>
      <c r="BC32" s="220">
        <v>0</v>
      </c>
      <c r="BD32" s="220">
        <v>0</v>
      </c>
      <c r="BE32" s="220">
        <v>0</v>
      </c>
      <c r="BF32" s="220">
        <v>0</v>
      </c>
      <c r="BG32" s="220">
        <v>0</v>
      </c>
      <c r="BH32" s="222">
        <v>37.371707738362169</v>
      </c>
      <c r="BI32" s="222">
        <v>37.796261276420026</v>
      </c>
      <c r="BJ32" s="222">
        <v>38.225637866930796</v>
      </c>
      <c r="BK32" s="223">
        <v>37.97432106927014</v>
      </c>
      <c r="BL32" s="223">
        <v>37.724656569290062</v>
      </c>
      <c r="BM32" s="223">
        <v>37.995476804731773</v>
      </c>
      <c r="BN32" s="223">
        <v>38.268241222217654</v>
      </c>
      <c r="BO32" s="223">
        <v>38.542963778769121</v>
      </c>
      <c r="BP32" s="223">
        <v>38.819658531603125</v>
      </c>
      <c r="BQ32" s="223">
        <v>39.098339638851527</v>
      </c>
      <c r="BR32" s="223">
        <v>39.317823056550225</v>
      </c>
      <c r="BS32" s="223">
        <v>39.538538571854339</v>
      </c>
      <c r="BT32" s="223">
        <v>39.760493101297826</v>
      </c>
      <c r="BU32" s="223">
        <v>39.983693600241452</v>
      </c>
      <c r="BV32" s="223">
        <v>40.208147063090756</v>
      </c>
      <c r="BW32" s="222">
        <v>24.241107722180868</v>
      </c>
      <c r="BX32" s="222">
        <v>24.516493800921097</v>
      </c>
      <c r="BY32" s="222">
        <v>24.795008346117278</v>
      </c>
      <c r="BZ32" s="223">
        <v>24.631992044931987</v>
      </c>
      <c r="CA32" s="223">
        <v>24.47004750440437</v>
      </c>
      <c r="CB32" s="223">
        <v>24.645714684150345</v>
      </c>
      <c r="CC32" s="223">
        <v>24.822642954951998</v>
      </c>
      <c r="CD32" s="223">
        <v>25.000841370012406</v>
      </c>
      <c r="CE32" s="223">
        <v>25.180319047526357</v>
      </c>
      <c r="CF32" s="223">
        <v>25.361085171146939</v>
      </c>
      <c r="CG32" s="223">
        <v>25.50345279343799</v>
      </c>
      <c r="CH32" s="223">
        <v>25.646619614175794</v>
      </c>
      <c r="CI32" s="223">
        <v>25.790590119760758</v>
      </c>
      <c r="CJ32" s="223">
        <v>25.935368821778241</v>
      </c>
      <c r="CK32" s="223">
        <v>26.080960257139957</v>
      </c>
      <c r="CL32" s="222">
        <v>0</v>
      </c>
      <c r="CM32" s="222">
        <v>0</v>
      </c>
      <c r="CN32" s="222">
        <v>0</v>
      </c>
      <c r="CO32" s="223">
        <v>0</v>
      </c>
      <c r="CP32" s="223">
        <v>0</v>
      </c>
      <c r="CQ32" s="223">
        <v>0</v>
      </c>
      <c r="CR32" s="223">
        <v>0</v>
      </c>
      <c r="CS32" s="223">
        <v>0</v>
      </c>
      <c r="CT32" s="223">
        <v>0</v>
      </c>
      <c r="CU32" s="223">
        <v>0</v>
      </c>
      <c r="CV32" s="223">
        <v>0</v>
      </c>
      <c r="CW32" s="223">
        <v>0</v>
      </c>
      <c r="CX32" s="223">
        <v>0</v>
      </c>
      <c r="CY32" s="223">
        <v>0</v>
      </c>
      <c r="CZ32" s="223">
        <v>0</v>
      </c>
      <c r="DA32" s="224">
        <v>4.8623090994486307E-2</v>
      </c>
      <c r="DB32" s="224">
        <v>4.9175463539448384E-2</v>
      </c>
      <c r="DC32" s="224">
        <v>4.9734111198192564E-2</v>
      </c>
      <c r="DD32" s="225">
        <v>4.9407131237666074E-2</v>
      </c>
      <c r="DE32" s="225">
        <v>4.9082301026919163E-2</v>
      </c>
      <c r="DF32" s="225">
        <v>4.9434656264288029E-2</v>
      </c>
      <c r="DG32" s="225">
        <v>4.9789541012513226E-2</v>
      </c>
      <c r="DH32" s="225">
        <v>5.0146973430612966E-2</v>
      </c>
      <c r="DI32" s="225">
        <v>5.0506971807966608E-2</v>
      </c>
      <c r="DJ32" s="225">
        <v>5.0869554565250497E-2</v>
      </c>
      <c r="DK32" s="225">
        <v>5.1155117169594373E-2</v>
      </c>
      <c r="DL32" s="225">
        <v>5.1442282815319221E-2</v>
      </c>
      <c r="DM32" s="225">
        <v>5.1731060501298248E-2</v>
      </c>
      <c r="DN32" s="225">
        <v>5.2021459276920971E-2</v>
      </c>
      <c r="DO32" s="225">
        <v>5.2313488242376742E-2</v>
      </c>
      <c r="DP32" s="224">
        <v>0</v>
      </c>
      <c r="DQ32" s="224">
        <v>0</v>
      </c>
      <c r="DR32" s="224">
        <v>0</v>
      </c>
      <c r="DS32" s="225">
        <v>0</v>
      </c>
      <c r="DT32" s="225">
        <v>0</v>
      </c>
      <c r="DU32" s="225">
        <v>0</v>
      </c>
      <c r="DV32" s="225">
        <v>0</v>
      </c>
      <c r="DW32" s="225">
        <v>0</v>
      </c>
      <c r="DX32" s="225">
        <v>0</v>
      </c>
      <c r="DY32" s="225">
        <v>0</v>
      </c>
      <c r="DZ32" s="225">
        <v>0</v>
      </c>
      <c r="EA32" s="225">
        <v>0</v>
      </c>
      <c r="EB32" s="225">
        <v>0</v>
      </c>
      <c r="EC32" s="225">
        <v>0</v>
      </c>
      <c r="ED32" s="225">
        <v>0</v>
      </c>
    </row>
    <row r="33" spans="1:134" ht="15" x14ac:dyDescent="0.25">
      <c r="A33" s="216">
        <v>152</v>
      </c>
      <c r="B33" s="216">
        <v>66</v>
      </c>
      <c r="C33" s="216" t="s">
        <v>730</v>
      </c>
      <c r="D33" s="2">
        <v>99714</v>
      </c>
      <c r="E33" s="2">
        <v>99714</v>
      </c>
      <c r="F33" s="217" t="s">
        <v>703</v>
      </c>
      <c r="G33" s="20">
        <v>0</v>
      </c>
      <c r="H33" s="20">
        <v>28</v>
      </c>
      <c r="I33" s="20">
        <v>0</v>
      </c>
      <c r="J33" s="20">
        <v>28</v>
      </c>
      <c r="K33" s="20">
        <v>0</v>
      </c>
      <c r="L33" s="20">
        <v>1</v>
      </c>
      <c r="M33" s="20">
        <v>1</v>
      </c>
      <c r="N33" s="20">
        <v>0</v>
      </c>
      <c r="O33" s="20">
        <v>0</v>
      </c>
      <c r="P33" s="20">
        <v>0</v>
      </c>
      <c r="Q33" s="20">
        <v>1</v>
      </c>
      <c r="R33" s="20">
        <v>0</v>
      </c>
      <c r="S33" s="20">
        <v>1876</v>
      </c>
      <c r="T33" s="20">
        <v>1876</v>
      </c>
      <c r="U33" s="20">
        <v>0</v>
      </c>
      <c r="V33" s="20">
        <v>0</v>
      </c>
      <c r="W33" s="20">
        <v>0</v>
      </c>
      <c r="X33" s="20">
        <v>1876</v>
      </c>
      <c r="Y33" s="20">
        <v>0</v>
      </c>
      <c r="Z33" s="20">
        <v>28</v>
      </c>
      <c r="AA33" s="20">
        <v>0</v>
      </c>
      <c r="AB33" s="218">
        <v>0</v>
      </c>
      <c r="AC33" s="218">
        <v>0</v>
      </c>
      <c r="AD33" s="219">
        <v>28</v>
      </c>
      <c r="AE33" s="220">
        <v>0</v>
      </c>
      <c r="AF33" s="220">
        <v>0</v>
      </c>
      <c r="AG33" s="221">
        <v>0</v>
      </c>
      <c r="AH33" s="220">
        <v>0</v>
      </c>
      <c r="AI33" s="220">
        <v>0</v>
      </c>
      <c r="AJ33" s="220">
        <v>26.267641211907051</v>
      </c>
      <c r="AK33" s="220">
        <v>26.267641211907051</v>
      </c>
      <c r="AL33" s="220">
        <v>0</v>
      </c>
      <c r="AM33" s="220">
        <v>0</v>
      </c>
      <c r="AN33" s="220">
        <v>0</v>
      </c>
      <c r="AO33" s="220">
        <v>0</v>
      </c>
      <c r="AP33" s="220">
        <v>0</v>
      </c>
      <c r="AQ33" s="220">
        <v>0</v>
      </c>
      <c r="AR33" s="220">
        <v>0</v>
      </c>
      <c r="AS33" s="220">
        <v>24.642463387052771</v>
      </c>
      <c r="AT33" s="220">
        <v>25.442079058690506</v>
      </c>
      <c r="AU33" s="220">
        <v>26.267641211907051</v>
      </c>
      <c r="AV33" s="220">
        <v>27.119991776056963</v>
      </c>
      <c r="AW33" s="220">
        <v>28</v>
      </c>
      <c r="AX33" s="220">
        <v>0</v>
      </c>
      <c r="AY33" s="220">
        <v>0</v>
      </c>
      <c r="AZ33" s="220">
        <v>0</v>
      </c>
      <c r="BA33" s="220">
        <v>0</v>
      </c>
      <c r="BB33" s="220">
        <v>0</v>
      </c>
      <c r="BC33" s="220">
        <v>0</v>
      </c>
      <c r="BD33" s="220">
        <v>0</v>
      </c>
      <c r="BE33" s="220">
        <v>0</v>
      </c>
      <c r="BF33" s="220">
        <v>0</v>
      </c>
      <c r="BG33" s="220">
        <v>0</v>
      </c>
      <c r="BH33" s="222">
        <v>28.230082123902513</v>
      </c>
      <c r="BI33" s="222">
        <v>28.462054882938578</v>
      </c>
      <c r="BJ33" s="222">
        <v>28.695933812870596</v>
      </c>
      <c r="BK33" s="223">
        <v>28.507270638253651</v>
      </c>
      <c r="BL33" s="223">
        <v>28.319847841234754</v>
      </c>
      <c r="BM33" s="223">
        <v>28.523152219790184</v>
      </c>
      <c r="BN33" s="223">
        <v>28.727916093134272</v>
      </c>
      <c r="BO33" s="223">
        <v>28.934149938783797</v>
      </c>
      <c r="BP33" s="223">
        <v>29.141864309472226</v>
      </c>
      <c r="BQ33" s="223">
        <v>29.351069833689674</v>
      </c>
      <c r="BR33" s="223">
        <v>29.515835733718074</v>
      </c>
      <c r="BS33" s="223">
        <v>29.681526567725577</v>
      </c>
      <c r="BT33" s="223">
        <v>29.848147527944715</v>
      </c>
      <c r="BU33" s="223">
        <v>30.015703835755261</v>
      </c>
      <c r="BV33" s="223">
        <v>30.184200741847846</v>
      </c>
      <c r="BW33" s="222">
        <v>0</v>
      </c>
      <c r="BX33" s="222">
        <v>0</v>
      </c>
      <c r="BY33" s="222">
        <v>0</v>
      </c>
      <c r="BZ33" s="223">
        <v>0</v>
      </c>
      <c r="CA33" s="223">
        <v>0</v>
      </c>
      <c r="CB33" s="223">
        <v>0</v>
      </c>
      <c r="CC33" s="223">
        <v>0</v>
      </c>
      <c r="CD33" s="223">
        <v>0</v>
      </c>
      <c r="CE33" s="223">
        <v>0</v>
      </c>
      <c r="CF33" s="223">
        <v>0</v>
      </c>
      <c r="CG33" s="223">
        <v>0</v>
      </c>
      <c r="CH33" s="223">
        <v>0</v>
      </c>
      <c r="CI33" s="223">
        <v>0</v>
      </c>
      <c r="CJ33" s="223">
        <v>0</v>
      </c>
      <c r="CK33" s="223">
        <v>0</v>
      </c>
      <c r="CL33" s="222">
        <v>0</v>
      </c>
      <c r="CM33" s="222">
        <v>0</v>
      </c>
      <c r="CN33" s="222">
        <v>0</v>
      </c>
      <c r="CO33" s="223">
        <v>0</v>
      </c>
      <c r="CP33" s="223">
        <v>0</v>
      </c>
      <c r="CQ33" s="223">
        <v>0</v>
      </c>
      <c r="CR33" s="223">
        <v>0</v>
      </c>
      <c r="CS33" s="223">
        <v>0</v>
      </c>
      <c r="CT33" s="223">
        <v>0</v>
      </c>
      <c r="CU33" s="223">
        <v>0</v>
      </c>
      <c r="CV33" s="223">
        <v>0</v>
      </c>
      <c r="CW33" s="223">
        <v>0</v>
      </c>
      <c r="CX33" s="223">
        <v>0</v>
      </c>
      <c r="CY33" s="223">
        <v>0</v>
      </c>
      <c r="CZ33" s="223">
        <v>0</v>
      </c>
      <c r="DA33" s="224">
        <v>0</v>
      </c>
      <c r="DB33" s="224">
        <v>0</v>
      </c>
      <c r="DC33" s="224">
        <v>0</v>
      </c>
      <c r="DD33" s="225">
        <v>0</v>
      </c>
      <c r="DE33" s="225">
        <v>0</v>
      </c>
      <c r="DF33" s="225">
        <v>0</v>
      </c>
      <c r="DG33" s="225">
        <v>0</v>
      </c>
      <c r="DH33" s="225">
        <v>0</v>
      </c>
      <c r="DI33" s="225">
        <v>0</v>
      </c>
      <c r="DJ33" s="225">
        <v>0</v>
      </c>
      <c r="DK33" s="225">
        <v>0</v>
      </c>
      <c r="DL33" s="225">
        <v>0</v>
      </c>
      <c r="DM33" s="225">
        <v>0</v>
      </c>
      <c r="DN33" s="225">
        <v>0</v>
      </c>
      <c r="DO33" s="225">
        <v>0</v>
      </c>
      <c r="DP33" s="224">
        <v>0</v>
      </c>
      <c r="DQ33" s="224">
        <v>0</v>
      </c>
      <c r="DR33" s="224">
        <v>0</v>
      </c>
      <c r="DS33" s="225">
        <v>0</v>
      </c>
      <c r="DT33" s="225">
        <v>0</v>
      </c>
      <c r="DU33" s="225">
        <v>0</v>
      </c>
      <c r="DV33" s="225">
        <v>0</v>
      </c>
      <c r="DW33" s="225">
        <v>0</v>
      </c>
      <c r="DX33" s="225">
        <v>0</v>
      </c>
      <c r="DY33" s="225">
        <v>0</v>
      </c>
      <c r="DZ33" s="225">
        <v>0</v>
      </c>
      <c r="EA33" s="225">
        <v>0</v>
      </c>
      <c r="EB33" s="225">
        <v>0</v>
      </c>
      <c r="EC33" s="225">
        <v>0</v>
      </c>
      <c r="ED33" s="225">
        <v>0</v>
      </c>
    </row>
    <row r="34" spans="1:134" ht="15" x14ac:dyDescent="0.25">
      <c r="A34" s="216">
        <v>100</v>
      </c>
      <c r="B34" s="216">
        <v>68</v>
      </c>
      <c r="C34" s="216" t="s">
        <v>731</v>
      </c>
      <c r="D34" s="2">
        <v>99760</v>
      </c>
      <c r="E34" s="2">
        <v>99760</v>
      </c>
      <c r="F34" s="217" t="s">
        <v>703</v>
      </c>
      <c r="G34" s="20">
        <v>0</v>
      </c>
      <c r="H34" s="20">
        <v>11</v>
      </c>
      <c r="I34" s="20">
        <v>0</v>
      </c>
      <c r="J34" s="20">
        <v>11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834.49503068156923</v>
      </c>
      <c r="T34" s="20">
        <v>834.49503068156923</v>
      </c>
      <c r="U34" s="20">
        <v>1408.3846153846155</v>
      </c>
      <c r="V34" s="20">
        <v>0</v>
      </c>
      <c r="W34" s="20">
        <v>0</v>
      </c>
      <c r="X34" s="20">
        <v>1365.173957061457</v>
      </c>
      <c r="Y34" s="20">
        <v>0.25203568953568956</v>
      </c>
      <c r="Z34" s="20">
        <v>10.733671171171171</v>
      </c>
      <c r="AA34" s="20">
        <v>1.4293139293139294E-2</v>
      </c>
      <c r="AB34" s="218">
        <v>0</v>
      </c>
      <c r="AC34" s="218">
        <v>0</v>
      </c>
      <c r="AD34" s="219">
        <v>11</v>
      </c>
      <c r="AE34" s="220">
        <v>0</v>
      </c>
      <c r="AF34" s="220">
        <v>0</v>
      </c>
      <c r="AG34" s="221">
        <v>0</v>
      </c>
      <c r="AH34" s="220">
        <v>0</v>
      </c>
      <c r="AI34" s="220">
        <v>0.23278238662920361</v>
      </c>
      <c r="AJ34" s="220">
        <v>9.9137133995639459</v>
      </c>
      <c r="AK34" s="220">
        <v>10.14649578619315</v>
      </c>
      <c r="AL34" s="220">
        <v>1.3201269563092831E-2</v>
      </c>
      <c r="AM34" s="220">
        <v>0</v>
      </c>
      <c r="AN34" s="220">
        <v>0</v>
      </c>
      <c r="AO34" s="220">
        <v>0</v>
      </c>
      <c r="AP34" s="220">
        <v>0</v>
      </c>
      <c r="AQ34" s="220">
        <v>0</v>
      </c>
      <c r="AR34" s="220">
        <v>0</v>
      </c>
      <c r="AS34" s="220">
        <v>9.3713930332026969</v>
      </c>
      <c r="AT34" s="220">
        <v>9.7512460702287171</v>
      </c>
      <c r="AU34" s="220">
        <v>10.14649578619315</v>
      </c>
      <c r="AV34" s="220">
        <v>10.55776625856603</v>
      </c>
      <c r="AW34" s="220">
        <v>10.985706860706861</v>
      </c>
      <c r="AX34" s="220">
        <v>0</v>
      </c>
      <c r="AY34" s="220">
        <v>0</v>
      </c>
      <c r="AZ34" s="220">
        <v>0</v>
      </c>
      <c r="BA34" s="220">
        <v>0</v>
      </c>
      <c r="BB34" s="220">
        <v>0</v>
      </c>
      <c r="BC34" s="220">
        <v>0</v>
      </c>
      <c r="BD34" s="220">
        <v>0</v>
      </c>
      <c r="BE34" s="220">
        <v>0</v>
      </c>
      <c r="BF34" s="220">
        <v>0</v>
      </c>
      <c r="BG34" s="220">
        <v>0</v>
      </c>
      <c r="BH34" s="222">
        <v>11.031354389986282</v>
      </c>
      <c r="BI34" s="222">
        <v>11.077191592716462</v>
      </c>
      <c r="BJ34" s="222">
        <v>11.123219257023694</v>
      </c>
      <c r="BK34" s="223">
        <v>11.050088970667611</v>
      </c>
      <c r="BL34" s="223">
        <v>10.977439483858758</v>
      </c>
      <c r="BM34" s="223">
        <v>11.056245045417823</v>
      </c>
      <c r="BN34" s="223">
        <v>11.135616341503756</v>
      </c>
      <c r="BO34" s="223">
        <v>11.215557433448636</v>
      </c>
      <c r="BP34" s="223">
        <v>11.296072411740292</v>
      </c>
      <c r="BQ34" s="223">
        <v>11.37716539623162</v>
      </c>
      <c r="BR34" s="223">
        <v>11.441032536574504</v>
      </c>
      <c r="BS34" s="223">
        <v>11.505258203094474</v>
      </c>
      <c r="BT34" s="223">
        <v>11.56984440842305</v>
      </c>
      <c r="BU34" s="223">
        <v>11.634793176489909</v>
      </c>
      <c r="BV34" s="223">
        <v>11.700106542586305</v>
      </c>
      <c r="BW34" s="222">
        <v>0</v>
      </c>
      <c r="BX34" s="222">
        <v>0</v>
      </c>
      <c r="BY34" s="222">
        <v>0</v>
      </c>
      <c r="BZ34" s="223">
        <v>0</v>
      </c>
      <c r="CA34" s="223">
        <v>0</v>
      </c>
      <c r="CB34" s="223">
        <v>0</v>
      </c>
      <c r="CC34" s="223">
        <v>0</v>
      </c>
      <c r="CD34" s="223">
        <v>0</v>
      </c>
      <c r="CE34" s="223">
        <v>0</v>
      </c>
      <c r="CF34" s="223">
        <v>0</v>
      </c>
      <c r="CG34" s="223">
        <v>0</v>
      </c>
      <c r="CH34" s="223">
        <v>0</v>
      </c>
      <c r="CI34" s="223">
        <v>0</v>
      </c>
      <c r="CJ34" s="223">
        <v>0</v>
      </c>
      <c r="CK34" s="223">
        <v>0</v>
      </c>
      <c r="CL34" s="222">
        <v>0</v>
      </c>
      <c r="CM34" s="222">
        <v>0</v>
      </c>
      <c r="CN34" s="222">
        <v>0</v>
      </c>
      <c r="CO34" s="223">
        <v>0</v>
      </c>
      <c r="CP34" s="223">
        <v>0</v>
      </c>
      <c r="CQ34" s="223">
        <v>0</v>
      </c>
      <c r="CR34" s="223">
        <v>0</v>
      </c>
      <c r="CS34" s="223">
        <v>0</v>
      </c>
      <c r="CT34" s="223">
        <v>0</v>
      </c>
      <c r="CU34" s="223">
        <v>0</v>
      </c>
      <c r="CV34" s="223">
        <v>0</v>
      </c>
      <c r="CW34" s="223">
        <v>0</v>
      </c>
      <c r="CX34" s="223">
        <v>0</v>
      </c>
      <c r="CY34" s="223">
        <v>0</v>
      </c>
      <c r="CZ34" s="223">
        <v>0</v>
      </c>
      <c r="DA34" s="224">
        <v>1.4352529781402916E-2</v>
      </c>
      <c r="DB34" s="224">
        <v>1.4412167047510359E-2</v>
      </c>
      <c r="DC34" s="224">
        <v>1.4472052116866634E-2</v>
      </c>
      <c r="DD34" s="225">
        <v>1.4376904723741363E-2</v>
      </c>
      <c r="DE34" s="225">
        <v>1.4282382882980432E-2</v>
      </c>
      <c r="DF34" s="225">
        <v>1.4384914188677886E-2</v>
      </c>
      <c r="DG34" s="225">
        <v>1.4488181552828204E-2</v>
      </c>
      <c r="DH34" s="225">
        <v>1.4592190259496015E-2</v>
      </c>
      <c r="DI34" s="225">
        <v>1.4696945630679538E-2</v>
      </c>
      <c r="DJ34" s="225">
        <v>1.4802453026582904E-2</v>
      </c>
      <c r="DK34" s="225">
        <v>1.4885548447273621E-2</v>
      </c>
      <c r="DL34" s="225">
        <v>1.4969110334497106E-2</v>
      </c>
      <c r="DM34" s="225">
        <v>1.505314130682156E-2</v>
      </c>
      <c r="DN34" s="225">
        <v>1.5137643997514844E-2</v>
      </c>
      <c r="DO34" s="225">
        <v>1.5222621054626991E-2</v>
      </c>
      <c r="DP34" s="224">
        <v>0</v>
      </c>
      <c r="DQ34" s="224">
        <v>0</v>
      </c>
      <c r="DR34" s="224">
        <v>0</v>
      </c>
      <c r="DS34" s="225">
        <v>0</v>
      </c>
      <c r="DT34" s="225">
        <v>0</v>
      </c>
      <c r="DU34" s="225">
        <v>0</v>
      </c>
      <c r="DV34" s="225">
        <v>0</v>
      </c>
      <c r="DW34" s="225">
        <v>0</v>
      </c>
      <c r="DX34" s="225">
        <v>0</v>
      </c>
      <c r="DY34" s="225">
        <v>0</v>
      </c>
      <c r="DZ34" s="225">
        <v>0</v>
      </c>
      <c r="EA34" s="225">
        <v>0</v>
      </c>
      <c r="EB34" s="225">
        <v>0</v>
      </c>
      <c r="EC34" s="225">
        <v>0</v>
      </c>
      <c r="ED34" s="225">
        <v>0</v>
      </c>
    </row>
    <row r="35" spans="1:134" ht="15" x14ac:dyDescent="0.25">
      <c r="A35" s="216">
        <v>135</v>
      </c>
      <c r="B35" s="216">
        <v>68</v>
      </c>
      <c r="C35" s="216" t="s">
        <v>732</v>
      </c>
      <c r="D35" s="2">
        <v>99714</v>
      </c>
      <c r="E35" s="2">
        <v>99714</v>
      </c>
      <c r="F35" s="217" t="s">
        <v>703</v>
      </c>
      <c r="G35" s="20">
        <v>53</v>
      </c>
      <c r="H35" s="20">
        <v>23</v>
      </c>
      <c r="I35" s="20">
        <v>20</v>
      </c>
      <c r="J35" s="20">
        <v>3</v>
      </c>
      <c r="K35" s="20">
        <v>0</v>
      </c>
      <c r="L35" s="20">
        <v>3</v>
      </c>
      <c r="M35" s="20">
        <v>3</v>
      </c>
      <c r="N35" s="20">
        <v>1</v>
      </c>
      <c r="O35" s="20">
        <v>0</v>
      </c>
      <c r="P35" s="20">
        <v>0</v>
      </c>
      <c r="Q35" s="20">
        <v>4</v>
      </c>
      <c r="R35" s="20">
        <v>0</v>
      </c>
      <c r="S35" s="20">
        <v>2356</v>
      </c>
      <c r="T35" s="20">
        <v>2356</v>
      </c>
      <c r="U35" s="20">
        <v>6230</v>
      </c>
      <c r="V35" s="20">
        <v>0</v>
      </c>
      <c r="W35" s="20">
        <v>0</v>
      </c>
      <c r="X35" s="20">
        <v>3324.5</v>
      </c>
      <c r="Y35" s="20">
        <v>0</v>
      </c>
      <c r="Z35" s="20">
        <v>23</v>
      </c>
      <c r="AA35" s="20">
        <v>0</v>
      </c>
      <c r="AB35" s="218">
        <v>1</v>
      </c>
      <c r="AC35" s="218">
        <v>0</v>
      </c>
      <c r="AD35" s="219">
        <v>24</v>
      </c>
      <c r="AE35" s="220">
        <v>0</v>
      </c>
      <c r="AF35" s="220">
        <v>20</v>
      </c>
      <c r="AG35" s="221">
        <v>20</v>
      </c>
      <c r="AH35" s="220">
        <v>0</v>
      </c>
      <c r="AI35" s="220">
        <v>0</v>
      </c>
      <c r="AJ35" s="220">
        <v>21.576990995495077</v>
      </c>
      <c r="AK35" s="220">
        <v>21.576990995495077</v>
      </c>
      <c r="AL35" s="220">
        <v>0</v>
      </c>
      <c r="AM35" s="220">
        <v>0</v>
      </c>
      <c r="AN35" s="220">
        <v>19.127783954510694</v>
      </c>
      <c r="AO35" s="220">
        <v>19.127783954510694</v>
      </c>
      <c r="AP35" s="220">
        <v>0</v>
      </c>
      <c r="AQ35" s="220">
        <v>0.96638421298841071</v>
      </c>
      <c r="AR35" s="220">
        <v>0</v>
      </c>
      <c r="AS35" s="220">
        <v>20.242023496507635</v>
      </c>
      <c r="AT35" s="220">
        <v>20.898850655352916</v>
      </c>
      <c r="AU35" s="220">
        <v>21.576990995495077</v>
      </c>
      <c r="AV35" s="220">
        <v>22.277136101761077</v>
      </c>
      <c r="AW35" s="220">
        <v>23</v>
      </c>
      <c r="AX35" s="220">
        <v>18.29360595052184</v>
      </c>
      <c r="AY35" s="220">
        <v>18.706045610190653</v>
      </c>
      <c r="AZ35" s="220">
        <v>19.127783954510694</v>
      </c>
      <c r="BA35" s="220">
        <v>19.559030627569811</v>
      </c>
      <c r="BB35" s="220">
        <v>20</v>
      </c>
      <c r="BC35" s="220">
        <v>0.93389844711322989</v>
      </c>
      <c r="BD35" s="220">
        <v>0.95000248200971427</v>
      </c>
      <c r="BE35" s="220">
        <v>0.96638421298841071</v>
      </c>
      <c r="BF35" s="220">
        <v>0.98304842860787411</v>
      </c>
      <c r="BG35" s="220">
        <v>1</v>
      </c>
      <c r="BH35" s="222">
        <v>23.261286731762247</v>
      </c>
      <c r="BI35" s="222">
        <v>23.525541757272109</v>
      </c>
      <c r="BJ35" s="222">
        <v>23.792798797215323</v>
      </c>
      <c r="BK35" s="223">
        <v>23.63637158409945</v>
      </c>
      <c r="BL35" s="223">
        <v>23.480972811278129</v>
      </c>
      <c r="BM35" s="223">
        <v>23.649539556835393</v>
      </c>
      <c r="BN35" s="223">
        <v>23.819316420386325</v>
      </c>
      <c r="BO35" s="223">
        <v>23.990312089205243</v>
      </c>
      <c r="BP35" s="223">
        <v>24.162535312931222</v>
      </c>
      <c r="BQ35" s="223">
        <v>24.335994904015838</v>
      </c>
      <c r="BR35" s="223">
        <v>24.472608053933946</v>
      </c>
      <c r="BS35" s="223">
        <v>24.609988098848714</v>
      </c>
      <c r="BT35" s="223">
        <v>24.748139343821084</v>
      </c>
      <c r="BU35" s="223">
        <v>24.887066118078991</v>
      </c>
      <c r="BV35" s="223">
        <v>25.026772775153034</v>
      </c>
      <c r="BW35" s="222">
        <v>20.227205853706302</v>
      </c>
      <c r="BX35" s="222">
        <v>20.456992832410528</v>
      </c>
      <c r="BY35" s="222">
        <v>20.689390258448107</v>
      </c>
      <c r="BZ35" s="223">
        <v>20.55336659486909</v>
      </c>
      <c r="CA35" s="223">
        <v>20.418237227198372</v>
      </c>
      <c r="CB35" s="223">
        <v>20.564817005943823</v>
      </c>
      <c r="CC35" s="223">
        <v>20.712449061205501</v>
      </c>
      <c r="CD35" s="223">
        <v>20.861140947134995</v>
      </c>
      <c r="CE35" s="223">
        <v>21.010900272114107</v>
      </c>
      <c r="CF35" s="223">
        <v>21.161734699144208</v>
      </c>
      <c r="CG35" s="223">
        <v>21.280528742551258</v>
      </c>
      <c r="CH35" s="223">
        <v>21.399989651172795</v>
      </c>
      <c r="CI35" s="223">
        <v>21.520121168540072</v>
      </c>
      <c r="CJ35" s="223">
        <v>21.640927059199125</v>
      </c>
      <c r="CK35" s="223">
        <v>21.762411108828726</v>
      </c>
      <c r="CL35" s="222">
        <v>1.0113602926853151</v>
      </c>
      <c r="CM35" s="222">
        <v>1.0228496416205264</v>
      </c>
      <c r="CN35" s="222">
        <v>1.0344695129224053</v>
      </c>
      <c r="CO35" s="223">
        <v>1.0276683297434543</v>
      </c>
      <c r="CP35" s="223">
        <v>1.0209118613599186</v>
      </c>
      <c r="CQ35" s="223">
        <v>1.0282408502971909</v>
      </c>
      <c r="CR35" s="223">
        <v>1.0356224530602751</v>
      </c>
      <c r="CS35" s="223">
        <v>1.0430570473567498</v>
      </c>
      <c r="CT35" s="223">
        <v>1.0505450136057053</v>
      </c>
      <c r="CU35" s="223">
        <v>1.0580867349572103</v>
      </c>
      <c r="CV35" s="223">
        <v>1.064026437127563</v>
      </c>
      <c r="CW35" s="223">
        <v>1.0699994825586396</v>
      </c>
      <c r="CX35" s="223">
        <v>1.0760060584270035</v>
      </c>
      <c r="CY35" s="223">
        <v>1.0820463529599562</v>
      </c>
      <c r="CZ35" s="223">
        <v>1.0881205554414362</v>
      </c>
      <c r="DA35" s="224">
        <v>0</v>
      </c>
      <c r="DB35" s="224">
        <v>0</v>
      </c>
      <c r="DC35" s="224">
        <v>0</v>
      </c>
      <c r="DD35" s="225">
        <v>0</v>
      </c>
      <c r="DE35" s="225">
        <v>0</v>
      </c>
      <c r="DF35" s="225">
        <v>0</v>
      </c>
      <c r="DG35" s="225">
        <v>0</v>
      </c>
      <c r="DH35" s="225">
        <v>0</v>
      </c>
      <c r="DI35" s="225">
        <v>0</v>
      </c>
      <c r="DJ35" s="225">
        <v>0</v>
      </c>
      <c r="DK35" s="225">
        <v>0</v>
      </c>
      <c r="DL35" s="225">
        <v>0</v>
      </c>
      <c r="DM35" s="225">
        <v>0</v>
      </c>
      <c r="DN35" s="225">
        <v>0</v>
      </c>
      <c r="DO35" s="225">
        <v>0</v>
      </c>
      <c r="DP35" s="224">
        <v>0</v>
      </c>
      <c r="DQ35" s="224">
        <v>0</v>
      </c>
      <c r="DR35" s="224">
        <v>0</v>
      </c>
      <c r="DS35" s="225">
        <v>0</v>
      </c>
      <c r="DT35" s="225">
        <v>0</v>
      </c>
      <c r="DU35" s="225">
        <v>0</v>
      </c>
      <c r="DV35" s="225">
        <v>0</v>
      </c>
      <c r="DW35" s="225">
        <v>0</v>
      </c>
      <c r="DX35" s="225">
        <v>0</v>
      </c>
      <c r="DY35" s="225">
        <v>0</v>
      </c>
      <c r="DZ35" s="225">
        <v>0</v>
      </c>
      <c r="EA35" s="225">
        <v>0</v>
      </c>
      <c r="EB35" s="225">
        <v>0</v>
      </c>
      <c r="EC35" s="225">
        <v>0</v>
      </c>
      <c r="ED35" s="225">
        <v>0</v>
      </c>
    </row>
    <row r="36" spans="1:134" ht="15" x14ac:dyDescent="0.25">
      <c r="A36" s="216">
        <v>158</v>
      </c>
      <c r="B36" s="216">
        <v>68</v>
      </c>
      <c r="C36" s="216" t="s">
        <v>733</v>
      </c>
      <c r="D36" s="2">
        <v>99714</v>
      </c>
      <c r="E36" s="2">
        <v>99714</v>
      </c>
      <c r="F36" s="217" t="s">
        <v>703</v>
      </c>
      <c r="G36" s="20">
        <v>0</v>
      </c>
      <c r="H36" s="20">
        <v>12</v>
      </c>
      <c r="I36" s="20">
        <v>0</v>
      </c>
      <c r="J36" s="20">
        <v>12</v>
      </c>
      <c r="K36" s="20">
        <v>0</v>
      </c>
      <c r="L36" s="20">
        <v>3</v>
      </c>
      <c r="M36" s="20">
        <v>3</v>
      </c>
      <c r="N36" s="20">
        <v>0</v>
      </c>
      <c r="O36" s="20">
        <v>0</v>
      </c>
      <c r="P36" s="20">
        <v>0</v>
      </c>
      <c r="Q36" s="20">
        <v>3</v>
      </c>
      <c r="R36" s="20">
        <v>0</v>
      </c>
      <c r="S36" s="20">
        <v>565.33333333333337</v>
      </c>
      <c r="T36" s="20">
        <v>565.33333333333337</v>
      </c>
      <c r="U36" s="20">
        <v>0</v>
      </c>
      <c r="V36" s="20">
        <v>0</v>
      </c>
      <c r="W36" s="20">
        <v>0</v>
      </c>
      <c r="X36" s="20">
        <v>565.33333333333337</v>
      </c>
      <c r="Y36" s="20">
        <v>0</v>
      </c>
      <c r="Z36" s="20">
        <v>12</v>
      </c>
      <c r="AA36" s="20">
        <v>0</v>
      </c>
      <c r="AB36" s="218">
        <v>0</v>
      </c>
      <c r="AC36" s="218">
        <v>0</v>
      </c>
      <c r="AD36" s="219">
        <v>12</v>
      </c>
      <c r="AE36" s="220">
        <v>0</v>
      </c>
      <c r="AF36" s="220">
        <v>0</v>
      </c>
      <c r="AG36" s="221">
        <v>0</v>
      </c>
      <c r="AH36" s="220">
        <v>0</v>
      </c>
      <c r="AI36" s="220">
        <v>0</v>
      </c>
      <c r="AJ36" s="220">
        <v>11.257560519388736</v>
      </c>
      <c r="AK36" s="220">
        <v>11.257560519388736</v>
      </c>
      <c r="AL36" s="220">
        <v>0</v>
      </c>
      <c r="AM36" s="220">
        <v>0</v>
      </c>
      <c r="AN36" s="220">
        <v>0</v>
      </c>
      <c r="AO36" s="220">
        <v>0</v>
      </c>
      <c r="AP36" s="220">
        <v>0</v>
      </c>
      <c r="AQ36" s="220">
        <v>0</v>
      </c>
      <c r="AR36" s="220">
        <v>0</v>
      </c>
      <c r="AS36" s="220">
        <v>10.561055737308331</v>
      </c>
      <c r="AT36" s="220">
        <v>10.903748168010218</v>
      </c>
      <c r="AU36" s="220">
        <v>11.257560519388736</v>
      </c>
      <c r="AV36" s="220">
        <v>11.622853618310128</v>
      </c>
      <c r="AW36" s="220">
        <v>12</v>
      </c>
      <c r="AX36" s="220">
        <v>0</v>
      </c>
      <c r="AY36" s="220">
        <v>0</v>
      </c>
      <c r="AZ36" s="220">
        <v>0</v>
      </c>
      <c r="BA36" s="220">
        <v>0</v>
      </c>
      <c r="BB36" s="220">
        <v>0</v>
      </c>
      <c r="BC36" s="220">
        <v>0</v>
      </c>
      <c r="BD36" s="220">
        <v>0</v>
      </c>
      <c r="BE36" s="220">
        <v>0</v>
      </c>
      <c r="BF36" s="220">
        <v>0</v>
      </c>
      <c r="BG36" s="220">
        <v>0</v>
      </c>
      <c r="BH36" s="222">
        <v>12.098606624529648</v>
      </c>
      <c r="BI36" s="222">
        <v>12.19802352125939</v>
      </c>
      <c r="BJ36" s="222">
        <v>12.298257348373113</v>
      </c>
      <c r="BK36" s="223">
        <v>12.217401702108708</v>
      </c>
      <c r="BL36" s="223">
        <v>12.137077646243466</v>
      </c>
      <c r="BM36" s="223">
        <v>12.224208094195793</v>
      </c>
      <c r="BN36" s="223">
        <v>12.311964039914688</v>
      </c>
      <c r="BO36" s="223">
        <v>12.400349973764486</v>
      </c>
      <c r="BP36" s="223">
        <v>12.48937041834524</v>
      </c>
      <c r="BQ36" s="223">
        <v>12.579029928724147</v>
      </c>
      <c r="BR36" s="223">
        <v>12.649643885879176</v>
      </c>
      <c r="BS36" s="223">
        <v>12.720654243310962</v>
      </c>
      <c r="BT36" s="223">
        <v>12.792063226262021</v>
      </c>
      <c r="BU36" s="223">
        <v>12.863873072466541</v>
      </c>
      <c r="BV36" s="223">
        <v>12.936086032220505</v>
      </c>
      <c r="BW36" s="222">
        <v>0</v>
      </c>
      <c r="BX36" s="222">
        <v>0</v>
      </c>
      <c r="BY36" s="222">
        <v>0</v>
      </c>
      <c r="BZ36" s="223">
        <v>0</v>
      </c>
      <c r="CA36" s="223">
        <v>0</v>
      </c>
      <c r="CB36" s="223">
        <v>0</v>
      </c>
      <c r="CC36" s="223">
        <v>0</v>
      </c>
      <c r="CD36" s="223">
        <v>0</v>
      </c>
      <c r="CE36" s="223">
        <v>0</v>
      </c>
      <c r="CF36" s="223">
        <v>0</v>
      </c>
      <c r="CG36" s="223">
        <v>0</v>
      </c>
      <c r="CH36" s="223">
        <v>0</v>
      </c>
      <c r="CI36" s="223">
        <v>0</v>
      </c>
      <c r="CJ36" s="223">
        <v>0</v>
      </c>
      <c r="CK36" s="223">
        <v>0</v>
      </c>
      <c r="CL36" s="222">
        <v>0</v>
      </c>
      <c r="CM36" s="222">
        <v>0</v>
      </c>
      <c r="CN36" s="222">
        <v>0</v>
      </c>
      <c r="CO36" s="223">
        <v>0</v>
      </c>
      <c r="CP36" s="223">
        <v>0</v>
      </c>
      <c r="CQ36" s="223">
        <v>0</v>
      </c>
      <c r="CR36" s="223">
        <v>0</v>
      </c>
      <c r="CS36" s="223">
        <v>0</v>
      </c>
      <c r="CT36" s="223">
        <v>0</v>
      </c>
      <c r="CU36" s="223">
        <v>0</v>
      </c>
      <c r="CV36" s="223">
        <v>0</v>
      </c>
      <c r="CW36" s="223">
        <v>0</v>
      </c>
      <c r="CX36" s="223">
        <v>0</v>
      </c>
      <c r="CY36" s="223">
        <v>0</v>
      </c>
      <c r="CZ36" s="223">
        <v>0</v>
      </c>
      <c r="DA36" s="224">
        <v>0</v>
      </c>
      <c r="DB36" s="224">
        <v>0</v>
      </c>
      <c r="DC36" s="224">
        <v>0</v>
      </c>
      <c r="DD36" s="225">
        <v>0</v>
      </c>
      <c r="DE36" s="225">
        <v>0</v>
      </c>
      <c r="DF36" s="225">
        <v>0</v>
      </c>
      <c r="DG36" s="225">
        <v>0</v>
      </c>
      <c r="DH36" s="225">
        <v>0</v>
      </c>
      <c r="DI36" s="225">
        <v>0</v>
      </c>
      <c r="DJ36" s="225">
        <v>0</v>
      </c>
      <c r="DK36" s="225">
        <v>0</v>
      </c>
      <c r="DL36" s="225">
        <v>0</v>
      </c>
      <c r="DM36" s="225">
        <v>0</v>
      </c>
      <c r="DN36" s="225">
        <v>0</v>
      </c>
      <c r="DO36" s="225">
        <v>0</v>
      </c>
      <c r="DP36" s="224">
        <v>0</v>
      </c>
      <c r="DQ36" s="224">
        <v>0</v>
      </c>
      <c r="DR36" s="224">
        <v>0</v>
      </c>
      <c r="DS36" s="225">
        <v>0</v>
      </c>
      <c r="DT36" s="225">
        <v>0</v>
      </c>
      <c r="DU36" s="225">
        <v>0</v>
      </c>
      <c r="DV36" s="225">
        <v>0</v>
      </c>
      <c r="DW36" s="225">
        <v>0</v>
      </c>
      <c r="DX36" s="225">
        <v>0</v>
      </c>
      <c r="DY36" s="225">
        <v>0</v>
      </c>
      <c r="DZ36" s="225">
        <v>0</v>
      </c>
      <c r="EA36" s="225">
        <v>0</v>
      </c>
      <c r="EB36" s="225">
        <v>0</v>
      </c>
      <c r="EC36" s="225">
        <v>0</v>
      </c>
      <c r="ED36" s="225">
        <v>0</v>
      </c>
    </row>
    <row r="37" spans="1:134" ht="15" x14ac:dyDescent="0.25">
      <c r="A37" s="216">
        <v>138</v>
      </c>
      <c r="B37" s="216">
        <v>69</v>
      </c>
      <c r="C37" s="216" t="s">
        <v>734</v>
      </c>
      <c r="D37" s="2">
        <v>99714</v>
      </c>
      <c r="E37" s="2">
        <v>99714</v>
      </c>
      <c r="F37" s="217" t="s">
        <v>703</v>
      </c>
      <c r="G37" s="20">
        <v>106</v>
      </c>
      <c r="H37" s="20">
        <v>55</v>
      </c>
      <c r="I37" s="20">
        <v>34</v>
      </c>
      <c r="J37" s="20">
        <v>21</v>
      </c>
      <c r="K37" s="20">
        <v>0</v>
      </c>
      <c r="L37" s="20">
        <v>2</v>
      </c>
      <c r="M37" s="20">
        <v>2</v>
      </c>
      <c r="N37" s="20">
        <v>0</v>
      </c>
      <c r="O37" s="20">
        <v>0</v>
      </c>
      <c r="P37" s="20">
        <v>0</v>
      </c>
      <c r="Q37" s="20">
        <v>2</v>
      </c>
      <c r="R37" s="20">
        <v>0</v>
      </c>
      <c r="S37" s="20">
        <v>1003</v>
      </c>
      <c r="T37" s="20">
        <v>1003</v>
      </c>
      <c r="U37" s="20">
        <v>0</v>
      </c>
      <c r="V37" s="20">
        <v>0</v>
      </c>
      <c r="W37" s="20">
        <v>0</v>
      </c>
      <c r="X37" s="20">
        <v>1003</v>
      </c>
      <c r="Y37" s="20">
        <v>0</v>
      </c>
      <c r="Z37" s="20">
        <v>55</v>
      </c>
      <c r="AA37" s="20">
        <v>0</v>
      </c>
      <c r="AB37" s="218">
        <v>0</v>
      </c>
      <c r="AC37" s="218">
        <v>0</v>
      </c>
      <c r="AD37" s="219">
        <v>55</v>
      </c>
      <c r="AE37" s="220">
        <v>0</v>
      </c>
      <c r="AF37" s="220">
        <v>34</v>
      </c>
      <c r="AG37" s="221">
        <v>34</v>
      </c>
      <c r="AH37" s="220">
        <v>0</v>
      </c>
      <c r="AI37" s="220">
        <v>0</v>
      </c>
      <c r="AJ37" s="220">
        <v>51.597152380531703</v>
      </c>
      <c r="AK37" s="220">
        <v>51.597152380531703</v>
      </c>
      <c r="AL37" s="220">
        <v>0</v>
      </c>
      <c r="AM37" s="220">
        <v>0</v>
      </c>
      <c r="AN37" s="220">
        <v>32.517232722668183</v>
      </c>
      <c r="AO37" s="220">
        <v>32.517232722668183</v>
      </c>
      <c r="AP37" s="220">
        <v>0</v>
      </c>
      <c r="AQ37" s="220">
        <v>0</v>
      </c>
      <c r="AR37" s="220">
        <v>0</v>
      </c>
      <c r="AS37" s="220">
        <v>48.404838795996518</v>
      </c>
      <c r="AT37" s="220">
        <v>49.975512436713494</v>
      </c>
      <c r="AU37" s="220">
        <v>51.597152380531703</v>
      </c>
      <c r="AV37" s="220">
        <v>53.271412417254751</v>
      </c>
      <c r="AW37" s="220">
        <v>55</v>
      </c>
      <c r="AX37" s="220">
        <v>31.099130115887132</v>
      </c>
      <c r="AY37" s="220">
        <v>31.80027753732411</v>
      </c>
      <c r="AZ37" s="220">
        <v>32.517232722668183</v>
      </c>
      <c r="BA37" s="220">
        <v>33.250352066868679</v>
      </c>
      <c r="BB37" s="220">
        <v>34</v>
      </c>
      <c r="BC37" s="220">
        <v>0</v>
      </c>
      <c r="BD37" s="220">
        <v>0</v>
      </c>
      <c r="BE37" s="220">
        <v>0</v>
      </c>
      <c r="BF37" s="220">
        <v>0</v>
      </c>
      <c r="BG37" s="220">
        <v>0</v>
      </c>
      <c r="BH37" s="222">
        <v>55.624816097692332</v>
      </c>
      <c r="BI37" s="222">
        <v>56.256730289128953</v>
      </c>
      <c r="BJ37" s="222">
        <v>56.895823210732289</v>
      </c>
      <c r="BK37" s="223">
        <v>56.521758135889989</v>
      </c>
      <c r="BL37" s="223">
        <v>56.150152374795525</v>
      </c>
      <c r="BM37" s="223">
        <v>56.553246766345502</v>
      </c>
      <c r="BN37" s="223">
        <v>56.959234918315126</v>
      </c>
      <c r="BO37" s="223">
        <v>57.368137604621225</v>
      </c>
      <c r="BP37" s="223">
        <v>57.779975748313788</v>
      </c>
      <c r="BQ37" s="223">
        <v>58.194770422646563</v>
      </c>
      <c r="BR37" s="223">
        <v>58.521454042015954</v>
      </c>
      <c r="BS37" s="223">
        <v>58.849971540725178</v>
      </c>
      <c r="BT37" s="223">
        <v>59.180333213485191</v>
      </c>
      <c r="BU37" s="223">
        <v>59.512549412797583</v>
      </c>
      <c r="BV37" s="223">
        <v>59.846630549278991</v>
      </c>
      <c r="BW37" s="222">
        <v>34.386249951300712</v>
      </c>
      <c r="BX37" s="222">
        <v>34.776887815097894</v>
      </c>
      <c r="BY37" s="222">
        <v>35.171963439361782</v>
      </c>
      <c r="BZ37" s="223">
        <v>34.940723211277451</v>
      </c>
      <c r="CA37" s="223">
        <v>34.711003286237236</v>
      </c>
      <c r="CB37" s="223">
        <v>34.960188910104499</v>
      </c>
      <c r="CC37" s="223">
        <v>35.211163404049351</v>
      </c>
      <c r="CD37" s="223">
        <v>35.463939610129493</v>
      </c>
      <c r="CE37" s="223">
        <v>35.718530462593982</v>
      </c>
      <c r="CF37" s="223">
        <v>35.974948988545151</v>
      </c>
      <c r="CG37" s="223">
        <v>36.17689886233714</v>
      </c>
      <c r="CH37" s="223">
        <v>36.379982406993754</v>
      </c>
      <c r="CI37" s="223">
        <v>36.584205986518121</v>
      </c>
      <c r="CJ37" s="223">
        <v>36.789576000638512</v>
      </c>
      <c r="CK37" s="223">
        <v>36.996098885008834</v>
      </c>
      <c r="CL37" s="222">
        <v>0</v>
      </c>
      <c r="CM37" s="222">
        <v>0</v>
      </c>
      <c r="CN37" s="222">
        <v>0</v>
      </c>
      <c r="CO37" s="223">
        <v>0</v>
      </c>
      <c r="CP37" s="223">
        <v>0</v>
      </c>
      <c r="CQ37" s="223">
        <v>0</v>
      </c>
      <c r="CR37" s="223">
        <v>0</v>
      </c>
      <c r="CS37" s="223">
        <v>0</v>
      </c>
      <c r="CT37" s="223">
        <v>0</v>
      </c>
      <c r="CU37" s="223">
        <v>0</v>
      </c>
      <c r="CV37" s="223">
        <v>0</v>
      </c>
      <c r="CW37" s="223">
        <v>0</v>
      </c>
      <c r="CX37" s="223">
        <v>0</v>
      </c>
      <c r="CY37" s="223">
        <v>0</v>
      </c>
      <c r="CZ37" s="223">
        <v>0</v>
      </c>
      <c r="DA37" s="224">
        <v>0</v>
      </c>
      <c r="DB37" s="224">
        <v>0</v>
      </c>
      <c r="DC37" s="224">
        <v>0</v>
      </c>
      <c r="DD37" s="225">
        <v>0</v>
      </c>
      <c r="DE37" s="225">
        <v>0</v>
      </c>
      <c r="DF37" s="225">
        <v>0</v>
      </c>
      <c r="DG37" s="225">
        <v>0</v>
      </c>
      <c r="DH37" s="225">
        <v>0</v>
      </c>
      <c r="DI37" s="225">
        <v>0</v>
      </c>
      <c r="DJ37" s="225">
        <v>0</v>
      </c>
      <c r="DK37" s="225">
        <v>0</v>
      </c>
      <c r="DL37" s="225">
        <v>0</v>
      </c>
      <c r="DM37" s="225">
        <v>0</v>
      </c>
      <c r="DN37" s="225">
        <v>0</v>
      </c>
      <c r="DO37" s="225">
        <v>0</v>
      </c>
      <c r="DP37" s="224">
        <v>0</v>
      </c>
      <c r="DQ37" s="224">
        <v>0</v>
      </c>
      <c r="DR37" s="224">
        <v>0</v>
      </c>
      <c r="DS37" s="225">
        <v>0</v>
      </c>
      <c r="DT37" s="225">
        <v>0</v>
      </c>
      <c r="DU37" s="225">
        <v>0</v>
      </c>
      <c r="DV37" s="225">
        <v>0</v>
      </c>
      <c r="DW37" s="225">
        <v>0</v>
      </c>
      <c r="DX37" s="225">
        <v>0</v>
      </c>
      <c r="DY37" s="225">
        <v>0</v>
      </c>
      <c r="DZ37" s="225">
        <v>0</v>
      </c>
      <c r="EA37" s="225">
        <v>0</v>
      </c>
      <c r="EB37" s="225">
        <v>0</v>
      </c>
      <c r="EC37" s="225">
        <v>0</v>
      </c>
      <c r="ED37" s="225">
        <v>0</v>
      </c>
    </row>
    <row r="38" spans="1:134" ht="15" x14ac:dyDescent="0.25">
      <c r="A38" s="216">
        <v>152</v>
      </c>
      <c r="B38" s="216">
        <v>69</v>
      </c>
      <c r="C38" s="216" t="s">
        <v>735</v>
      </c>
      <c r="D38" s="2">
        <v>99714</v>
      </c>
      <c r="E38" s="2">
        <v>99714</v>
      </c>
      <c r="F38" s="217" t="s">
        <v>703</v>
      </c>
      <c r="G38" s="20">
        <v>2</v>
      </c>
      <c r="H38" s="20">
        <v>22</v>
      </c>
      <c r="I38" s="20">
        <v>1</v>
      </c>
      <c r="J38" s="20">
        <v>21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834.49503068156923</v>
      </c>
      <c r="T38" s="20">
        <v>834.49503068156923</v>
      </c>
      <c r="U38" s="20">
        <v>1408.3846153846155</v>
      </c>
      <c r="V38" s="20">
        <v>0</v>
      </c>
      <c r="W38" s="20">
        <v>0</v>
      </c>
      <c r="X38" s="20">
        <v>1365.173957061457</v>
      </c>
      <c r="Y38" s="20">
        <v>0.50407137907137911</v>
      </c>
      <c r="Z38" s="20">
        <v>21.467342342342342</v>
      </c>
      <c r="AA38" s="20">
        <v>2.8586278586278588E-2</v>
      </c>
      <c r="AB38" s="218">
        <v>0</v>
      </c>
      <c r="AC38" s="218">
        <v>0</v>
      </c>
      <c r="AD38" s="219">
        <v>22</v>
      </c>
      <c r="AE38" s="220">
        <v>2.2912335412335415E-2</v>
      </c>
      <c r="AF38" s="220">
        <v>0.97578828828828823</v>
      </c>
      <c r="AG38" s="221">
        <v>0.99870062370062362</v>
      </c>
      <c r="AH38" s="220">
        <v>1.2993762993762994E-3</v>
      </c>
      <c r="AI38" s="220">
        <v>0.47288450466564924</v>
      </c>
      <c r="AJ38" s="220">
        <v>20.139158800779605</v>
      </c>
      <c r="AK38" s="220">
        <v>20.612043305445255</v>
      </c>
      <c r="AL38" s="220">
        <v>2.6817646767428122E-2</v>
      </c>
      <c r="AM38" s="220">
        <v>2.1913110083021825E-2</v>
      </c>
      <c r="AN38" s="220">
        <v>0.93323337818600882</v>
      </c>
      <c r="AO38" s="220">
        <v>0.95514648826903059</v>
      </c>
      <c r="AP38" s="220">
        <v>1.2427094565040733E-3</v>
      </c>
      <c r="AQ38" s="220">
        <v>0</v>
      </c>
      <c r="AR38" s="220">
        <v>0</v>
      </c>
      <c r="AS38" s="220">
        <v>19.336777078275947</v>
      </c>
      <c r="AT38" s="220">
        <v>19.964230176121617</v>
      </c>
      <c r="AU38" s="220">
        <v>20.612043305445255</v>
      </c>
      <c r="AV38" s="220">
        <v>21.280877122610189</v>
      </c>
      <c r="AW38" s="220">
        <v>21.971413721413722</v>
      </c>
      <c r="AX38" s="220">
        <v>0.91349178362598016</v>
      </c>
      <c r="AY38" s="220">
        <v>0.93408697089348591</v>
      </c>
      <c r="AZ38" s="220">
        <v>0.95514648826903059</v>
      </c>
      <c r="BA38" s="220">
        <v>0.97668080433667848</v>
      </c>
      <c r="BB38" s="220">
        <v>0.99870062370062362</v>
      </c>
      <c r="BC38" s="220">
        <v>0</v>
      </c>
      <c r="BD38" s="220">
        <v>0</v>
      </c>
      <c r="BE38" s="220">
        <v>0</v>
      </c>
      <c r="BF38" s="220">
        <v>0</v>
      </c>
      <c r="BG38" s="220">
        <v>0</v>
      </c>
      <c r="BH38" s="222">
        <v>22.221015411999129</v>
      </c>
      <c r="BI38" s="222">
        <v>22.47345265084434</v>
      </c>
      <c r="BJ38" s="222">
        <v>22.728757650607506</v>
      </c>
      <c r="BK38" s="223">
        <v>22.579326041187656</v>
      </c>
      <c r="BL38" s="223">
        <v>22.430876879037339</v>
      </c>
      <c r="BM38" s="223">
        <v>22.591905127137817</v>
      </c>
      <c r="BN38" s="223">
        <v>22.754089375372665</v>
      </c>
      <c r="BO38" s="223">
        <v>22.917437922511372</v>
      </c>
      <c r="BP38" s="223">
        <v>23.081959126899161</v>
      </c>
      <c r="BQ38" s="223">
        <v>23.247661406884696</v>
      </c>
      <c r="BR38" s="223">
        <v>23.37816506065149</v>
      </c>
      <c r="BS38" s="223">
        <v>23.509401312994481</v>
      </c>
      <c r="BT38" s="223">
        <v>23.641374276447362</v>
      </c>
      <c r="BU38" s="223">
        <v>23.774088086630055</v>
      </c>
      <c r="BV38" s="223">
        <v>23.907546902378293</v>
      </c>
      <c r="BW38" s="222">
        <v>1.0100461550908695</v>
      </c>
      <c r="BX38" s="222">
        <v>1.0215205750383791</v>
      </c>
      <c r="BY38" s="222">
        <v>1.0331253477548865</v>
      </c>
      <c r="BZ38" s="223">
        <v>1.0263330018721659</v>
      </c>
      <c r="CA38" s="223">
        <v>1.0195853126835153</v>
      </c>
      <c r="CB38" s="223">
        <v>1.0269047785062642</v>
      </c>
      <c r="CC38" s="223">
        <v>1.0342767897896665</v>
      </c>
      <c r="CD38" s="223">
        <v>1.0417017237505168</v>
      </c>
      <c r="CE38" s="223">
        <v>1.0491799603135981</v>
      </c>
      <c r="CF38" s="223">
        <v>1.0567118821311223</v>
      </c>
      <c r="CG38" s="223">
        <v>1.0626438663932494</v>
      </c>
      <c r="CH38" s="223">
        <v>1.0686091505906581</v>
      </c>
      <c r="CI38" s="223">
        <v>1.0746079216566982</v>
      </c>
      <c r="CJ38" s="223">
        <v>1.0806403675740934</v>
      </c>
      <c r="CK38" s="223">
        <v>1.0867066773808314</v>
      </c>
      <c r="CL38" s="222">
        <v>0</v>
      </c>
      <c r="CM38" s="222">
        <v>0</v>
      </c>
      <c r="CN38" s="222">
        <v>0</v>
      </c>
      <c r="CO38" s="223">
        <v>0</v>
      </c>
      <c r="CP38" s="223">
        <v>0</v>
      </c>
      <c r="CQ38" s="223">
        <v>0</v>
      </c>
      <c r="CR38" s="223">
        <v>0</v>
      </c>
      <c r="CS38" s="223">
        <v>0</v>
      </c>
      <c r="CT38" s="223">
        <v>0</v>
      </c>
      <c r="CU38" s="223">
        <v>0</v>
      </c>
      <c r="CV38" s="223">
        <v>0</v>
      </c>
      <c r="CW38" s="223">
        <v>0</v>
      </c>
      <c r="CX38" s="223">
        <v>0</v>
      </c>
      <c r="CY38" s="223">
        <v>0</v>
      </c>
      <c r="CZ38" s="223">
        <v>0</v>
      </c>
      <c r="DA38" s="224">
        <v>2.8911027077802669E-2</v>
      </c>
      <c r="DB38" s="224">
        <v>2.923946480723958E-2</v>
      </c>
      <c r="DC38" s="224">
        <v>2.9571633685411797E-2</v>
      </c>
      <c r="DD38" s="225">
        <v>2.9377213168341992E-2</v>
      </c>
      <c r="DE38" s="225">
        <v>2.9184070880870858E-2</v>
      </c>
      <c r="DF38" s="225">
        <v>2.939357940038748E-2</v>
      </c>
      <c r="DG38" s="225">
        <v>2.9604591953386244E-2</v>
      </c>
      <c r="DH38" s="225">
        <v>2.9817119337121226E-2</v>
      </c>
      <c r="DI38" s="225">
        <v>3.0031172426358523E-2</v>
      </c>
      <c r="DJ38" s="225">
        <v>3.0246762173932733E-2</v>
      </c>
      <c r="DK38" s="225">
        <v>3.0416556154893953E-2</v>
      </c>
      <c r="DL38" s="225">
        <v>3.0587303295595211E-2</v>
      </c>
      <c r="DM38" s="225">
        <v>3.0759008946717879E-2</v>
      </c>
      <c r="DN38" s="225">
        <v>3.0931678488980038E-2</v>
      </c>
      <c r="DO38" s="225">
        <v>3.1105317333305092E-2</v>
      </c>
      <c r="DP38" s="224">
        <v>0</v>
      </c>
      <c r="DQ38" s="224">
        <v>0</v>
      </c>
      <c r="DR38" s="224">
        <v>0</v>
      </c>
      <c r="DS38" s="225">
        <v>0</v>
      </c>
      <c r="DT38" s="225">
        <v>0</v>
      </c>
      <c r="DU38" s="225">
        <v>0</v>
      </c>
      <c r="DV38" s="225">
        <v>0</v>
      </c>
      <c r="DW38" s="225">
        <v>0</v>
      </c>
      <c r="DX38" s="225">
        <v>0</v>
      </c>
      <c r="DY38" s="225">
        <v>0</v>
      </c>
      <c r="DZ38" s="225">
        <v>0</v>
      </c>
      <c r="EA38" s="225">
        <v>0</v>
      </c>
      <c r="EB38" s="225">
        <v>0</v>
      </c>
      <c r="EC38" s="225">
        <v>0</v>
      </c>
      <c r="ED38" s="225">
        <v>0</v>
      </c>
    </row>
    <row r="39" spans="1:134" ht="15" x14ac:dyDescent="0.25">
      <c r="A39" s="216">
        <v>134</v>
      </c>
      <c r="B39" s="216">
        <v>70</v>
      </c>
      <c r="C39" s="216" t="s">
        <v>736</v>
      </c>
      <c r="D39" s="2">
        <v>99714</v>
      </c>
      <c r="E39" s="2">
        <v>99714</v>
      </c>
      <c r="F39" s="217" t="s">
        <v>703</v>
      </c>
      <c r="G39" s="20">
        <v>127</v>
      </c>
      <c r="H39" s="20">
        <v>50</v>
      </c>
      <c r="I39" s="20">
        <v>45</v>
      </c>
      <c r="J39" s="20">
        <v>5</v>
      </c>
      <c r="K39" s="20">
        <v>0</v>
      </c>
      <c r="L39" s="20">
        <v>32</v>
      </c>
      <c r="M39" s="20">
        <v>32</v>
      </c>
      <c r="N39" s="20">
        <v>1</v>
      </c>
      <c r="O39" s="20">
        <v>0</v>
      </c>
      <c r="P39" s="20">
        <v>0</v>
      </c>
      <c r="Q39" s="20">
        <v>33</v>
      </c>
      <c r="R39" s="20">
        <v>0</v>
      </c>
      <c r="S39" s="20">
        <v>1735.09375</v>
      </c>
      <c r="T39" s="20">
        <v>1735.09375</v>
      </c>
      <c r="U39" s="20">
        <v>1452</v>
      </c>
      <c r="V39" s="20">
        <v>0</v>
      </c>
      <c r="W39" s="20">
        <v>0</v>
      </c>
      <c r="X39" s="20">
        <v>1726.5151515151515</v>
      </c>
      <c r="Y39" s="20">
        <v>0</v>
      </c>
      <c r="Z39" s="20">
        <v>50</v>
      </c>
      <c r="AA39" s="20">
        <v>0</v>
      </c>
      <c r="AB39" s="218">
        <v>1</v>
      </c>
      <c r="AC39" s="218">
        <v>0</v>
      </c>
      <c r="AD39" s="219">
        <v>51</v>
      </c>
      <c r="AE39" s="220">
        <v>0</v>
      </c>
      <c r="AF39" s="220">
        <v>45</v>
      </c>
      <c r="AG39" s="221">
        <v>45</v>
      </c>
      <c r="AH39" s="220">
        <v>0</v>
      </c>
      <c r="AI39" s="220">
        <v>0</v>
      </c>
      <c r="AJ39" s="220">
        <v>46.906502164119736</v>
      </c>
      <c r="AK39" s="220">
        <v>46.906502164119736</v>
      </c>
      <c r="AL39" s="220">
        <v>0</v>
      </c>
      <c r="AM39" s="220">
        <v>0</v>
      </c>
      <c r="AN39" s="220">
        <v>43.037513897649063</v>
      </c>
      <c r="AO39" s="220">
        <v>43.037513897649063</v>
      </c>
      <c r="AP39" s="220">
        <v>0</v>
      </c>
      <c r="AQ39" s="220">
        <v>0.96638421298841071</v>
      </c>
      <c r="AR39" s="220">
        <v>0</v>
      </c>
      <c r="AS39" s="220">
        <v>44.004398905451382</v>
      </c>
      <c r="AT39" s="220">
        <v>45.4322840333759</v>
      </c>
      <c r="AU39" s="220">
        <v>46.906502164119736</v>
      </c>
      <c r="AV39" s="220">
        <v>48.428556742958861</v>
      </c>
      <c r="AW39" s="220">
        <v>50</v>
      </c>
      <c r="AX39" s="220">
        <v>41.160613388674143</v>
      </c>
      <c r="AY39" s="220">
        <v>42.088602622928967</v>
      </c>
      <c r="AZ39" s="220">
        <v>43.037513897649063</v>
      </c>
      <c r="BA39" s="220">
        <v>44.007818912032072</v>
      </c>
      <c r="BB39" s="220">
        <v>45</v>
      </c>
      <c r="BC39" s="220">
        <v>0.93389844711322989</v>
      </c>
      <c r="BD39" s="220">
        <v>0.95000248200971427</v>
      </c>
      <c r="BE39" s="220">
        <v>0.96638421298841071</v>
      </c>
      <c r="BF39" s="220">
        <v>0.98304842860787411</v>
      </c>
      <c r="BG39" s="220">
        <v>1</v>
      </c>
      <c r="BH39" s="222">
        <v>50.568014634265758</v>
      </c>
      <c r="BI39" s="222">
        <v>51.142482081026316</v>
      </c>
      <c r="BJ39" s="222">
        <v>51.723475646120264</v>
      </c>
      <c r="BK39" s="223">
        <v>51.383416487172717</v>
      </c>
      <c r="BL39" s="223">
        <v>51.045593067995931</v>
      </c>
      <c r="BM39" s="223">
        <v>51.41204251485955</v>
      </c>
      <c r="BN39" s="223">
        <v>51.781122653013753</v>
      </c>
      <c r="BO39" s="223">
        <v>52.152852367837482</v>
      </c>
      <c r="BP39" s="223">
        <v>52.527250680285263</v>
      </c>
      <c r="BQ39" s="223">
        <v>52.904336747860519</v>
      </c>
      <c r="BR39" s="223">
        <v>53.201321856378144</v>
      </c>
      <c r="BS39" s="223">
        <v>53.499974127931985</v>
      </c>
      <c r="BT39" s="223">
        <v>53.800302921350173</v>
      </c>
      <c r="BU39" s="223">
        <v>54.102317647997808</v>
      </c>
      <c r="BV39" s="223">
        <v>54.406027772071809</v>
      </c>
      <c r="BW39" s="222">
        <v>45.511213170839184</v>
      </c>
      <c r="BX39" s="222">
        <v>46.028233872923686</v>
      </c>
      <c r="BY39" s="222">
        <v>46.551128081508239</v>
      </c>
      <c r="BZ39" s="223">
        <v>46.245074838455444</v>
      </c>
      <c r="CA39" s="223">
        <v>45.941033761196337</v>
      </c>
      <c r="CB39" s="223">
        <v>46.270838263373598</v>
      </c>
      <c r="CC39" s="223">
        <v>46.603010387712381</v>
      </c>
      <c r="CD39" s="223">
        <v>46.937567131053733</v>
      </c>
      <c r="CE39" s="223">
        <v>47.274525612256738</v>
      </c>
      <c r="CF39" s="223">
        <v>47.613903073074468</v>
      </c>
      <c r="CG39" s="223">
        <v>47.881189670740333</v>
      </c>
      <c r="CH39" s="223">
        <v>48.149976715138784</v>
      </c>
      <c r="CI39" s="223">
        <v>48.420272629215162</v>
      </c>
      <c r="CJ39" s="223">
        <v>48.692085883198025</v>
      </c>
      <c r="CK39" s="223">
        <v>48.965424994864634</v>
      </c>
      <c r="CL39" s="222">
        <v>1.0113602926853151</v>
      </c>
      <c r="CM39" s="222">
        <v>1.0228496416205264</v>
      </c>
      <c r="CN39" s="222">
        <v>1.0344695129224053</v>
      </c>
      <c r="CO39" s="223">
        <v>1.0276683297434543</v>
      </c>
      <c r="CP39" s="223">
        <v>1.0209118613599186</v>
      </c>
      <c r="CQ39" s="223">
        <v>1.0282408502971909</v>
      </c>
      <c r="CR39" s="223">
        <v>1.0356224530602751</v>
      </c>
      <c r="CS39" s="223">
        <v>1.0430570473567498</v>
      </c>
      <c r="CT39" s="223">
        <v>1.0505450136057053</v>
      </c>
      <c r="CU39" s="223">
        <v>1.0580867349572103</v>
      </c>
      <c r="CV39" s="223">
        <v>1.064026437127563</v>
      </c>
      <c r="CW39" s="223">
        <v>1.0699994825586396</v>
      </c>
      <c r="CX39" s="223">
        <v>1.0760060584270035</v>
      </c>
      <c r="CY39" s="223">
        <v>1.0820463529599562</v>
      </c>
      <c r="CZ39" s="223">
        <v>1.0881205554414362</v>
      </c>
      <c r="DA39" s="224">
        <v>0</v>
      </c>
      <c r="DB39" s="224">
        <v>0</v>
      </c>
      <c r="DC39" s="224">
        <v>0</v>
      </c>
      <c r="DD39" s="225">
        <v>0</v>
      </c>
      <c r="DE39" s="225">
        <v>0</v>
      </c>
      <c r="DF39" s="225">
        <v>0</v>
      </c>
      <c r="DG39" s="225">
        <v>0</v>
      </c>
      <c r="DH39" s="225">
        <v>0</v>
      </c>
      <c r="DI39" s="225">
        <v>0</v>
      </c>
      <c r="DJ39" s="225">
        <v>0</v>
      </c>
      <c r="DK39" s="225">
        <v>0</v>
      </c>
      <c r="DL39" s="225">
        <v>0</v>
      </c>
      <c r="DM39" s="225">
        <v>0</v>
      </c>
      <c r="DN39" s="225">
        <v>0</v>
      </c>
      <c r="DO39" s="225">
        <v>0</v>
      </c>
      <c r="DP39" s="224">
        <v>0</v>
      </c>
      <c r="DQ39" s="224">
        <v>0</v>
      </c>
      <c r="DR39" s="224">
        <v>0</v>
      </c>
      <c r="DS39" s="225">
        <v>0</v>
      </c>
      <c r="DT39" s="225">
        <v>0</v>
      </c>
      <c r="DU39" s="225">
        <v>0</v>
      </c>
      <c r="DV39" s="225">
        <v>0</v>
      </c>
      <c r="DW39" s="225">
        <v>0</v>
      </c>
      <c r="DX39" s="225">
        <v>0</v>
      </c>
      <c r="DY39" s="225">
        <v>0</v>
      </c>
      <c r="DZ39" s="225">
        <v>0</v>
      </c>
      <c r="EA39" s="225">
        <v>0</v>
      </c>
      <c r="EB39" s="225">
        <v>0</v>
      </c>
      <c r="EC39" s="225">
        <v>0</v>
      </c>
      <c r="ED39" s="225">
        <v>0</v>
      </c>
    </row>
    <row r="40" spans="1:134" ht="15" x14ac:dyDescent="0.25">
      <c r="A40" s="216">
        <v>133</v>
      </c>
      <c r="B40" s="216">
        <v>71</v>
      </c>
      <c r="C40" s="216" t="s">
        <v>737</v>
      </c>
      <c r="D40" s="2">
        <v>99714</v>
      </c>
      <c r="E40" s="2">
        <v>99714</v>
      </c>
      <c r="F40" s="217" t="s">
        <v>703</v>
      </c>
      <c r="G40" s="20">
        <v>6</v>
      </c>
      <c r="H40" s="20">
        <v>9</v>
      </c>
      <c r="I40" s="20">
        <v>4</v>
      </c>
      <c r="J40" s="20">
        <v>5</v>
      </c>
      <c r="K40" s="20">
        <v>0</v>
      </c>
      <c r="L40" s="20">
        <v>28</v>
      </c>
      <c r="M40" s="20">
        <v>28</v>
      </c>
      <c r="N40" s="20">
        <v>2</v>
      </c>
      <c r="O40" s="20">
        <v>0</v>
      </c>
      <c r="P40" s="20">
        <v>0</v>
      </c>
      <c r="Q40" s="20">
        <v>30</v>
      </c>
      <c r="R40" s="20">
        <v>0</v>
      </c>
      <c r="S40" s="20">
        <v>1967.2142857142858</v>
      </c>
      <c r="T40" s="20">
        <v>1967.2142857142858</v>
      </c>
      <c r="U40" s="20">
        <v>1040</v>
      </c>
      <c r="V40" s="20">
        <v>0</v>
      </c>
      <c r="W40" s="20">
        <v>0</v>
      </c>
      <c r="X40" s="20">
        <v>1905.4</v>
      </c>
      <c r="Y40" s="20">
        <v>0</v>
      </c>
      <c r="Z40" s="20">
        <v>9</v>
      </c>
      <c r="AA40" s="20">
        <v>0</v>
      </c>
      <c r="AB40" s="218">
        <v>2</v>
      </c>
      <c r="AC40" s="218">
        <v>0</v>
      </c>
      <c r="AD40" s="219">
        <v>11</v>
      </c>
      <c r="AE40" s="220">
        <v>0</v>
      </c>
      <c r="AF40" s="220">
        <v>4</v>
      </c>
      <c r="AG40" s="221">
        <v>4</v>
      </c>
      <c r="AH40" s="220">
        <v>0</v>
      </c>
      <c r="AI40" s="220">
        <v>0</v>
      </c>
      <c r="AJ40" s="220">
        <v>8.4431703895415513</v>
      </c>
      <c r="AK40" s="220">
        <v>8.4431703895415513</v>
      </c>
      <c r="AL40" s="220">
        <v>0</v>
      </c>
      <c r="AM40" s="220">
        <v>0</v>
      </c>
      <c r="AN40" s="220">
        <v>3.8255567909021391</v>
      </c>
      <c r="AO40" s="220">
        <v>3.8255567909021391</v>
      </c>
      <c r="AP40" s="220">
        <v>0</v>
      </c>
      <c r="AQ40" s="220">
        <v>1.9327684259768214</v>
      </c>
      <c r="AR40" s="220">
        <v>0</v>
      </c>
      <c r="AS40" s="220">
        <v>7.9207918029812481</v>
      </c>
      <c r="AT40" s="220">
        <v>8.1778111260076631</v>
      </c>
      <c r="AU40" s="220">
        <v>8.4431703895415513</v>
      </c>
      <c r="AV40" s="220">
        <v>8.7171402137325948</v>
      </c>
      <c r="AW40" s="220">
        <v>9</v>
      </c>
      <c r="AX40" s="220">
        <v>3.6587211901043681</v>
      </c>
      <c r="AY40" s="220">
        <v>3.7412091220381307</v>
      </c>
      <c r="AZ40" s="220">
        <v>3.8255567909021391</v>
      </c>
      <c r="BA40" s="220">
        <v>3.9118061255139622</v>
      </c>
      <c r="BB40" s="220">
        <v>4</v>
      </c>
      <c r="BC40" s="220">
        <v>1.8677968942264598</v>
      </c>
      <c r="BD40" s="220">
        <v>1.9000049640194285</v>
      </c>
      <c r="BE40" s="220">
        <v>1.9327684259768214</v>
      </c>
      <c r="BF40" s="220">
        <v>1.9660968572157482</v>
      </c>
      <c r="BG40" s="220">
        <v>2</v>
      </c>
      <c r="BH40" s="222">
        <v>9.1022426341678369</v>
      </c>
      <c r="BI40" s="222">
        <v>9.2056467745847375</v>
      </c>
      <c r="BJ40" s="222">
        <v>9.310225616301647</v>
      </c>
      <c r="BK40" s="223">
        <v>9.2490149676910889</v>
      </c>
      <c r="BL40" s="223">
        <v>9.1882067522392674</v>
      </c>
      <c r="BM40" s="223">
        <v>9.2541676526747185</v>
      </c>
      <c r="BN40" s="223">
        <v>9.3206020775424747</v>
      </c>
      <c r="BO40" s="223">
        <v>9.3875134262107469</v>
      </c>
      <c r="BP40" s="223">
        <v>9.454905122451347</v>
      </c>
      <c r="BQ40" s="223">
        <v>9.5227806146148932</v>
      </c>
      <c r="BR40" s="223">
        <v>9.5762379341480646</v>
      </c>
      <c r="BS40" s="223">
        <v>9.6299953430277565</v>
      </c>
      <c r="BT40" s="223">
        <v>9.6840545258430311</v>
      </c>
      <c r="BU40" s="223">
        <v>9.7384171766396044</v>
      </c>
      <c r="BV40" s="223">
        <v>9.7930849989729261</v>
      </c>
      <c r="BW40" s="222">
        <v>4.0454411707412605</v>
      </c>
      <c r="BX40" s="222">
        <v>4.0913985664821055</v>
      </c>
      <c r="BY40" s="222">
        <v>4.1378780516896212</v>
      </c>
      <c r="BZ40" s="223">
        <v>4.1106733189738174</v>
      </c>
      <c r="CA40" s="223">
        <v>4.0836474454396745</v>
      </c>
      <c r="CB40" s="223">
        <v>4.1129634011887637</v>
      </c>
      <c r="CC40" s="223">
        <v>4.1424898122411005</v>
      </c>
      <c r="CD40" s="223">
        <v>4.172228189426999</v>
      </c>
      <c r="CE40" s="223">
        <v>4.2021800544228212</v>
      </c>
      <c r="CF40" s="223">
        <v>4.2323469398288411</v>
      </c>
      <c r="CG40" s="223">
        <v>4.2561057485102518</v>
      </c>
      <c r="CH40" s="223">
        <v>4.2799979302345585</v>
      </c>
      <c r="CI40" s="223">
        <v>4.3040242337080139</v>
      </c>
      <c r="CJ40" s="223">
        <v>4.3281854118398249</v>
      </c>
      <c r="CK40" s="223">
        <v>4.3524822217657446</v>
      </c>
      <c r="CL40" s="222">
        <v>2.0227205853706303</v>
      </c>
      <c r="CM40" s="222">
        <v>2.0456992832410528</v>
      </c>
      <c r="CN40" s="222">
        <v>2.0689390258448106</v>
      </c>
      <c r="CO40" s="223">
        <v>2.0553366594869087</v>
      </c>
      <c r="CP40" s="223">
        <v>2.0418237227198373</v>
      </c>
      <c r="CQ40" s="223">
        <v>2.0564817005943818</v>
      </c>
      <c r="CR40" s="223">
        <v>2.0712449061205502</v>
      </c>
      <c r="CS40" s="223">
        <v>2.0861140947134995</v>
      </c>
      <c r="CT40" s="223">
        <v>2.1010900272114106</v>
      </c>
      <c r="CU40" s="223">
        <v>2.1161734699144206</v>
      </c>
      <c r="CV40" s="223">
        <v>2.1280528742551259</v>
      </c>
      <c r="CW40" s="223">
        <v>2.1399989651172793</v>
      </c>
      <c r="CX40" s="223">
        <v>2.152012116854007</v>
      </c>
      <c r="CY40" s="223">
        <v>2.1640927059199124</v>
      </c>
      <c r="CZ40" s="223">
        <v>2.1762411108828723</v>
      </c>
      <c r="DA40" s="224">
        <v>0</v>
      </c>
      <c r="DB40" s="224">
        <v>0</v>
      </c>
      <c r="DC40" s="224">
        <v>0</v>
      </c>
      <c r="DD40" s="225">
        <v>0</v>
      </c>
      <c r="DE40" s="225">
        <v>0</v>
      </c>
      <c r="DF40" s="225">
        <v>0</v>
      </c>
      <c r="DG40" s="225">
        <v>0</v>
      </c>
      <c r="DH40" s="225">
        <v>0</v>
      </c>
      <c r="DI40" s="225">
        <v>0</v>
      </c>
      <c r="DJ40" s="225">
        <v>0</v>
      </c>
      <c r="DK40" s="225">
        <v>0</v>
      </c>
      <c r="DL40" s="225">
        <v>0</v>
      </c>
      <c r="DM40" s="225">
        <v>0</v>
      </c>
      <c r="DN40" s="225">
        <v>0</v>
      </c>
      <c r="DO40" s="225">
        <v>0</v>
      </c>
      <c r="DP40" s="224">
        <v>0</v>
      </c>
      <c r="DQ40" s="224">
        <v>0</v>
      </c>
      <c r="DR40" s="224">
        <v>0</v>
      </c>
      <c r="DS40" s="225">
        <v>0</v>
      </c>
      <c r="DT40" s="225">
        <v>0</v>
      </c>
      <c r="DU40" s="225">
        <v>0</v>
      </c>
      <c r="DV40" s="225">
        <v>0</v>
      </c>
      <c r="DW40" s="225">
        <v>0</v>
      </c>
      <c r="DX40" s="225">
        <v>0</v>
      </c>
      <c r="DY40" s="225">
        <v>0</v>
      </c>
      <c r="DZ40" s="225">
        <v>0</v>
      </c>
      <c r="EA40" s="225">
        <v>0</v>
      </c>
      <c r="EB40" s="225">
        <v>0</v>
      </c>
      <c r="EC40" s="225">
        <v>0</v>
      </c>
      <c r="ED40" s="225">
        <v>0</v>
      </c>
    </row>
    <row r="41" spans="1:134" ht="15" x14ac:dyDescent="0.25">
      <c r="A41" s="216">
        <v>133</v>
      </c>
      <c r="B41" s="216">
        <v>72</v>
      </c>
      <c r="C41" s="216" t="s">
        <v>738</v>
      </c>
      <c r="D41" s="2">
        <v>99714</v>
      </c>
      <c r="E41" s="2">
        <v>99714</v>
      </c>
      <c r="F41" s="217" t="s">
        <v>703</v>
      </c>
      <c r="G41" s="20">
        <v>140</v>
      </c>
      <c r="H41" s="20">
        <v>57</v>
      </c>
      <c r="I41" s="20">
        <v>49</v>
      </c>
      <c r="J41" s="20">
        <v>8</v>
      </c>
      <c r="K41" s="20">
        <v>0</v>
      </c>
      <c r="L41" s="20">
        <v>52</v>
      </c>
      <c r="M41" s="20">
        <v>52</v>
      </c>
      <c r="N41" s="20">
        <v>2</v>
      </c>
      <c r="O41" s="20">
        <v>0</v>
      </c>
      <c r="P41" s="20">
        <v>0</v>
      </c>
      <c r="Q41" s="20">
        <v>54</v>
      </c>
      <c r="R41" s="20">
        <v>0</v>
      </c>
      <c r="S41" s="20">
        <v>1493.0769230769231</v>
      </c>
      <c r="T41" s="20">
        <v>1493.0769230769231</v>
      </c>
      <c r="U41" s="20">
        <v>4706</v>
      </c>
      <c r="V41" s="20">
        <v>0</v>
      </c>
      <c r="W41" s="20">
        <v>0</v>
      </c>
      <c r="X41" s="20">
        <v>1612.0740740740741</v>
      </c>
      <c r="Y41" s="20">
        <v>0</v>
      </c>
      <c r="Z41" s="20">
        <v>57</v>
      </c>
      <c r="AA41" s="20">
        <v>0</v>
      </c>
      <c r="AB41" s="218">
        <v>2</v>
      </c>
      <c r="AC41" s="218">
        <v>0</v>
      </c>
      <c r="AD41" s="219">
        <v>59</v>
      </c>
      <c r="AE41" s="220">
        <v>0</v>
      </c>
      <c r="AF41" s="220">
        <v>49</v>
      </c>
      <c r="AG41" s="221">
        <v>49</v>
      </c>
      <c r="AH41" s="220">
        <v>0</v>
      </c>
      <c r="AI41" s="220">
        <v>0</v>
      </c>
      <c r="AJ41" s="220">
        <v>53.473412467096495</v>
      </c>
      <c r="AK41" s="220">
        <v>53.473412467096495</v>
      </c>
      <c r="AL41" s="220">
        <v>0</v>
      </c>
      <c r="AM41" s="220">
        <v>0</v>
      </c>
      <c r="AN41" s="220">
        <v>46.863070688551204</v>
      </c>
      <c r="AO41" s="220">
        <v>46.863070688551204</v>
      </c>
      <c r="AP41" s="220">
        <v>0</v>
      </c>
      <c r="AQ41" s="220">
        <v>1.9327684259768214</v>
      </c>
      <c r="AR41" s="220">
        <v>0</v>
      </c>
      <c r="AS41" s="220">
        <v>50.165014752214574</v>
      </c>
      <c r="AT41" s="220">
        <v>51.792803798048531</v>
      </c>
      <c r="AU41" s="220">
        <v>53.473412467096495</v>
      </c>
      <c r="AV41" s="220">
        <v>55.208554686973102</v>
      </c>
      <c r="AW41" s="220">
        <v>57</v>
      </c>
      <c r="AX41" s="220">
        <v>44.819334578778509</v>
      </c>
      <c r="AY41" s="220">
        <v>45.829811744967103</v>
      </c>
      <c r="AZ41" s="220">
        <v>46.863070688551204</v>
      </c>
      <c r="BA41" s="220">
        <v>47.919625037546034</v>
      </c>
      <c r="BB41" s="220">
        <v>49</v>
      </c>
      <c r="BC41" s="220">
        <v>1.8677968942264598</v>
      </c>
      <c r="BD41" s="220">
        <v>1.9000049640194285</v>
      </c>
      <c r="BE41" s="220">
        <v>1.9327684259768214</v>
      </c>
      <c r="BF41" s="220">
        <v>1.9660968572157482</v>
      </c>
      <c r="BG41" s="220">
        <v>2</v>
      </c>
      <c r="BH41" s="222">
        <v>57.64753668306296</v>
      </c>
      <c r="BI41" s="222">
        <v>58.302429572370002</v>
      </c>
      <c r="BJ41" s="222">
        <v>58.964762236577101</v>
      </c>
      <c r="BK41" s="223">
        <v>58.577094795376901</v>
      </c>
      <c r="BL41" s="223">
        <v>58.191976097515358</v>
      </c>
      <c r="BM41" s="223">
        <v>58.609728466939885</v>
      </c>
      <c r="BN41" s="223">
        <v>59.03047982443568</v>
      </c>
      <c r="BO41" s="223">
        <v>59.454251699334726</v>
      </c>
      <c r="BP41" s="223">
        <v>59.881065775525201</v>
      </c>
      <c r="BQ41" s="223">
        <v>60.310943892560992</v>
      </c>
      <c r="BR41" s="223">
        <v>60.649506916271086</v>
      </c>
      <c r="BS41" s="223">
        <v>60.989970505842464</v>
      </c>
      <c r="BT41" s="223">
        <v>61.332345330339201</v>
      </c>
      <c r="BU41" s="223">
        <v>61.676642118717496</v>
      </c>
      <c r="BV41" s="223">
        <v>62.022871660161869</v>
      </c>
      <c r="BW41" s="222">
        <v>49.55665434158044</v>
      </c>
      <c r="BX41" s="222">
        <v>50.119632439405791</v>
      </c>
      <c r="BY41" s="222">
        <v>50.689006133197857</v>
      </c>
      <c r="BZ41" s="223">
        <v>50.355748157429261</v>
      </c>
      <c r="CA41" s="223">
        <v>50.024681206636011</v>
      </c>
      <c r="CB41" s="223">
        <v>50.383801664562355</v>
      </c>
      <c r="CC41" s="223">
        <v>50.745500199953476</v>
      </c>
      <c r="CD41" s="223">
        <v>51.109795320480728</v>
      </c>
      <c r="CE41" s="223">
        <v>51.476705666679557</v>
      </c>
      <c r="CF41" s="223">
        <v>51.846250012903305</v>
      </c>
      <c r="CG41" s="223">
        <v>52.137295419250577</v>
      </c>
      <c r="CH41" s="223">
        <v>52.429974645373342</v>
      </c>
      <c r="CI41" s="223">
        <v>52.724296862923168</v>
      </c>
      <c r="CJ41" s="223">
        <v>53.020271295037851</v>
      </c>
      <c r="CK41" s="223">
        <v>53.317907216630374</v>
      </c>
      <c r="CL41" s="222">
        <v>2.0227205853706303</v>
      </c>
      <c r="CM41" s="222">
        <v>2.0456992832410528</v>
      </c>
      <c r="CN41" s="222">
        <v>2.0689390258448106</v>
      </c>
      <c r="CO41" s="223">
        <v>2.0553366594869087</v>
      </c>
      <c r="CP41" s="223">
        <v>2.0418237227198373</v>
      </c>
      <c r="CQ41" s="223">
        <v>2.0564817005943818</v>
      </c>
      <c r="CR41" s="223">
        <v>2.0712449061205502</v>
      </c>
      <c r="CS41" s="223">
        <v>2.0861140947134995</v>
      </c>
      <c r="CT41" s="223">
        <v>2.1010900272114106</v>
      </c>
      <c r="CU41" s="223">
        <v>2.1161734699144206</v>
      </c>
      <c r="CV41" s="223">
        <v>2.1280528742551259</v>
      </c>
      <c r="CW41" s="223">
        <v>2.1399989651172793</v>
      </c>
      <c r="CX41" s="223">
        <v>2.152012116854007</v>
      </c>
      <c r="CY41" s="223">
        <v>2.1640927059199124</v>
      </c>
      <c r="CZ41" s="223">
        <v>2.1762411108828723</v>
      </c>
      <c r="DA41" s="224">
        <v>0</v>
      </c>
      <c r="DB41" s="224">
        <v>0</v>
      </c>
      <c r="DC41" s="224">
        <v>0</v>
      </c>
      <c r="DD41" s="225">
        <v>0</v>
      </c>
      <c r="DE41" s="225">
        <v>0</v>
      </c>
      <c r="DF41" s="225">
        <v>0</v>
      </c>
      <c r="DG41" s="225">
        <v>0</v>
      </c>
      <c r="DH41" s="225">
        <v>0</v>
      </c>
      <c r="DI41" s="225">
        <v>0</v>
      </c>
      <c r="DJ41" s="225">
        <v>0</v>
      </c>
      <c r="DK41" s="225">
        <v>0</v>
      </c>
      <c r="DL41" s="225">
        <v>0</v>
      </c>
      <c r="DM41" s="225">
        <v>0</v>
      </c>
      <c r="DN41" s="225">
        <v>0</v>
      </c>
      <c r="DO41" s="225">
        <v>0</v>
      </c>
      <c r="DP41" s="224">
        <v>0</v>
      </c>
      <c r="DQ41" s="224">
        <v>0</v>
      </c>
      <c r="DR41" s="224">
        <v>0</v>
      </c>
      <c r="DS41" s="225">
        <v>0</v>
      </c>
      <c r="DT41" s="225">
        <v>0</v>
      </c>
      <c r="DU41" s="225">
        <v>0</v>
      </c>
      <c r="DV41" s="225">
        <v>0</v>
      </c>
      <c r="DW41" s="225">
        <v>0</v>
      </c>
      <c r="DX41" s="225">
        <v>0</v>
      </c>
      <c r="DY41" s="225">
        <v>0</v>
      </c>
      <c r="DZ41" s="225">
        <v>0</v>
      </c>
      <c r="EA41" s="225">
        <v>0</v>
      </c>
      <c r="EB41" s="225">
        <v>0</v>
      </c>
      <c r="EC41" s="225">
        <v>0</v>
      </c>
      <c r="ED41" s="225">
        <v>0</v>
      </c>
    </row>
    <row r="42" spans="1:134" ht="15" x14ac:dyDescent="0.25">
      <c r="A42" s="216">
        <v>137</v>
      </c>
      <c r="B42" s="216">
        <v>72</v>
      </c>
      <c r="C42" s="216" t="s">
        <v>739</v>
      </c>
      <c r="D42" s="2">
        <v>99714</v>
      </c>
      <c r="E42" s="2">
        <v>99714</v>
      </c>
      <c r="F42" s="217" t="s">
        <v>703</v>
      </c>
      <c r="G42" s="20">
        <v>140</v>
      </c>
      <c r="H42" s="20">
        <v>73</v>
      </c>
      <c r="I42" s="20">
        <v>58</v>
      </c>
      <c r="J42" s="20">
        <v>15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834.49503068156923</v>
      </c>
      <c r="T42" s="20">
        <v>834.49503068156923</v>
      </c>
      <c r="U42" s="20">
        <v>1408.3846153846155</v>
      </c>
      <c r="V42" s="20">
        <v>0</v>
      </c>
      <c r="W42" s="20">
        <v>0</v>
      </c>
      <c r="X42" s="20">
        <v>1365.173957061457</v>
      </c>
      <c r="Y42" s="20">
        <v>1.6726004851004852</v>
      </c>
      <c r="Z42" s="20">
        <v>71.232545045045043</v>
      </c>
      <c r="AA42" s="20">
        <v>9.4854469854469853E-2</v>
      </c>
      <c r="AB42" s="218">
        <v>0</v>
      </c>
      <c r="AC42" s="218">
        <v>0</v>
      </c>
      <c r="AD42" s="219">
        <v>73</v>
      </c>
      <c r="AE42" s="220">
        <v>1.3289154539154542</v>
      </c>
      <c r="AF42" s="220">
        <v>56.59572072072072</v>
      </c>
      <c r="AG42" s="221">
        <v>57.924636174636177</v>
      </c>
      <c r="AH42" s="220">
        <v>7.5363825363825354E-2</v>
      </c>
      <c r="AI42" s="220">
        <v>1.5691167654814724</v>
      </c>
      <c r="AJ42" s="220">
        <v>66.825390566223234</v>
      </c>
      <c r="AK42" s="220">
        <v>68.394507331704702</v>
      </c>
      <c r="AL42" s="220">
        <v>8.89858279101024E-2</v>
      </c>
      <c r="AM42" s="220">
        <v>1.270960384815266</v>
      </c>
      <c r="AN42" s="220">
        <v>54.127535934788511</v>
      </c>
      <c r="AO42" s="220">
        <v>55.39849631960378</v>
      </c>
      <c r="AP42" s="220">
        <v>7.2077148477236244E-2</v>
      </c>
      <c r="AQ42" s="220">
        <v>0</v>
      </c>
      <c r="AR42" s="220">
        <v>0</v>
      </c>
      <c r="AS42" s="220">
        <v>64.162942123370186</v>
      </c>
      <c r="AT42" s="220">
        <v>66.244945584403553</v>
      </c>
      <c r="AU42" s="220">
        <v>68.394507331704716</v>
      </c>
      <c r="AV42" s="220">
        <v>70.613819543206532</v>
      </c>
      <c r="AW42" s="220">
        <v>72.905145530145532</v>
      </c>
      <c r="AX42" s="220">
        <v>52.982523450306857</v>
      </c>
      <c r="AY42" s="220">
        <v>54.177044311822186</v>
      </c>
      <c r="AZ42" s="220">
        <v>55.39849631960378</v>
      </c>
      <c r="BA42" s="220">
        <v>56.647486651527359</v>
      </c>
      <c r="BB42" s="220">
        <v>57.924636174636177</v>
      </c>
      <c r="BC42" s="220">
        <v>0</v>
      </c>
      <c r="BD42" s="220">
        <v>0</v>
      </c>
      <c r="BE42" s="220">
        <v>0</v>
      </c>
      <c r="BF42" s="220">
        <v>0</v>
      </c>
      <c r="BG42" s="220">
        <v>0</v>
      </c>
      <c r="BH42" s="222">
        <v>73.733369321633475</v>
      </c>
      <c r="BI42" s="222">
        <v>74.571001977801672</v>
      </c>
      <c r="BJ42" s="222">
        <v>75.418150386106717</v>
      </c>
      <c r="BK42" s="223">
        <v>74.922309136668119</v>
      </c>
      <c r="BL42" s="223">
        <v>74.42972782589662</v>
      </c>
      <c r="BM42" s="223">
        <v>74.964048830957296</v>
      </c>
      <c r="BN42" s="223">
        <v>75.502205654645664</v>
      </c>
      <c r="BO42" s="223">
        <v>76.044225833787735</v>
      </c>
      <c r="BP42" s="223">
        <v>76.590137102892655</v>
      </c>
      <c r="BQ42" s="223">
        <v>77.139967395571944</v>
      </c>
      <c r="BR42" s="223">
        <v>77.573002246707219</v>
      </c>
      <c r="BS42" s="223">
        <v>78.008467993118032</v>
      </c>
      <c r="BT42" s="223">
        <v>78.446378280938958</v>
      </c>
      <c r="BU42" s="223">
        <v>78.886746832908813</v>
      </c>
      <c r="BV42" s="223">
        <v>79.329587448800694</v>
      </c>
      <c r="BW42" s="222">
        <v>58.58267699527044</v>
      </c>
      <c r="BX42" s="222">
        <v>59.248193352225989</v>
      </c>
      <c r="BY42" s="222">
        <v>59.921270169783426</v>
      </c>
      <c r="BZ42" s="223">
        <v>59.527314108585635</v>
      </c>
      <c r="CA42" s="223">
        <v>59.135948135643901</v>
      </c>
      <c r="CB42" s="223">
        <v>59.560477153363337</v>
      </c>
      <c r="CC42" s="223">
        <v>59.988053807800668</v>
      </c>
      <c r="CD42" s="223">
        <v>60.418699977529982</v>
      </c>
      <c r="CE42" s="223">
        <v>60.852437698188695</v>
      </c>
      <c r="CF42" s="223">
        <v>61.289289163605112</v>
      </c>
      <c r="CG42" s="223">
        <v>61.633344250808477</v>
      </c>
      <c r="CH42" s="223">
        <v>61.979330734258177</v>
      </c>
      <c r="CI42" s="223">
        <v>62.327259456088498</v>
      </c>
      <c r="CJ42" s="223">
        <v>62.677141319297419</v>
      </c>
      <c r="CK42" s="223">
        <v>63.028987288088231</v>
      </c>
      <c r="CL42" s="222">
        <v>0</v>
      </c>
      <c r="CM42" s="222">
        <v>0</v>
      </c>
      <c r="CN42" s="222">
        <v>0</v>
      </c>
      <c r="CO42" s="223">
        <v>0</v>
      </c>
      <c r="CP42" s="223">
        <v>0</v>
      </c>
      <c r="CQ42" s="223">
        <v>0</v>
      </c>
      <c r="CR42" s="223">
        <v>0</v>
      </c>
      <c r="CS42" s="223">
        <v>0</v>
      </c>
      <c r="CT42" s="223">
        <v>0</v>
      </c>
      <c r="CU42" s="223">
        <v>0</v>
      </c>
      <c r="CV42" s="223">
        <v>0</v>
      </c>
      <c r="CW42" s="223">
        <v>0</v>
      </c>
      <c r="CX42" s="223">
        <v>0</v>
      </c>
      <c r="CY42" s="223">
        <v>0</v>
      </c>
      <c r="CZ42" s="223">
        <v>0</v>
      </c>
      <c r="DA42" s="224">
        <v>9.593204439452703E-2</v>
      </c>
      <c r="DB42" s="224">
        <v>9.7021860496749518E-2</v>
      </c>
      <c r="DC42" s="224">
        <v>9.8124057228866399E-2</v>
      </c>
      <c r="DD42" s="225">
        <v>9.7478934604043874E-2</v>
      </c>
      <c r="DE42" s="225">
        <v>9.6838053377435104E-2</v>
      </c>
      <c r="DF42" s="225">
        <v>9.7533240737649352E-2</v>
      </c>
      <c r="DG42" s="225">
        <v>9.8233418754417975E-2</v>
      </c>
      <c r="DH42" s="225">
        <v>9.8938623254993141E-2</v>
      </c>
      <c r="DI42" s="225">
        <v>9.9648890323825998E-2</v>
      </c>
      <c r="DJ42" s="225">
        <v>0.10036425630441313</v>
      </c>
      <c r="DK42" s="225">
        <v>0.10092766360487537</v>
      </c>
      <c r="DL42" s="225">
        <v>0.10149423366265682</v>
      </c>
      <c r="DM42" s="225">
        <v>0.10206398423229113</v>
      </c>
      <c r="DN42" s="225">
        <v>0.1026369331679792</v>
      </c>
      <c r="DO42" s="225">
        <v>0.10321309842414871</v>
      </c>
      <c r="DP42" s="224">
        <v>0</v>
      </c>
      <c r="DQ42" s="224">
        <v>0</v>
      </c>
      <c r="DR42" s="224">
        <v>0</v>
      </c>
      <c r="DS42" s="225">
        <v>0</v>
      </c>
      <c r="DT42" s="225">
        <v>0</v>
      </c>
      <c r="DU42" s="225">
        <v>0</v>
      </c>
      <c r="DV42" s="225">
        <v>0</v>
      </c>
      <c r="DW42" s="225">
        <v>0</v>
      </c>
      <c r="DX42" s="225">
        <v>0</v>
      </c>
      <c r="DY42" s="225">
        <v>0</v>
      </c>
      <c r="DZ42" s="225">
        <v>0</v>
      </c>
      <c r="EA42" s="225">
        <v>0</v>
      </c>
      <c r="EB42" s="225">
        <v>0</v>
      </c>
      <c r="EC42" s="225">
        <v>0</v>
      </c>
      <c r="ED42" s="225">
        <v>0</v>
      </c>
    </row>
    <row r="43" spans="1:134" ht="15" x14ac:dyDescent="0.25">
      <c r="A43" s="216">
        <v>132</v>
      </c>
      <c r="B43" s="216">
        <v>73</v>
      </c>
      <c r="C43" s="216" t="s">
        <v>740</v>
      </c>
      <c r="D43" s="2">
        <v>99714</v>
      </c>
      <c r="E43" s="2">
        <v>99714</v>
      </c>
      <c r="F43" s="217" t="s">
        <v>703</v>
      </c>
      <c r="G43" s="20">
        <v>46</v>
      </c>
      <c r="H43" s="20">
        <v>34</v>
      </c>
      <c r="I43" s="20">
        <v>21</v>
      </c>
      <c r="J43" s="20">
        <v>13</v>
      </c>
      <c r="K43" s="20">
        <v>0</v>
      </c>
      <c r="L43" s="20">
        <v>4</v>
      </c>
      <c r="M43" s="20">
        <v>4</v>
      </c>
      <c r="N43" s="20">
        <v>0</v>
      </c>
      <c r="O43" s="20">
        <v>0</v>
      </c>
      <c r="P43" s="20">
        <v>0</v>
      </c>
      <c r="Q43" s="20">
        <v>4</v>
      </c>
      <c r="R43" s="20">
        <v>0</v>
      </c>
      <c r="S43" s="20">
        <v>1644</v>
      </c>
      <c r="T43" s="20">
        <v>1644</v>
      </c>
      <c r="U43" s="20">
        <v>0</v>
      </c>
      <c r="V43" s="20">
        <v>0</v>
      </c>
      <c r="W43" s="20">
        <v>0</v>
      </c>
      <c r="X43" s="20">
        <v>1644</v>
      </c>
      <c r="Y43" s="20">
        <v>0</v>
      </c>
      <c r="Z43" s="20">
        <v>34</v>
      </c>
      <c r="AA43" s="20">
        <v>0</v>
      </c>
      <c r="AB43" s="218">
        <v>0</v>
      </c>
      <c r="AC43" s="218">
        <v>0</v>
      </c>
      <c r="AD43" s="219">
        <v>34</v>
      </c>
      <c r="AE43" s="220">
        <v>0</v>
      </c>
      <c r="AF43" s="220">
        <v>21</v>
      </c>
      <c r="AG43" s="221">
        <v>21</v>
      </c>
      <c r="AH43" s="220">
        <v>0</v>
      </c>
      <c r="AI43" s="220">
        <v>0</v>
      </c>
      <c r="AJ43" s="220">
        <v>31.896421471601418</v>
      </c>
      <c r="AK43" s="220">
        <v>31.896421471601418</v>
      </c>
      <c r="AL43" s="220">
        <v>0</v>
      </c>
      <c r="AM43" s="220">
        <v>0</v>
      </c>
      <c r="AN43" s="220">
        <v>20.084173152236229</v>
      </c>
      <c r="AO43" s="220">
        <v>20.084173152236229</v>
      </c>
      <c r="AP43" s="220">
        <v>0</v>
      </c>
      <c r="AQ43" s="220">
        <v>0</v>
      </c>
      <c r="AR43" s="220">
        <v>0</v>
      </c>
      <c r="AS43" s="220">
        <v>29.92299125570694</v>
      </c>
      <c r="AT43" s="220">
        <v>30.893953142695615</v>
      </c>
      <c r="AU43" s="220">
        <v>31.896421471601418</v>
      </c>
      <c r="AV43" s="220">
        <v>32.931418585212029</v>
      </c>
      <c r="AW43" s="220">
        <v>34</v>
      </c>
      <c r="AX43" s="220">
        <v>19.208286248047933</v>
      </c>
      <c r="AY43" s="220">
        <v>19.641347890700185</v>
      </c>
      <c r="AZ43" s="220">
        <v>20.084173152236229</v>
      </c>
      <c r="BA43" s="220">
        <v>20.536982158948302</v>
      </c>
      <c r="BB43" s="220">
        <v>21</v>
      </c>
      <c r="BC43" s="220">
        <v>0</v>
      </c>
      <c r="BD43" s="220">
        <v>0</v>
      </c>
      <c r="BE43" s="220">
        <v>0</v>
      </c>
      <c r="BF43" s="220">
        <v>0</v>
      </c>
      <c r="BG43" s="220">
        <v>0</v>
      </c>
      <c r="BH43" s="222">
        <v>34.386249951300712</v>
      </c>
      <c r="BI43" s="222">
        <v>34.776887815097894</v>
      </c>
      <c r="BJ43" s="222">
        <v>35.171963439361782</v>
      </c>
      <c r="BK43" s="223">
        <v>34.940723211277451</v>
      </c>
      <c r="BL43" s="223">
        <v>34.711003286237236</v>
      </c>
      <c r="BM43" s="223">
        <v>34.960188910104499</v>
      </c>
      <c r="BN43" s="223">
        <v>35.211163404049351</v>
      </c>
      <c r="BO43" s="223">
        <v>35.463939610129493</v>
      </c>
      <c r="BP43" s="223">
        <v>35.718530462593982</v>
      </c>
      <c r="BQ43" s="223">
        <v>35.974948988545151</v>
      </c>
      <c r="BR43" s="223">
        <v>36.17689886233714</v>
      </c>
      <c r="BS43" s="223">
        <v>36.379982406993754</v>
      </c>
      <c r="BT43" s="223">
        <v>36.584205986518121</v>
      </c>
      <c r="BU43" s="223">
        <v>36.789576000638512</v>
      </c>
      <c r="BV43" s="223">
        <v>36.996098885008834</v>
      </c>
      <c r="BW43" s="222">
        <v>21.238566146391619</v>
      </c>
      <c r="BX43" s="222">
        <v>21.479842474031052</v>
      </c>
      <c r="BY43" s="222">
        <v>21.72385977137051</v>
      </c>
      <c r="BZ43" s="223">
        <v>21.581034924612538</v>
      </c>
      <c r="CA43" s="223">
        <v>21.439149088558288</v>
      </c>
      <c r="CB43" s="223">
        <v>21.59305785624101</v>
      </c>
      <c r="CC43" s="223">
        <v>21.748071514265774</v>
      </c>
      <c r="CD43" s="223">
        <v>21.904197994491742</v>
      </c>
      <c r="CE43" s="223">
        <v>22.06144528571981</v>
      </c>
      <c r="CF43" s="223">
        <v>22.219821434101416</v>
      </c>
      <c r="CG43" s="223">
        <v>22.344555179678821</v>
      </c>
      <c r="CH43" s="223">
        <v>22.469989133731431</v>
      </c>
      <c r="CI43" s="223">
        <v>22.596127226967074</v>
      </c>
      <c r="CJ43" s="223">
        <v>22.722973412159078</v>
      </c>
      <c r="CK43" s="223">
        <v>22.850531664270161</v>
      </c>
      <c r="CL43" s="222">
        <v>0</v>
      </c>
      <c r="CM43" s="222">
        <v>0</v>
      </c>
      <c r="CN43" s="222">
        <v>0</v>
      </c>
      <c r="CO43" s="223">
        <v>0</v>
      </c>
      <c r="CP43" s="223">
        <v>0</v>
      </c>
      <c r="CQ43" s="223">
        <v>0</v>
      </c>
      <c r="CR43" s="223">
        <v>0</v>
      </c>
      <c r="CS43" s="223">
        <v>0</v>
      </c>
      <c r="CT43" s="223">
        <v>0</v>
      </c>
      <c r="CU43" s="223">
        <v>0</v>
      </c>
      <c r="CV43" s="223">
        <v>0</v>
      </c>
      <c r="CW43" s="223">
        <v>0</v>
      </c>
      <c r="CX43" s="223">
        <v>0</v>
      </c>
      <c r="CY43" s="223">
        <v>0</v>
      </c>
      <c r="CZ43" s="223">
        <v>0</v>
      </c>
      <c r="DA43" s="224">
        <v>0</v>
      </c>
      <c r="DB43" s="224">
        <v>0</v>
      </c>
      <c r="DC43" s="224">
        <v>0</v>
      </c>
      <c r="DD43" s="225">
        <v>0</v>
      </c>
      <c r="DE43" s="225">
        <v>0</v>
      </c>
      <c r="DF43" s="225">
        <v>0</v>
      </c>
      <c r="DG43" s="225">
        <v>0</v>
      </c>
      <c r="DH43" s="225">
        <v>0</v>
      </c>
      <c r="DI43" s="225">
        <v>0</v>
      </c>
      <c r="DJ43" s="225">
        <v>0</v>
      </c>
      <c r="DK43" s="225">
        <v>0</v>
      </c>
      <c r="DL43" s="225">
        <v>0</v>
      </c>
      <c r="DM43" s="225">
        <v>0</v>
      </c>
      <c r="DN43" s="225">
        <v>0</v>
      </c>
      <c r="DO43" s="225">
        <v>0</v>
      </c>
      <c r="DP43" s="224">
        <v>0</v>
      </c>
      <c r="DQ43" s="224">
        <v>0</v>
      </c>
      <c r="DR43" s="224">
        <v>0</v>
      </c>
      <c r="DS43" s="225">
        <v>0</v>
      </c>
      <c r="DT43" s="225">
        <v>0</v>
      </c>
      <c r="DU43" s="225">
        <v>0</v>
      </c>
      <c r="DV43" s="225">
        <v>0</v>
      </c>
      <c r="DW43" s="225">
        <v>0</v>
      </c>
      <c r="DX43" s="225">
        <v>0</v>
      </c>
      <c r="DY43" s="225">
        <v>0</v>
      </c>
      <c r="DZ43" s="225">
        <v>0</v>
      </c>
      <c r="EA43" s="225">
        <v>0</v>
      </c>
      <c r="EB43" s="225">
        <v>0</v>
      </c>
      <c r="EC43" s="225">
        <v>0</v>
      </c>
      <c r="ED43" s="225">
        <v>0</v>
      </c>
    </row>
    <row r="44" spans="1:134" ht="15" x14ac:dyDescent="0.25">
      <c r="A44" s="216">
        <v>133</v>
      </c>
      <c r="B44" s="216">
        <v>73</v>
      </c>
      <c r="C44" s="216" t="s">
        <v>741</v>
      </c>
      <c r="D44" s="2">
        <v>99714</v>
      </c>
      <c r="E44" s="2">
        <v>99714</v>
      </c>
      <c r="F44" s="217" t="s">
        <v>703</v>
      </c>
      <c r="G44" s="20">
        <v>41</v>
      </c>
      <c r="H44" s="20">
        <v>20</v>
      </c>
      <c r="I44" s="20">
        <v>19</v>
      </c>
      <c r="J44" s="20">
        <v>1</v>
      </c>
      <c r="K44" s="20">
        <v>0</v>
      </c>
      <c r="L44" s="20">
        <v>13</v>
      </c>
      <c r="M44" s="20">
        <v>13</v>
      </c>
      <c r="N44" s="20">
        <v>0</v>
      </c>
      <c r="O44" s="20">
        <v>0</v>
      </c>
      <c r="P44" s="20">
        <v>0</v>
      </c>
      <c r="Q44" s="20">
        <v>13</v>
      </c>
      <c r="R44" s="20">
        <v>0</v>
      </c>
      <c r="S44" s="20">
        <v>1930.3076923076924</v>
      </c>
      <c r="T44" s="20">
        <v>1930.3076923076924</v>
      </c>
      <c r="U44" s="20">
        <v>0</v>
      </c>
      <c r="V44" s="20">
        <v>0</v>
      </c>
      <c r="W44" s="20">
        <v>0</v>
      </c>
      <c r="X44" s="20">
        <v>1930.3076923076924</v>
      </c>
      <c r="Y44" s="20">
        <v>0</v>
      </c>
      <c r="Z44" s="20">
        <v>20</v>
      </c>
      <c r="AA44" s="20">
        <v>0</v>
      </c>
      <c r="AB44" s="218">
        <v>0</v>
      </c>
      <c r="AC44" s="218">
        <v>0</v>
      </c>
      <c r="AD44" s="219">
        <v>20</v>
      </c>
      <c r="AE44" s="220">
        <v>0</v>
      </c>
      <c r="AF44" s="220">
        <v>19</v>
      </c>
      <c r="AG44" s="221">
        <v>19</v>
      </c>
      <c r="AH44" s="220">
        <v>0</v>
      </c>
      <c r="AI44" s="220">
        <v>0</v>
      </c>
      <c r="AJ44" s="220">
        <v>18.762600865647894</v>
      </c>
      <c r="AK44" s="220">
        <v>18.762600865647894</v>
      </c>
      <c r="AL44" s="220">
        <v>0</v>
      </c>
      <c r="AM44" s="220">
        <v>0</v>
      </c>
      <c r="AN44" s="220">
        <v>18.171394756785162</v>
      </c>
      <c r="AO44" s="220">
        <v>18.171394756785162</v>
      </c>
      <c r="AP44" s="220">
        <v>0</v>
      </c>
      <c r="AQ44" s="220">
        <v>0</v>
      </c>
      <c r="AR44" s="220">
        <v>0</v>
      </c>
      <c r="AS44" s="220">
        <v>17.60175956218055</v>
      </c>
      <c r="AT44" s="220">
        <v>18.17291361335036</v>
      </c>
      <c r="AU44" s="220">
        <v>18.762600865647894</v>
      </c>
      <c r="AV44" s="220">
        <v>19.371422697183547</v>
      </c>
      <c r="AW44" s="220">
        <v>20</v>
      </c>
      <c r="AX44" s="220">
        <v>17.378925652995751</v>
      </c>
      <c r="AY44" s="220">
        <v>17.770743329681121</v>
      </c>
      <c r="AZ44" s="220">
        <v>18.171394756785162</v>
      </c>
      <c r="BA44" s="220">
        <v>18.581079096191321</v>
      </c>
      <c r="BB44" s="220">
        <v>19</v>
      </c>
      <c r="BC44" s="220">
        <v>0</v>
      </c>
      <c r="BD44" s="220">
        <v>0</v>
      </c>
      <c r="BE44" s="220">
        <v>0</v>
      </c>
      <c r="BF44" s="220">
        <v>0</v>
      </c>
      <c r="BG44" s="220">
        <v>0</v>
      </c>
      <c r="BH44" s="222">
        <v>20.227205853706302</v>
      </c>
      <c r="BI44" s="222">
        <v>20.456992832410528</v>
      </c>
      <c r="BJ44" s="222">
        <v>20.689390258448107</v>
      </c>
      <c r="BK44" s="223">
        <v>20.55336659486909</v>
      </c>
      <c r="BL44" s="223">
        <v>20.418237227198372</v>
      </c>
      <c r="BM44" s="223">
        <v>20.564817005943823</v>
      </c>
      <c r="BN44" s="223">
        <v>20.712449061205501</v>
      </c>
      <c r="BO44" s="223">
        <v>20.861140947134995</v>
      </c>
      <c r="BP44" s="223">
        <v>21.010900272114107</v>
      </c>
      <c r="BQ44" s="223">
        <v>21.161734699144208</v>
      </c>
      <c r="BR44" s="223">
        <v>21.280528742551258</v>
      </c>
      <c r="BS44" s="223">
        <v>21.399989651172795</v>
      </c>
      <c r="BT44" s="223">
        <v>21.520121168540072</v>
      </c>
      <c r="BU44" s="223">
        <v>21.640927059199125</v>
      </c>
      <c r="BV44" s="223">
        <v>21.762411108828726</v>
      </c>
      <c r="BW44" s="222">
        <v>19.215845561020988</v>
      </c>
      <c r="BX44" s="222">
        <v>19.434143190790003</v>
      </c>
      <c r="BY44" s="222">
        <v>19.6549207455257</v>
      </c>
      <c r="BZ44" s="223">
        <v>19.525698265125634</v>
      </c>
      <c r="CA44" s="223">
        <v>19.397325365838455</v>
      </c>
      <c r="CB44" s="223">
        <v>19.536576155646628</v>
      </c>
      <c r="CC44" s="223">
        <v>19.676826608145227</v>
      </c>
      <c r="CD44" s="223">
        <v>19.818083899778244</v>
      </c>
      <c r="CE44" s="223">
        <v>19.9603552585084</v>
      </c>
      <c r="CF44" s="223">
        <v>20.103647964186997</v>
      </c>
      <c r="CG44" s="223">
        <v>20.216502305423695</v>
      </c>
      <c r="CH44" s="223">
        <v>20.329990168614152</v>
      </c>
      <c r="CI44" s="223">
        <v>20.444115110113067</v>
      </c>
      <c r="CJ44" s="223">
        <v>20.558880706239165</v>
      </c>
      <c r="CK44" s="223">
        <v>20.674290553387287</v>
      </c>
      <c r="CL44" s="222">
        <v>0</v>
      </c>
      <c r="CM44" s="222">
        <v>0</v>
      </c>
      <c r="CN44" s="222">
        <v>0</v>
      </c>
      <c r="CO44" s="223">
        <v>0</v>
      </c>
      <c r="CP44" s="223">
        <v>0</v>
      </c>
      <c r="CQ44" s="223">
        <v>0</v>
      </c>
      <c r="CR44" s="223">
        <v>0</v>
      </c>
      <c r="CS44" s="223">
        <v>0</v>
      </c>
      <c r="CT44" s="223">
        <v>0</v>
      </c>
      <c r="CU44" s="223">
        <v>0</v>
      </c>
      <c r="CV44" s="223">
        <v>0</v>
      </c>
      <c r="CW44" s="223">
        <v>0</v>
      </c>
      <c r="CX44" s="223">
        <v>0</v>
      </c>
      <c r="CY44" s="223">
        <v>0</v>
      </c>
      <c r="CZ44" s="223">
        <v>0</v>
      </c>
      <c r="DA44" s="224">
        <v>0</v>
      </c>
      <c r="DB44" s="224">
        <v>0</v>
      </c>
      <c r="DC44" s="224">
        <v>0</v>
      </c>
      <c r="DD44" s="225">
        <v>0</v>
      </c>
      <c r="DE44" s="225">
        <v>0</v>
      </c>
      <c r="DF44" s="225">
        <v>0</v>
      </c>
      <c r="DG44" s="225">
        <v>0</v>
      </c>
      <c r="DH44" s="225">
        <v>0</v>
      </c>
      <c r="DI44" s="225">
        <v>0</v>
      </c>
      <c r="DJ44" s="225">
        <v>0</v>
      </c>
      <c r="DK44" s="225">
        <v>0</v>
      </c>
      <c r="DL44" s="225">
        <v>0</v>
      </c>
      <c r="DM44" s="225">
        <v>0</v>
      </c>
      <c r="DN44" s="225">
        <v>0</v>
      </c>
      <c r="DO44" s="225">
        <v>0</v>
      </c>
      <c r="DP44" s="224">
        <v>0</v>
      </c>
      <c r="DQ44" s="224">
        <v>0</v>
      </c>
      <c r="DR44" s="224">
        <v>0</v>
      </c>
      <c r="DS44" s="225">
        <v>0</v>
      </c>
      <c r="DT44" s="225">
        <v>0</v>
      </c>
      <c r="DU44" s="225">
        <v>0</v>
      </c>
      <c r="DV44" s="225">
        <v>0</v>
      </c>
      <c r="DW44" s="225">
        <v>0</v>
      </c>
      <c r="DX44" s="225">
        <v>0</v>
      </c>
      <c r="DY44" s="225">
        <v>0</v>
      </c>
      <c r="DZ44" s="225">
        <v>0</v>
      </c>
      <c r="EA44" s="225">
        <v>0</v>
      </c>
      <c r="EB44" s="225">
        <v>0</v>
      </c>
      <c r="EC44" s="225">
        <v>0</v>
      </c>
      <c r="ED44" s="225">
        <v>0</v>
      </c>
    </row>
    <row r="45" spans="1:134" ht="15" x14ac:dyDescent="0.25">
      <c r="A45" s="216">
        <v>131</v>
      </c>
      <c r="B45" s="216">
        <v>74</v>
      </c>
      <c r="C45" s="216" t="s">
        <v>742</v>
      </c>
      <c r="D45" s="2">
        <v>99714</v>
      </c>
      <c r="E45" s="2">
        <v>99714</v>
      </c>
      <c r="F45" s="217" t="s">
        <v>703</v>
      </c>
      <c r="G45" s="20">
        <v>2</v>
      </c>
      <c r="H45" s="20">
        <v>2</v>
      </c>
      <c r="I45" s="20">
        <v>1</v>
      </c>
      <c r="J45" s="20">
        <v>1</v>
      </c>
      <c r="K45" s="20">
        <v>0</v>
      </c>
      <c r="L45" s="20">
        <v>8</v>
      </c>
      <c r="M45" s="20">
        <v>8</v>
      </c>
      <c r="N45" s="20">
        <v>0</v>
      </c>
      <c r="O45" s="20">
        <v>0</v>
      </c>
      <c r="P45" s="20">
        <v>0</v>
      </c>
      <c r="Q45" s="20">
        <v>8</v>
      </c>
      <c r="R45" s="20">
        <v>0</v>
      </c>
      <c r="S45" s="20">
        <v>1723</v>
      </c>
      <c r="T45" s="20">
        <v>1723</v>
      </c>
      <c r="U45" s="20">
        <v>0</v>
      </c>
      <c r="V45" s="20">
        <v>0</v>
      </c>
      <c r="W45" s="20">
        <v>0</v>
      </c>
      <c r="X45" s="20">
        <v>1723</v>
      </c>
      <c r="Y45" s="20">
        <v>0</v>
      </c>
      <c r="Z45" s="20">
        <v>2</v>
      </c>
      <c r="AA45" s="20">
        <v>0</v>
      </c>
      <c r="AB45" s="218">
        <v>0</v>
      </c>
      <c r="AC45" s="218">
        <v>0</v>
      </c>
      <c r="AD45" s="219">
        <v>2</v>
      </c>
      <c r="AE45" s="220">
        <v>0</v>
      </c>
      <c r="AF45" s="220">
        <v>1</v>
      </c>
      <c r="AG45" s="221">
        <v>1</v>
      </c>
      <c r="AH45" s="220">
        <v>0</v>
      </c>
      <c r="AI45" s="220">
        <v>0</v>
      </c>
      <c r="AJ45" s="220">
        <v>1.8762600865647894</v>
      </c>
      <c r="AK45" s="220">
        <v>1.8762600865647894</v>
      </c>
      <c r="AL45" s="220">
        <v>0</v>
      </c>
      <c r="AM45" s="220">
        <v>0</v>
      </c>
      <c r="AN45" s="220">
        <v>0.95638919772553477</v>
      </c>
      <c r="AO45" s="220">
        <v>0.95638919772553477</v>
      </c>
      <c r="AP45" s="220">
        <v>0</v>
      </c>
      <c r="AQ45" s="220">
        <v>0</v>
      </c>
      <c r="AR45" s="220">
        <v>0</v>
      </c>
      <c r="AS45" s="220">
        <v>1.7601759562180552</v>
      </c>
      <c r="AT45" s="220">
        <v>1.8172913613350361</v>
      </c>
      <c r="AU45" s="220">
        <v>1.8762600865647894</v>
      </c>
      <c r="AV45" s="220">
        <v>1.9371422697183545</v>
      </c>
      <c r="AW45" s="220">
        <v>2</v>
      </c>
      <c r="AX45" s="220">
        <v>0.91468029752609203</v>
      </c>
      <c r="AY45" s="220">
        <v>0.93530228050953268</v>
      </c>
      <c r="AZ45" s="220">
        <v>0.95638919772553477</v>
      </c>
      <c r="BA45" s="220">
        <v>0.97795153137849056</v>
      </c>
      <c r="BB45" s="220">
        <v>1</v>
      </c>
      <c r="BC45" s="220">
        <v>0</v>
      </c>
      <c r="BD45" s="220">
        <v>0</v>
      </c>
      <c r="BE45" s="220">
        <v>0</v>
      </c>
      <c r="BF45" s="220">
        <v>0</v>
      </c>
      <c r="BG45" s="220">
        <v>0</v>
      </c>
      <c r="BH45" s="222">
        <v>2.0227205853706303</v>
      </c>
      <c r="BI45" s="222">
        <v>2.0456992832410528</v>
      </c>
      <c r="BJ45" s="222">
        <v>2.0689390258448106</v>
      </c>
      <c r="BK45" s="223">
        <v>2.0553366594869087</v>
      </c>
      <c r="BL45" s="223">
        <v>2.0418237227198373</v>
      </c>
      <c r="BM45" s="223">
        <v>2.0564817005943818</v>
      </c>
      <c r="BN45" s="223">
        <v>2.0712449061205502</v>
      </c>
      <c r="BO45" s="223">
        <v>2.0861140947134995</v>
      </c>
      <c r="BP45" s="223">
        <v>2.1010900272114106</v>
      </c>
      <c r="BQ45" s="223">
        <v>2.1161734699144206</v>
      </c>
      <c r="BR45" s="223">
        <v>2.1280528742551259</v>
      </c>
      <c r="BS45" s="223">
        <v>2.1399989651172793</v>
      </c>
      <c r="BT45" s="223">
        <v>2.152012116854007</v>
      </c>
      <c r="BU45" s="223">
        <v>2.1640927059199124</v>
      </c>
      <c r="BV45" s="223">
        <v>2.1762411108828723</v>
      </c>
      <c r="BW45" s="222">
        <v>1.0113602926853151</v>
      </c>
      <c r="BX45" s="222">
        <v>1.0228496416205264</v>
      </c>
      <c r="BY45" s="222">
        <v>1.0344695129224053</v>
      </c>
      <c r="BZ45" s="223">
        <v>1.0276683297434543</v>
      </c>
      <c r="CA45" s="223">
        <v>1.0209118613599186</v>
      </c>
      <c r="CB45" s="223">
        <v>1.0282408502971909</v>
      </c>
      <c r="CC45" s="223">
        <v>1.0356224530602751</v>
      </c>
      <c r="CD45" s="223">
        <v>1.0430570473567498</v>
      </c>
      <c r="CE45" s="223">
        <v>1.0505450136057053</v>
      </c>
      <c r="CF45" s="223">
        <v>1.0580867349572103</v>
      </c>
      <c r="CG45" s="223">
        <v>1.064026437127563</v>
      </c>
      <c r="CH45" s="223">
        <v>1.0699994825586396</v>
      </c>
      <c r="CI45" s="223">
        <v>1.0760060584270035</v>
      </c>
      <c r="CJ45" s="223">
        <v>1.0820463529599562</v>
      </c>
      <c r="CK45" s="223">
        <v>1.0881205554414362</v>
      </c>
      <c r="CL45" s="222">
        <v>0</v>
      </c>
      <c r="CM45" s="222">
        <v>0</v>
      </c>
      <c r="CN45" s="222">
        <v>0</v>
      </c>
      <c r="CO45" s="223">
        <v>0</v>
      </c>
      <c r="CP45" s="223">
        <v>0</v>
      </c>
      <c r="CQ45" s="223">
        <v>0</v>
      </c>
      <c r="CR45" s="223">
        <v>0</v>
      </c>
      <c r="CS45" s="223">
        <v>0</v>
      </c>
      <c r="CT45" s="223">
        <v>0</v>
      </c>
      <c r="CU45" s="223">
        <v>0</v>
      </c>
      <c r="CV45" s="223">
        <v>0</v>
      </c>
      <c r="CW45" s="223">
        <v>0</v>
      </c>
      <c r="CX45" s="223">
        <v>0</v>
      </c>
      <c r="CY45" s="223">
        <v>0</v>
      </c>
      <c r="CZ45" s="223">
        <v>0</v>
      </c>
      <c r="DA45" s="224">
        <v>0</v>
      </c>
      <c r="DB45" s="224">
        <v>0</v>
      </c>
      <c r="DC45" s="224">
        <v>0</v>
      </c>
      <c r="DD45" s="225">
        <v>0</v>
      </c>
      <c r="DE45" s="225">
        <v>0</v>
      </c>
      <c r="DF45" s="225">
        <v>0</v>
      </c>
      <c r="DG45" s="225">
        <v>0</v>
      </c>
      <c r="DH45" s="225">
        <v>0</v>
      </c>
      <c r="DI45" s="225">
        <v>0</v>
      </c>
      <c r="DJ45" s="225">
        <v>0</v>
      </c>
      <c r="DK45" s="225">
        <v>0</v>
      </c>
      <c r="DL45" s="225">
        <v>0</v>
      </c>
      <c r="DM45" s="225">
        <v>0</v>
      </c>
      <c r="DN45" s="225">
        <v>0</v>
      </c>
      <c r="DO45" s="225">
        <v>0</v>
      </c>
      <c r="DP45" s="224">
        <v>0</v>
      </c>
      <c r="DQ45" s="224">
        <v>0</v>
      </c>
      <c r="DR45" s="224">
        <v>0</v>
      </c>
      <c r="DS45" s="225">
        <v>0</v>
      </c>
      <c r="DT45" s="225">
        <v>0</v>
      </c>
      <c r="DU45" s="225">
        <v>0</v>
      </c>
      <c r="DV45" s="225">
        <v>0</v>
      </c>
      <c r="DW45" s="225">
        <v>0</v>
      </c>
      <c r="DX45" s="225">
        <v>0</v>
      </c>
      <c r="DY45" s="225">
        <v>0</v>
      </c>
      <c r="DZ45" s="225">
        <v>0</v>
      </c>
      <c r="EA45" s="225">
        <v>0</v>
      </c>
      <c r="EB45" s="225">
        <v>0</v>
      </c>
      <c r="EC45" s="225">
        <v>0</v>
      </c>
      <c r="ED45" s="225">
        <v>0</v>
      </c>
    </row>
    <row r="46" spans="1:134" ht="15" x14ac:dyDescent="0.25">
      <c r="A46" s="216">
        <v>132</v>
      </c>
      <c r="B46" s="216">
        <v>74</v>
      </c>
      <c r="C46" s="216" t="s">
        <v>743</v>
      </c>
      <c r="D46" s="2">
        <v>99714</v>
      </c>
      <c r="E46" s="2">
        <v>99714</v>
      </c>
      <c r="F46" s="217" t="s">
        <v>703</v>
      </c>
      <c r="G46" s="20">
        <v>60</v>
      </c>
      <c r="H46" s="20">
        <v>23</v>
      </c>
      <c r="I46" s="20">
        <v>19</v>
      </c>
      <c r="J46" s="20">
        <v>4</v>
      </c>
      <c r="K46" s="20">
        <v>0</v>
      </c>
      <c r="L46" s="20">
        <v>32</v>
      </c>
      <c r="M46" s="20">
        <v>32</v>
      </c>
      <c r="N46" s="20">
        <v>0</v>
      </c>
      <c r="O46" s="20">
        <v>0</v>
      </c>
      <c r="P46" s="20">
        <v>0</v>
      </c>
      <c r="Q46" s="20">
        <v>32</v>
      </c>
      <c r="R46" s="20">
        <v>0</v>
      </c>
      <c r="S46" s="20">
        <v>1443.71875</v>
      </c>
      <c r="T46" s="20">
        <v>1443.71875</v>
      </c>
      <c r="U46" s="20">
        <v>0</v>
      </c>
      <c r="V46" s="20">
        <v>0</v>
      </c>
      <c r="W46" s="20">
        <v>0</v>
      </c>
      <c r="X46" s="20">
        <v>1443.71875</v>
      </c>
      <c r="Y46" s="20">
        <v>0</v>
      </c>
      <c r="Z46" s="20">
        <v>23</v>
      </c>
      <c r="AA46" s="20">
        <v>0</v>
      </c>
      <c r="AB46" s="218">
        <v>0</v>
      </c>
      <c r="AC46" s="218">
        <v>0</v>
      </c>
      <c r="AD46" s="219">
        <v>23</v>
      </c>
      <c r="AE46" s="220">
        <v>0</v>
      </c>
      <c r="AF46" s="220">
        <v>19</v>
      </c>
      <c r="AG46" s="221">
        <v>19</v>
      </c>
      <c r="AH46" s="220">
        <v>0</v>
      </c>
      <c r="AI46" s="220">
        <v>0</v>
      </c>
      <c r="AJ46" s="220">
        <v>21.576990995495077</v>
      </c>
      <c r="AK46" s="220">
        <v>21.576990995495077</v>
      </c>
      <c r="AL46" s="220">
        <v>0</v>
      </c>
      <c r="AM46" s="220">
        <v>0</v>
      </c>
      <c r="AN46" s="220">
        <v>18.171394756785162</v>
      </c>
      <c r="AO46" s="220">
        <v>18.171394756785162</v>
      </c>
      <c r="AP46" s="220">
        <v>0</v>
      </c>
      <c r="AQ46" s="220">
        <v>0</v>
      </c>
      <c r="AR46" s="220">
        <v>0</v>
      </c>
      <c r="AS46" s="220">
        <v>20.242023496507635</v>
      </c>
      <c r="AT46" s="220">
        <v>20.898850655352916</v>
      </c>
      <c r="AU46" s="220">
        <v>21.576990995495077</v>
      </c>
      <c r="AV46" s="220">
        <v>22.277136101761077</v>
      </c>
      <c r="AW46" s="220">
        <v>23</v>
      </c>
      <c r="AX46" s="220">
        <v>17.378925652995751</v>
      </c>
      <c r="AY46" s="220">
        <v>17.770743329681121</v>
      </c>
      <c r="AZ46" s="220">
        <v>18.171394756785162</v>
      </c>
      <c r="BA46" s="220">
        <v>18.581079096191321</v>
      </c>
      <c r="BB46" s="220">
        <v>19</v>
      </c>
      <c r="BC46" s="220">
        <v>0</v>
      </c>
      <c r="BD46" s="220">
        <v>0</v>
      </c>
      <c r="BE46" s="220">
        <v>0</v>
      </c>
      <c r="BF46" s="220">
        <v>0</v>
      </c>
      <c r="BG46" s="220">
        <v>0</v>
      </c>
      <c r="BH46" s="222">
        <v>23.261286731762247</v>
      </c>
      <c r="BI46" s="222">
        <v>23.525541757272109</v>
      </c>
      <c r="BJ46" s="222">
        <v>23.792798797215323</v>
      </c>
      <c r="BK46" s="223">
        <v>23.63637158409945</v>
      </c>
      <c r="BL46" s="223">
        <v>23.480972811278129</v>
      </c>
      <c r="BM46" s="223">
        <v>23.649539556835393</v>
      </c>
      <c r="BN46" s="223">
        <v>23.819316420386325</v>
      </c>
      <c r="BO46" s="223">
        <v>23.990312089205243</v>
      </c>
      <c r="BP46" s="223">
        <v>24.162535312931222</v>
      </c>
      <c r="BQ46" s="223">
        <v>24.335994904015838</v>
      </c>
      <c r="BR46" s="223">
        <v>24.472608053933946</v>
      </c>
      <c r="BS46" s="223">
        <v>24.609988098848714</v>
      </c>
      <c r="BT46" s="223">
        <v>24.748139343821084</v>
      </c>
      <c r="BU46" s="223">
        <v>24.887066118078991</v>
      </c>
      <c r="BV46" s="223">
        <v>25.026772775153034</v>
      </c>
      <c r="BW46" s="222">
        <v>19.215845561020988</v>
      </c>
      <c r="BX46" s="222">
        <v>19.434143190790003</v>
      </c>
      <c r="BY46" s="222">
        <v>19.6549207455257</v>
      </c>
      <c r="BZ46" s="223">
        <v>19.525698265125634</v>
      </c>
      <c r="CA46" s="223">
        <v>19.397325365838455</v>
      </c>
      <c r="CB46" s="223">
        <v>19.536576155646628</v>
      </c>
      <c r="CC46" s="223">
        <v>19.676826608145227</v>
      </c>
      <c r="CD46" s="223">
        <v>19.818083899778244</v>
      </c>
      <c r="CE46" s="223">
        <v>19.9603552585084</v>
      </c>
      <c r="CF46" s="223">
        <v>20.103647964186997</v>
      </c>
      <c r="CG46" s="223">
        <v>20.216502305423695</v>
      </c>
      <c r="CH46" s="223">
        <v>20.329990168614152</v>
      </c>
      <c r="CI46" s="223">
        <v>20.444115110113067</v>
      </c>
      <c r="CJ46" s="223">
        <v>20.558880706239165</v>
      </c>
      <c r="CK46" s="223">
        <v>20.674290553387287</v>
      </c>
      <c r="CL46" s="222">
        <v>0</v>
      </c>
      <c r="CM46" s="222">
        <v>0</v>
      </c>
      <c r="CN46" s="222">
        <v>0</v>
      </c>
      <c r="CO46" s="223">
        <v>0</v>
      </c>
      <c r="CP46" s="223">
        <v>0</v>
      </c>
      <c r="CQ46" s="223">
        <v>0</v>
      </c>
      <c r="CR46" s="223">
        <v>0</v>
      </c>
      <c r="CS46" s="223">
        <v>0</v>
      </c>
      <c r="CT46" s="223">
        <v>0</v>
      </c>
      <c r="CU46" s="223">
        <v>0</v>
      </c>
      <c r="CV46" s="223">
        <v>0</v>
      </c>
      <c r="CW46" s="223">
        <v>0</v>
      </c>
      <c r="CX46" s="223">
        <v>0</v>
      </c>
      <c r="CY46" s="223">
        <v>0</v>
      </c>
      <c r="CZ46" s="223">
        <v>0</v>
      </c>
      <c r="DA46" s="224">
        <v>0</v>
      </c>
      <c r="DB46" s="224">
        <v>0</v>
      </c>
      <c r="DC46" s="224">
        <v>0</v>
      </c>
      <c r="DD46" s="225">
        <v>0</v>
      </c>
      <c r="DE46" s="225">
        <v>0</v>
      </c>
      <c r="DF46" s="225">
        <v>0</v>
      </c>
      <c r="DG46" s="225">
        <v>0</v>
      </c>
      <c r="DH46" s="225">
        <v>0</v>
      </c>
      <c r="DI46" s="225">
        <v>0</v>
      </c>
      <c r="DJ46" s="225">
        <v>0</v>
      </c>
      <c r="DK46" s="225">
        <v>0</v>
      </c>
      <c r="DL46" s="225">
        <v>0</v>
      </c>
      <c r="DM46" s="225">
        <v>0</v>
      </c>
      <c r="DN46" s="225">
        <v>0</v>
      </c>
      <c r="DO46" s="225">
        <v>0</v>
      </c>
      <c r="DP46" s="224">
        <v>0</v>
      </c>
      <c r="DQ46" s="224">
        <v>0</v>
      </c>
      <c r="DR46" s="224">
        <v>0</v>
      </c>
      <c r="DS46" s="225">
        <v>0</v>
      </c>
      <c r="DT46" s="225">
        <v>0</v>
      </c>
      <c r="DU46" s="225">
        <v>0</v>
      </c>
      <c r="DV46" s="225">
        <v>0</v>
      </c>
      <c r="DW46" s="225">
        <v>0</v>
      </c>
      <c r="DX46" s="225">
        <v>0</v>
      </c>
      <c r="DY46" s="225">
        <v>0</v>
      </c>
      <c r="DZ46" s="225">
        <v>0</v>
      </c>
      <c r="EA46" s="225">
        <v>0</v>
      </c>
      <c r="EB46" s="225">
        <v>0</v>
      </c>
      <c r="EC46" s="225">
        <v>0</v>
      </c>
      <c r="ED46" s="225">
        <v>0</v>
      </c>
    </row>
    <row r="47" spans="1:134" ht="15" x14ac:dyDescent="0.25">
      <c r="A47" s="216">
        <v>133</v>
      </c>
      <c r="B47" s="216">
        <v>74</v>
      </c>
      <c r="C47" s="216" t="s">
        <v>744</v>
      </c>
      <c r="D47" s="2">
        <v>99714</v>
      </c>
      <c r="E47" s="2">
        <v>99714</v>
      </c>
      <c r="F47" s="217" t="s">
        <v>703</v>
      </c>
      <c r="G47" s="20">
        <v>9</v>
      </c>
      <c r="H47" s="20">
        <v>4</v>
      </c>
      <c r="I47" s="20">
        <v>4</v>
      </c>
      <c r="J47" s="20">
        <v>0</v>
      </c>
      <c r="K47" s="20">
        <v>0</v>
      </c>
      <c r="L47" s="20">
        <v>3</v>
      </c>
      <c r="M47" s="20">
        <v>3</v>
      </c>
      <c r="N47" s="20">
        <v>0</v>
      </c>
      <c r="O47" s="20">
        <v>0</v>
      </c>
      <c r="P47" s="20">
        <v>0</v>
      </c>
      <c r="Q47" s="20">
        <v>3</v>
      </c>
      <c r="R47" s="20">
        <v>0</v>
      </c>
      <c r="S47" s="20">
        <v>1639.6666666666667</v>
      </c>
      <c r="T47" s="20">
        <v>1639.6666666666667</v>
      </c>
      <c r="U47" s="20">
        <v>0</v>
      </c>
      <c r="V47" s="20">
        <v>0</v>
      </c>
      <c r="W47" s="20">
        <v>0</v>
      </c>
      <c r="X47" s="20">
        <v>1639.6666666666667</v>
      </c>
      <c r="Y47" s="20">
        <v>0</v>
      </c>
      <c r="Z47" s="20">
        <v>4</v>
      </c>
      <c r="AA47" s="20">
        <v>0</v>
      </c>
      <c r="AB47" s="218">
        <v>0</v>
      </c>
      <c r="AC47" s="218">
        <v>0</v>
      </c>
      <c r="AD47" s="219">
        <v>4</v>
      </c>
      <c r="AE47" s="220">
        <v>0</v>
      </c>
      <c r="AF47" s="220">
        <v>4</v>
      </c>
      <c r="AG47" s="221">
        <v>4</v>
      </c>
      <c r="AH47" s="220">
        <v>0</v>
      </c>
      <c r="AI47" s="220">
        <v>0</v>
      </c>
      <c r="AJ47" s="220">
        <v>3.7525201731295788</v>
      </c>
      <c r="AK47" s="220">
        <v>3.7525201731295788</v>
      </c>
      <c r="AL47" s="220">
        <v>0</v>
      </c>
      <c r="AM47" s="220">
        <v>0</v>
      </c>
      <c r="AN47" s="220">
        <v>3.8255567909021391</v>
      </c>
      <c r="AO47" s="220">
        <v>3.8255567909021391</v>
      </c>
      <c r="AP47" s="220">
        <v>0</v>
      </c>
      <c r="AQ47" s="220">
        <v>0</v>
      </c>
      <c r="AR47" s="220">
        <v>0</v>
      </c>
      <c r="AS47" s="220">
        <v>3.5203519124361105</v>
      </c>
      <c r="AT47" s="220">
        <v>3.6345827226700722</v>
      </c>
      <c r="AU47" s="220">
        <v>3.7525201731295788</v>
      </c>
      <c r="AV47" s="220">
        <v>3.8742845394367089</v>
      </c>
      <c r="AW47" s="220">
        <v>4</v>
      </c>
      <c r="AX47" s="220">
        <v>3.6587211901043681</v>
      </c>
      <c r="AY47" s="220">
        <v>3.7412091220381307</v>
      </c>
      <c r="AZ47" s="220">
        <v>3.8255567909021391</v>
      </c>
      <c r="BA47" s="220">
        <v>3.9118061255139622</v>
      </c>
      <c r="BB47" s="220">
        <v>4</v>
      </c>
      <c r="BC47" s="220">
        <v>0</v>
      </c>
      <c r="BD47" s="220">
        <v>0</v>
      </c>
      <c r="BE47" s="220">
        <v>0</v>
      </c>
      <c r="BF47" s="220">
        <v>0</v>
      </c>
      <c r="BG47" s="220">
        <v>0</v>
      </c>
      <c r="BH47" s="222">
        <v>4.0454411707412605</v>
      </c>
      <c r="BI47" s="222">
        <v>4.0913985664821055</v>
      </c>
      <c r="BJ47" s="222">
        <v>4.1378780516896212</v>
      </c>
      <c r="BK47" s="223">
        <v>4.1106733189738174</v>
      </c>
      <c r="BL47" s="223">
        <v>4.0836474454396745</v>
      </c>
      <c r="BM47" s="223">
        <v>4.1129634011887637</v>
      </c>
      <c r="BN47" s="223">
        <v>4.1424898122411005</v>
      </c>
      <c r="BO47" s="223">
        <v>4.172228189426999</v>
      </c>
      <c r="BP47" s="223">
        <v>4.2021800544228212</v>
      </c>
      <c r="BQ47" s="223">
        <v>4.2323469398288411</v>
      </c>
      <c r="BR47" s="223">
        <v>4.2561057485102518</v>
      </c>
      <c r="BS47" s="223">
        <v>4.2799979302345585</v>
      </c>
      <c r="BT47" s="223">
        <v>4.3040242337080139</v>
      </c>
      <c r="BU47" s="223">
        <v>4.3281854118398249</v>
      </c>
      <c r="BV47" s="223">
        <v>4.3524822217657446</v>
      </c>
      <c r="BW47" s="222">
        <v>4.0454411707412605</v>
      </c>
      <c r="BX47" s="222">
        <v>4.0913985664821055</v>
      </c>
      <c r="BY47" s="222">
        <v>4.1378780516896212</v>
      </c>
      <c r="BZ47" s="223">
        <v>4.1106733189738174</v>
      </c>
      <c r="CA47" s="223">
        <v>4.0836474454396745</v>
      </c>
      <c r="CB47" s="223">
        <v>4.1129634011887637</v>
      </c>
      <c r="CC47" s="223">
        <v>4.1424898122411005</v>
      </c>
      <c r="CD47" s="223">
        <v>4.172228189426999</v>
      </c>
      <c r="CE47" s="223">
        <v>4.2021800544228212</v>
      </c>
      <c r="CF47" s="223">
        <v>4.2323469398288411</v>
      </c>
      <c r="CG47" s="223">
        <v>4.2561057485102518</v>
      </c>
      <c r="CH47" s="223">
        <v>4.2799979302345585</v>
      </c>
      <c r="CI47" s="223">
        <v>4.3040242337080139</v>
      </c>
      <c r="CJ47" s="223">
        <v>4.3281854118398249</v>
      </c>
      <c r="CK47" s="223">
        <v>4.3524822217657446</v>
      </c>
      <c r="CL47" s="222">
        <v>0</v>
      </c>
      <c r="CM47" s="222">
        <v>0</v>
      </c>
      <c r="CN47" s="222">
        <v>0</v>
      </c>
      <c r="CO47" s="223">
        <v>0</v>
      </c>
      <c r="CP47" s="223">
        <v>0</v>
      </c>
      <c r="CQ47" s="223">
        <v>0</v>
      </c>
      <c r="CR47" s="223">
        <v>0</v>
      </c>
      <c r="CS47" s="223">
        <v>0</v>
      </c>
      <c r="CT47" s="223">
        <v>0</v>
      </c>
      <c r="CU47" s="223">
        <v>0</v>
      </c>
      <c r="CV47" s="223">
        <v>0</v>
      </c>
      <c r="CW47" s="223">
        <v>0</v>
      </c>
      <c r="CX47" s="223">
        <v>0</v>
      </c>
      <c r="CY47" s="223">
        <v>0</v>
      </c>
      <c r="CZ47" s="223">
        <v>0</v>
      </c>
      <c r="DA47" s="224">
        <v>0</v>
      </c>
      <c r="DB47" s="224">
        <v>0</v>
      </c>
      <c r="DC47" s="224">
        <v>0</v>
      </c>
      <c r="DD47" s="225">
        <v>0</v>
      </c>
      <c r="DE47" s="225">
        <v>0</v>
      </c>
      <c r="DF47" s="225">
        <v>0</v>
      </c>
      <c r="DG47" s="225">
        <v>0</v>
      </c>
      <c r="DH47" s="225">
        <v>0</v>
      </c>
      <c r="DI47" s="225">
        <v>0</v>
      </c>
      <c r="DJ47" s="225">
        <v>0</v>
      </c>
      <c r="DK47" s="225">
        <v>0</v>
      </c>
      <c r="DL47" s="225">
        <v>0</v>
      </c>
      <c r="DM47" s="225">
        <v>0</v>
      </c>
      <c r="DN47" s="225">
        <v>0</v>
      </c>
      <c r="DO47" s="225">
        <v>0</v>
      </c>
      <c r="DP47" s="224">
        <v>0</v>
      </c>
      <c r="DQ47" s="224">
        <v>0</v>
      </c>
      <c r="DR47" s="224">
        <v>0</v>
      </c>
      <c r="DS47" s="225">
        <v>0</v>
      </c>
      <c r="DT47" s="225">
        <v>0</v>
      </c>
      <c r="DU47" s="225">
        <v>0</v>
      </c>
      <c r="DV47" s="225">
        <v>0</v>
      </c>
      <c r="DW47" s="225">
        <v>0</v>
      </c>
      <c r="DX47" s="225">
        <v>0</v>
      </c>
      <c r="DY47" s="225">
        <v>0</v>
      </c>
      <c r="DZ47" s="225">
        <v>0</v>
      </c>
      <c r="EA47" s="225">
        <v>0</v>
      </c>
      <c r="EB47" s="225">
        <v>0</v>
      </c>
      <c r="EC47" s="225">
        <v>0</v>
      </c>
      <c r="ED47" s="225">
        <v>0</v>
      </c>
    </row>
    <row r="48" spans="1:134" ht="15" x14ac:dyDescent="0.25">
      <c r="A48" s="216">
        <v>131</v>
      </c>
      <c r="B48" s="216">
        <v>75</v>
      </c>
      <c r="C48" s="216" t="s">
        <v>745</v>
      </c>
      <c r="D48" s="2">
        <v>99714</v>
      </c>
      <c r="E48" s="2">
        <v>99714</v>
      </c>
      <c r="F48" s="217" t="s">
        <v>703</v>
      </c>
      <c r="G48" s="20">
        <v>67</v>
      </c>
      <c r="H48" s="20">
        <v>31</v>
      </c>
      <c r="I48" s="20">
        <v>25</v>
      </c>
      <c r="J48" s="20">
        <v>6</v>
      </c>
      <c r="K48" s="20">
        <v>0</v>
      </c>
      <c r="L48" s="20">
        <v>24</v>
      </c>
      <c r="M48" s="20">
        <v>24</v>
      </c>
      <c r="N48" s="20">
        <v>0</v>
      </c>
      <c r="O48" s="20">
        <v>0</v>
      </c>
      <c r="P48" s="20">
        <v>0</v>
      </c>
      <c r="Q48" s="20">
        <v>24</v>
      </c>
      <c r="R48" s="20">
        <v>0</v>
      </c>
      <c r="S48" s="20">
        <v>1990</v>
      </c>
      <c r="T48" s="20">
        <v>1990</v>
      </c>
      <c r="U48" s="20">
        <v>0</v>
      </c>
      <c r="V48" s="20">
        <v>0</v>
      </c>
      <c r="W48" s="20">
        <v>0</v>
      </c>
      <c r="X48" s="20">
        <v>1990</v>
      </c>
      <c r="Y48" s="20">
        <v>0</v>
      </c>
      <c r="Z48" s="20">
        <v>31</v>
      </c>
      <c r="AA48" s="20">
        <v>0</v>
      </c>
      <c r="AB48" s="218">
        <v>0</v>
      </c>
      <c r="AC48" s="218">
        <v>0</v>
      </c>
      <c r="AD48" s="219">
        <v>31</v>
      </c>
      <c r="AE48" s="220">
        <v>0</v>
      </c>
      <c r="AF48" s="220">
        <v>25</v>
      </c>
      <c r="AG48" s="221">
        <v>25</v>
      </c>
      <c r="AH48" s="220">
        <v>0</v>
      </c>
      <c r="AI48" s="220">
        <v>0</v>
      </c>
      <c r="AJ48" s="220">
        <v>29.082031341754234</v>
      </c>
      <c r="AK48" s="220">
        <v>29.082031341754234</v>
      </c>
      <c r="AL48" s="220">
        <v>0</v>
      </c>
      <c r="AM48" s="220">
        <v>0</v>
      </c>
      <c r="AN48" s="220">
        <v>23.90972994313837</v>
      </c>
      <c r="AO48" s="220">
        <v>23.90972994313837</v>
      </c>
      <c r="AP48" s="220">
        <v>0</v>
      </c>
      <c r="AQ48" s="220">
        <v>0</v>
      </c>
      <c r="AR48" s="220">
        <v>0</v>
      </c>
      <c r="AS48" s="220">
        <v>27.282727321379856</v>
      </c>
      <c r="AT48" s="220">
        <v>28.168016100693059</v>
      </c>
      <c r="AU48" s="220">
        <v>29.082031341754234</v>
      </c>
      <c r="AV48" s="220">
        <v>30.025705180634496</v>
      </c>
      <c r="AW48" s="220">
        <v>31</v>
      </c>
      <c r="AX48" s="220">
        <v>22.867007438152303</v>
      </c>
      <c r="AY48" s="220">
        <v>23.382557012738317</v>
      </c>
      <c r="AZ48" s="220">
        <v>23.90972994313837</v>
      </c>
      <c r="BA48" s="220">
        <v>24.448788284462264</v>
      </c>
      <c r="BB48" s="220">
        <v>25</v>
      </c>
      <c r="BC48" s="220">
        <v>0</v>
      </c>
      <c r="BD48" s="220">
        <v>0</v>
      </c>
      <c r="BE48" s="220">
        <v>0</v>
      </c>
      <c r="BF48" s="220">
        <v>0</v>
      </c>
      <c r="BG48" s="220">
        <v>0</v>
      </c>
      <c r="BH48" s="222">
        <v>31.35216907324477</v>
      </c>
      <c r="BI48" s="222">
        <v>31.70833889023632</v>
      </c>
      <c r="BJ48" s="222">
        <v>32.068554900594563</v>
      </c>
      <c r="BK48" s="223">
        <v>31.857718222047083</v>
      </c>
      <c r="BL48" s="223">
        <v>31.648267702157476</v>
      </c>
      <c r="BM48" s="223">
        <v>31.875466359212922</v>
      </c>
      <c r="BN48" s="223">
        <v>32.104296044868526</v>
      </c>
      <c r="BO48" s="223">
        <v>32.334768468059238</v>
      </c>
      <c r="BP48" s="223">
        <v>32.566895421776863</v>
      </c>
      <c r="BQ48" s="223">
        <v>32.800688783673522</v>
      </c>
      <c r="BR48" s="223">
        <v>32.984819550954448</v>
      </c>
      <c r="BS48" s="223">
        <v>33.169983959317833</v>
      </c>
      <c r="BT48" s="223">
        <v>33.356187811237106</v>
      </c>
      <c r="BU48" s="223">
        <v>33.543436941758642</v>
      </c>
      <c r="BV48" s="223">
        <v>33.731737218684522</v>
      </c>
      <c r="BW48" s="222">
        <v>25.284007317132879</v>
      </c>
      <c r="BX48" s="222">
        <v>25.571241040513158</v>
      </c>
      <c r="BY48" s="222">
        <v>25.861737823060132</v>
      </c>
      <c r="BZ48" s="223">
        <v>25.691708243586358</v>
      </c>
      <c r="CA48" s="223">
        <v>25.522796533997965</v>
      </c>
      <c r="CB48" s="223">
        <v>25.706021257429775</v>
      </c>
      <c r="CC48" s="223">
        <v>25.890561326506877</v>
      </c>
      <c r="CD48" s="223">
        <v>26.076426183918741</v>
      </c>
      <c r="CE48" s="223">
        <v>26.263625340142632</v>
      </c>
      <c r="CF48" s="223">
        <v>26.45216837393026</v>
      </c>
      <c r="CG48" s="223">
        <v>26.600660928189072</v>
      </c>
      <c r="CH48" s="223">
        <v>26.749987063965992</v>
      </c>
      <c r="CI48" s="223">
        <v>26.900151460675087</v>
      </c>
      <c r="CJ48" s="223">
        <v>27.051158823998904</v>
      </c>
      <c r="CK48" s="223">
        <v>27.203013886035905</v>
      </c>
      <c r="CL48" s="222">
        <v>0</v>
      </c>
      <c r="CM48" s="222">
        <v>0</v>
      </c>
      <c r="CN48" s="222">
        <v>0</v>
      </c>
      <c r="CO48" s="223">
        <v>0</v>
      </c>
      <c r="CP48" s="223">
        <v>0</v>
      </c>
      <c r="CQ48" s="223">
        <v>0</v>
      </c>
      <c r="CR48" s="223">
        <v>0</v>
      </c>
      <c r="CS48" s="223">
        <v>0</v>
      </c>
      <c r="CT48" s="223">
        <v>0</v>
      </c>
      <c r="CU48" s="223">
        <v>0</v>
      </c>
      <c r="CV48" s="223">
        <v>0</v>
      </c>
      <c r="CW48" s="223">
        <v>0</v>
      </c>
      <c r="CX48" s="223">
        <v>0</v>
      </c>
      <c r="CY48" s="223">
        <v>0</v>
      </c>
      <c r="CZ48" s="223">
        <v>0</v>
      </c>
      <c r="DA48" s="224">
        <v>0</v>
      </c>
      <c r="DB48" s="224">
        <v>0</v>
      </c>
      <c r="DC48" s="224">
        <v>0</v>
      </c>
      <c r="DD48" s="225">
        <v>0</v>
      </c>
      <c r="DE48" s="225">
        <v>0</v>
      </c>
      <c r="DF48" s="225">
        <v>0</v>
      </c>
      <c r="DG48" s="225">
        <v>0</v>
      </c>
      <c r="DH48" s="225">
        <v>0</v>
      </c>
      <c r="DI48" s="225">
        <v>0</v>
      </c>
      <c r="DJ48" s="225">
        <v>0</v>
      </c>
      <c r="DK48" s="225">
        <v>0</v>
      </c>
      <c r="DL48" s="225">
        <v>0</v>
      </c>
      <c r="DM48" s="225">
        <v>0</v>
      </c>
      <c r="DN48" s="225">
        <v>0</v>
      </c>
      <c r="DO48" s="225">
        <v>0</v>
      </c>
      <c r="DP48" s="224">
        <v>0</v>
      </c>
      <c r="DQ48" s="224">
        <v>0</v>
      </c>
      <c r="DR48" s="224">
        <v>0</v>
      </c>
      <c r="DS48" s="225">
        <v>0</v>
      </c>
      <c r="DT48" s="225">
        <v>0</v>
      </c>
      <c r="DU48" s="225">
        <v>0</v>
      </c>
      <c r="DV48" s="225">
        <v>0</v>
      </c>
      <c r="DW48" s="225">
        <v>0</v>
      </c>
      <c r="DX48" s="225">
        <v>0</v>
      </c>
      <c r="DY48" s="225">
        <v>0</v>
      </c>
      <c r="DZ48" s="225">
        <v>0</v>
      </c>
      <c r="EA48" s="225">
        <v>0</v>
      </c>
      <c r="EB48" s="225">
        <v>0</v>
      </c>
      <c r="EC48" s="225">
        <v>0</v>
      </c>
      <c r="ED48" s="225">
        <v>0</v>
      </c>
    </row>
    <row r="49" spans="1:134" ht="15" x14ac:dyDescent="0.25">
      <c r="A49" s="216">
        <v>130</v>
      </c>
      <c r="B49" s="216">
        <v>76</v>
      </c>
      <c r="C49" s="216" t="s">
        <v>746</v>
      </c>
      <c r="D49" s="2">
        <v>99714</v>
      </c>
      <c r="E49" s="2">
        <v>99714</v>
      </c>
      <c r="F49" s="217" t="s">
        <v>703</v>
      </c>
      <c r="G49" s="20">
        <v>50</v>
      </c>
      <c r="H49" s="20">
        <v>20</v>
      </c>
      <c r="I49" s="20">
        <v>18</v>
      </c>
      <c r="J49" s="20">
        <v>2</v>
      </c>
      <c r="K49" s="20">
        <v>0</v>
      </c>
      <c r="L49" s="20">
        <v>3</v>
      </c>
      <c r="M49" s="20">
        <v>3</v>
      </c>
      <c r="N49" s="20">
        <v>0</v>
      </c>
      <c r="O49" s="20">
        <v>0</v>
      </c>
      <c r="P49" s="20">
        <v>0</v>
      </c>
      <c r="Q49" s="20">
        <v>3</v>
      </c>
      <c r="R49" s="20">
        <v>0</v>
      </c>
      <c r="S49" s="20">
        <v>2651.6666666666665</v>
      </c>
      <c r="T49" s="20">
        <v>2651.6666666666665</v>
      </c>
      <c r="U49" s="20">
        <v>0</v>
      </c>
      <c r="V49" s="20">
        <v>0</v>
      </c>
      <c r="W49" s="20">
        <v>0</v>
      </c>
      <c r="X49" s="20">
        <v>2651.6666666666665</v>
      </c>
      <c r="Y49" s="20">
        <v>0</v>
      </c>
      <c r="Z49" s="20">
        <v>20</v>
      </c>
      <c r="AA49" s="20">
        <v>0</v>
      </c>
      <c r="AB49" s="218">
        <v>0</v>
      </c>
      <c r="AC49" s="218">
        <v>0</v>
      </c>
      <c r="AD49" s="219">
        <v>20</v>
      </c>
      <c r="AE49" s="220">
        <v>0</v>
      </c>
      <c r="AF49" s="220">
        <v>18</v>
      </c>
      <c r="AG49" s="221">
        <v>18</v>
      </c>
      <c r="AH49" s="220">
        <v>0</v>
      </c>
      <c r="AI49" s="220">
        <v>0</v>
      </c>
      <c r="AJ49" s="220">
        <v>18.762600865647894</v>
      </c>
      <c r="AK49" s="220">
        <v>18.762600865647894</v>
      </c>
      <c r="AL49" s="220">
        <v>0</v>
      </c>
      <c r="AM49" s="220">
        <v>0</v>
      </c>
      <c r="AN49" s="220">
        <v>17.215005559059627</v>
      </c>
      <c r="AO49" s="220">
        <v>17.215005559059627</v>
      </c>
      <c r="AP49" s="220">
        <v>0</v>
      </c>
      <c r="AQ49" s="220">
        <v>0</v>
      </c>
      <c r="AR49" s="220">
        <v>0</v>
      </c>
      <c r="AS49" s="220">
        <v>17.60175956218055</v>
      </c>
      <c r="AT49" s="220">
        <v>18.17291361335036</v>
      </c>
      <c r="AU49" s="220">
        <v>18.762600865647894</v>
      </c>
      <c r="AV49" s="220">
        <v>19.371422697183547</v>
      </c>
      <c r="AW49" s="220">
        <v>20</v>
      </c>
      <c r="AX49" s="220">
        <v>16.464245355469657</v>
      </c>
      <c r="AY49" s="220">
        <v>16.835441049171589</v>
      </c>
      <c r="AZ49" s="220">
        <v>17.215005559059627</v>
      </c>
      <c r="BA49" s="220">
        <v>17.60312756481283</v>
      </c>
      <c r="BB49" s="220">
        <v>18</v>
      </c>
      <c r="BC49" s="220">
        <v>0</v>
      </c>
      <c r="BD49" s="220">
        <v>0</v>
      </c>
      <c r="BE49" s="220">
        <v>0</v>
      </c>
      <c r="BF49" s="220">
        <v>0</v>
      </c>
      <c r="BG49" s="220">
        <v>0</v>
      </c>
      <c r="BH49" s="222">
        <v>20.08030916595219</v>
      </c>
      <c r="BI49" s="222">
        <v>20.160940810011176</v>
      </c>
      <c r="BJ49" s="222">
        <v>20.241896227074353</v>
      </c>
      <c r="BK49" s="223">
        <v>20.108814640415765</v>
      </c>
      <c r="BL49" s="223">
        <v>19.976608006800554</v>
      </c>
      <c r="BM49" s="223">
        <v>20.120017388773103</v>
      </c>
      <c r="BN49" s="223">
        <v>20.264456287409875</v>
      </c>
      <c r="BO49" s="223">
        <v>20.409932093472538</v>
      </c>
      <c r="BP49" s="223">
        <v>20.556452250780033</v>
      </c>
      <c r="BQ49" s="223">
        <v>20.704024256589474</v>
      </c>
      <c r="BR49" s="223">
        <v>20.820248885203561</v>
      </c>
      <c r="BS49" s="223">
        <v>20.937125955300964</v>
      </c>
      <c r="BT49" s="223">
        <v>21.054659129443518</v>
      </c>
      <c r="BU49" s="223">
        <v>21.172852090753302</v>
      </c>
      <c r="BV49" s="223">
        <v>21.291708543028065</v>
      </c>
      <c r="BW49" s="222">
        <v>18.07227824935697</v>
      </c>
      <c r="BX49" s="222">
        <v>18.144846729010059</v>
      </c>
      <c r="BY49" s="222">
        <v>18.217706604366917</v>
      </c>
      <c r="BZ49" s="223">
        <v>18.097933176374191</v>
      </c>
      <c r="CA49" s="223">
        <v>17.978947206120498</v>
      </c>
      <c r="CB49" s="223">
        <v>18.10801564989579</v>
      </c>
      <c r="CC49" s="223">
        <v>18.238010658668887</v>
      </c>
      <c r="CD49" s="223">
        <v>18.368938884125285</v>
      </c>
      <c r="CE49" s="223">
        <v>18.500807025702027</v>
      </c>
      <c r="CF49" s="223">
        <v>18.633621830930526</v>
      </c>
      <c r="CG49" s="223">
        <v>18.738223996683207</v>
      </c>
      <c r="CH49" s="223">
        <v>18.843413359770867</v>
      </c>
      <c r="CI49" s="223">
        <v>18.949193216499165</v>
      </c>
      <c r="CJ49" s="223">
        <v>19.055566881677972</v>
      </c>
      <c r="CK49" s="223">
        <v>19.162537688725259</v>
      </c>
      <c r="CL49" s="222">
        <v>0</v>
      </c>
      <c r="CM49" s="222">
        <v>0</v>
      </c>
      <c r="CN49" s="222">
        <v>0</v>
      </c>
      <c r="CO49" s="223">
        <v>0</v>
      </c>
      <c r="CP49" s="223">
        <v>0</v>
      </c>
      <c r="CQ49" s="223">
        <v>0</v>
      </c>
      <c r="CR49" s="223">
        <v>0</v>
      </c>
      <c r="CS49" s="223">
        <v>0</v>
      </c>
      <c r="CT49" s="223">
        <v>0</v>
      </c>
      <c r="CU49" s="223">
        <v>0</v>
      </c>
      <c r="CV49" s="223">
        <v>0</v>
      </c>
      <c r="CW49" s="223">
        <v>0</v>
      </c>
      <c r="CX49" s="223">
        <v>0</v>
      </c>
      <c r="CY49" s="223">
        <v>0</v>
      </c>
      <c r="CZ49" s="223">
        <v>0</v>
      </c>
      <c r="DA49" s="224">
        <v>0</v>
      </c>
      <c r="DB49" s="224">
        <v>0</v>
      </c>
      <c r="DC49" s="224">
        <v>0</v>
      </c>
      <c r="DD49" s="225">
        <v>0</v>
      </c>
      <c r="DE49" s="225">
        <v>0</v>
      </c>
      <c r="DF49" s="225">
        <v>0</v>
      </c>
      <c r="DG49" s="225">
        <v>0</v>
      </c>
      <c r="DH49" s="225">
        <v>0</v>
      </c>
      <c r="DI49" s="225">
        <v>0</v>
      </c>
      <c r="DJ49" s="225">
        <v>0</v>
      </c>
      <c r="DK49" s="225">
        <v>0</v>
      </c>
      <c r="DL49" s="225">
        <v>0</v>
      </c>
      <c r="DM49" s="225">
        <v>0</v>
      </c>
      <c r="DN49" s="225">
        <v>0</v>
      </c>
      <c r="DO49" s="225">
        <v>0</v>
      </c>
      <c r="DP49" s="224">
        <v>0</v>
      </c>
      <c r="DQ49" s="224">
        <v>0</v>
      </c>
      <c r="DR49" s="224">
        <v>0</v>
      </c>
      <c r="DS49" s="225">
        <v>0</v>
      </c>
      <c r="DT49" s="225">
        <v>0</v>
      </c>
      <c r="DU49" s="225">
        <v>0</v>
      </c>
      <c r="DV49" s="225">
        <v>0</v>
      </c>
      <c r="DW49" s="225">
        <v>0</v>
      </c>
      <c r="DX49" s="225">
        <v>0</v>
      </c>
      <c r="DY49" s="225">
        <v>0</v>
      </c>
      <c r="DZ49" s="225">
        <v>0</v>
      </c>
      <c r="EA49" s="225">
        <v>0</v>
      </c>
      <c r="EB49" s="225">
        <v>0</v>
      </c>
      <c r="EC49" s="225">
        <v>0</v>
      </c>
      <c r="ED49" s="225">
        <v>0</v>
      </c>
    </row>
    <row r="50" spans="1:134" ht="15" x14ac:dyDescent="0.25">
      <c r="A50" s="216">
        <v>131</v>
      </c>
      <c r="B50" s="216">
        <v>76</v>
      </c>
      <c r="C50" s="216" t="s">
        <v>747</v>
      </c>
      <c r="D50" s="2">
        <v>99705</v>
      </c>
      <c r="E50" s="2">
        <v>99714</v>
      </c>
      <c r="F50" s="217" t="s">
        <v>703</v>
      </c>
      <c r="G50" s="20">
        <v>6</v>
      </c>
      <c r="H50" s="20">
        <v>3</v>
      </c>
      <c r="I50" s="20">
        <v>3</v>
      </c>
      <c r="J50" s="20">
        <v>0</v>
      </c>
      <c r="K50" s="20">
        <v>0</v>
      </c>
      <c r="L50" s="20">
        <v>6</v>
      </c>
      <c r="M50" s="20">
        <v>6</v>
      </c>
      <c r="N50" s="20">
        <v>0</v>
      </c>
      <c r="O50" s="20">
        <v>0</v>
      </c>
      <c r="P50" s="20">
        <v>0</v>
      </c>
      <c r="Q50" s="20">
        <v>6</v>
      </c>
      <c r="R50" s="20">
        <v>0</v>
      </c>
      <c r="S50" s="20">
        <v>1360</v>
      </c>
      <c r="T50" s="20">
        <v>1360</v>
      </c>
      <c r="U50" s="20">
        <v>0</v>
      </c>
      <c r="V50" s="20">
        <v>0</v>
      </c>
      <c r="W50" s="20">
        <v>0</v>
      </c>
      <c r="X50" s="20">
        <v>1360</v>
      </c>
      <c r="Y50" s="20">
        <v>0</v>
      </c>
      <c r="Z50" s="20">
        <v>3</v>
      </c>
      <c r="AA50" s="20">
        <v>0</v>
      </c>
      <c r="AB50" s="218">
        <v>0</v>
      </c>
      <c r="AC50" s="218">
        <v>0</v>
      </c>
      <c r="AD50" s="219">
        <v>3</v>
      </c>
      <c r="AE50" s="220">
        <v>0</v>
      </c>
      <c r="AF50" s="220">
        <v>3</v>
      </c>
      <c r="AG50" s="221">
        <v>3</v>
      </c>
      <c r="AH50" s="220">
        <v>0</v>
      </c>
      <c r="AI50" s="220">
        <v>0</v>
      </c>
      <c r="AJ50" s="220">
        <v>2.7844551006625817</v>
      </c>
      <c r="AK50" s="220">
        <v>2.7844551006625817</v>
      </c>
      <c r="AL50" s="220">
        <v>0</v>
      </c>
      <c r="AM50" s="220">
        <v>0</v>
      </c>
      <c r="AN50" s="220">
        <v>2.798736847705618</v>
      </c>
      <c r="AO50" s="220">
        <v>2.798736847705618</v>
      </c>
      <c r="AP50" s="220">
        <v>0</v>
      </c>
      <c r="AQ50" s="220">
        <v>0</v>
      </c>
      <c r="AR50" s="220">
        <v>0</v>
      </c>
      <c r="AS50" s="220">
        <v>2.5843967358686224</v>
      </c>
      <c r="AT50" s="220">
        <v>2.6825615879836038</v>
      </c>
      <c r="AU50" s="220">
        <v>2.7844551006625817</v>
      </c>
      <c r="AV50" s="220">
        <v>2.8902189020881695</v>
      </c>
      <c r="AW50" s="220">
        <v>3</v>
      </c>
      <c r="AX50" s="220">
        <v>2.6109759809017263</v>
      </c>
      <c r="AY50" s="220">
        <v>2.703226717503358</v>
      </c>
      <c r="AZ50" s="220">
        <v>2.798736847705618</v>
      </c>
      <c r="BA50" s="220">
        <v>2.8976215320701999</v>
      </c>
      <c r="BB50" s="220">
        <v>3</v>
      </c>
      <c r="BC50" s="220">
        <v>0</v>
      </c>
      <c r="BD50" s="220">
        <v>0</v>
      </c>
      <c r="BE50" s="220">
        <v>0</v>
      </c>
      <c r="BF50" s="220">
        <v>0</v>
      </c>
      <c r="BG50" s="220">
        <v>0</v>
      </c>
      <c r="BH50" s="222">
        <v>3.0120463748928286</v>
      </c>
      <c r="BI50" s="222">
        <v>3.0241411215016765</v>
      </c>
      <c r="BJ50" s="222">
        <v>3.0362844340611526</v>
      </c>
      <c r="BK50" s="223">
        <v>3.0163221960623647</v>
      </c>
      <c r="BL50" s="223">
        <v>2.996491201020083</v>
      </c>
      <c r="BM50" s="223">
        <v>3.0180026083159648</v>
      </c>
      <c r="BN50" s="223">
        <v>3.0396684431114811</v>
      </c>
      <c r="BO50" s="223">
        <v>3.0614898140208804</v>
      </c>
      <c r="BP50" s="223">
        <v>3.0834678376170044</v>
      </c>
      <c r="BQ50" s="223">
        <v>3.1056036384884207</v>
      </c>
      <c r="BR50" s="223">
        <v>3.1230373327805339</v>
      </c>
      <c r="BS50" s="223">
        <v>3.1405688932951445</v>
      </c>
      <c r="BT50" s="223">
        <v>3.1581988694165273</v>
      </c>
      <c r="BU50" s="223">
        <v>3.1759278136129949</v>
      </c>
      <c r="BV50" s="223">
        <v>3.1937562814542093</v>
      </c>
      <c r="BW50" s="222">
        <v>3.0120463748928286</v>
      </c>
      <c r="BX50" s="222">
        <v>3.0241411215016765</v>
      </c>
      <c r="BY50" s="222">
        <v>3.0362844340611526</v>
      </c>
      <c r="BZ50" s="223">
        <v>3.0163221960623647</v>
      </c>
      <c r="CA50" s="223">
        <v>2.996491201020083</v>
      </c>
      <c r="CB50" s="223">
        <v>3.0180026083159648</v>
      </c>
      <c r="CC50" s="223">
        <v>3.0396684431114811</v>
      </c>
      <c r="CD50" s="223">
        <v>3.0614898140208804</v>
      </c>
      <c r="CE50" s="223">
        <v>3.0834678376170044</v>
      </c>
      <c r="CF50" s="223">
        <v>3.1056036384884207</v>
      </c>
      <c r="CG50" s="223">
        <v>3.1230373327805339</v>
      </c>
      <c r="CH50" s="223">
        <v>3.1405688932951445</v>
      </c>
      <c r="CI50" s="223">
        <v>3.1581988694165273</v>
      </c>
      <c r="CJ50" s="223">
        <v>3.1759278136129949</v>
      </c>
      <c r="CK50" s="223">
        <v>3.1937562814542093</v>
      </c>
      <c r="CL50" s="222">
        <v>0</v>
      </c>
      <c r="CM50" s="222">
        <v>0</v>
      </c>
      <c r="CN50" s="222">
        <v>0</v>
      </c>
      <c r="CO50" s="223">
        <v>0</v>
      </c>
      <c r="CP50" s="223">
        <v>0</v>
      </c>
      <c r="CQ50" s="223">
        <v>0</v>
      </c>
      <c r="CR50" s="223">
        <v>0</v>
      </c>
      <c r="CS50" s="223">
        <v>0</v>
      </c>
      <c r="CT50" s="223">
        <v>0</v>
      </c>
      <c r="CU50" s="223">
        <v>0</v>
      </c>
      <c r="CV50" s="223">
        <v>0</v>
      </c>
      <c r="CW50" s="223">
        <v>0</v>
      </c>
      <c r="CX50" s="223">
        <v>0</v>
      </c>
      <c r="CY50" s="223">
        <v>0</v>
      </c>
      <c r="CZ50" s="223">
        <v>0</v>
      </c>
      <c r="DA50" s="224">
        <v>0</v>
      </c>
      <c r="DB50" s="224">
        <v>0</v>
      </c>
      <c r="DC50" s="224">
        <v>0</v>
      </c>
      <c r="DD50" s="225">
        <v>0</v>
      </c>
      <c r="DE50" s="225">
        <v>0</v>
      </c>
      <c r="DF50" s="225">
        <v>0</v>
      </c>
      <c r="DG50" s="225">
        <v>0</v>
      </c>
      <c r="DH50" s="225">
        <v>0</v>
      </c>
      <c r="DI50" s="225">
        <v>0</v>
      </c>
      <c r="DJ50" s="225">
        <v>0</v>
      </c>
      <c r="DK50" s="225">
        <v>0</v>
      </c>
      <c r="DL50" s="225">
        <v>0</v>
      </c>
      <c r="DM50" s="225">
        <v>0</v>
      </c>
      <c r="DN50" s="225">
        <v>0</v>
      </c>
      <c r="DO50" s="225">
        <v>0</v>
      </c>
      <c r="DP50" s="224">
        <v>0</v>
      </c>
      <c r="DQ50" s="224">
        <v>0</v>
      </c>
      <c r="DR50" s="224">
        <v>0</v>
      </c>
      <c r="DS50" s="225">
        <v>0</v>
      </c>
      <c r="DT50" s="225">
        <v>0</v>
      </c>
      <c r="DU50" s="225">
        <v>0</v>
      </c>
      <c r="DV50" s="225">
        <v>0</v>
      </c>
      <c r="DW50" s="225">
        <v>0</v>
      </c>
      <c r="DX50" s="225">
        <v>0</v>
      </c>
      <c r="DY50" s="225">
        <v>0</v>
      </c>
      <c r="DZ50" s="225">
        <v>0</v>
      </c>
      <c r="EA50" s="225">
        <v>0</v>
      </c>
      <c r="EB50" s="225">
        <v>0</v>
      </c>
      <c r="EC50" s="225">
        <v>0</v>
      </c>
      <c r="ED50" s="225">
        <v>0</v>
      </c>
    </row>
    <row r="51" spans="1:134" ht="15" x14ac:dyDescent="0.25">
      <c r="A51" s="216">
        <v>134</v>
      </c>
      <c r="B51" s="216">
        <v>76</v>
      </c>
      <c r="C51" s="216" t="s">
        <v>748</v>
      </c>
      <c r="D51" s="2">
        <v>99702</v>
      </c>
      <c r="E51" s="2">
        <v>99702</v>
      </c>
      <c r="F51" s="217" t="s">
        <v>703</v>
      </c>
      <c r="G51" s="20">
        <v>18</v>
      </c>
      <c r="H51" s="20">
        <v>6</v>
      </c>
      <c r="I51" s="20">
        <v>6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834.49503068156923</v>
      </c>
      <c r="T51" s="20">
        <v>834.49503068156923</v>
      </c>
      <c r="U51" s="20">
        <v>1408.3846153846155</v>
      </c>
      <c r="V51" s="20">
        <v>0</v>
      </c>
      <c r="W51" s="20">
        <v>0</v>
      </c>
      <c r="X51" s="20">
        <v>1365.173957061457</v>
      </c>
      <c r="Y51" s="20">
        <v>0.13747401247401247</v>
      </c>
      <c r="Z51" s="20">
        <v>5.8547297297297298</v>
      </c>
      <c r="AA51" s="20">
        <v>7.7962577962577967E-3</v>
      </c>
      <c r="AB51" s="218">
        <v>0</v>
      </c>
      <c r="AC51" s="218">
        <v>0</v>
      </c>
      <c r="AD51" s="219">
        <v>6</v>
      </c>
      <c r="AE51" s="220">
        <v>0.13747401247401247</v>
      </c>
      <c r="AF51" s="220">
        <v>5.8547297297297298</v>
      </c>
      <c r="AG51" s="221">
        <v>5.992203742203742</v>
      </c>
      <c r="AH51" s="220">
        <v>7.7962577962577967E-3</v>
      </c>
      <c r="AI51" s="220">
        <v>0.15345800067764379</v>
      </c>
      <c r="AJ51" s="220">
        <v>6.5354542481410904</v>
      </c>
      <c r="AK51" s="220">
        <v>6.6889122488187338</v>
      </c>
      <c r="AL51" s="220">
        <v>8.7027221556319739E-3</v>
      </c>
      <c r="AM51" s="220">
        <v>0.160336691611878</v>
      </c>
      <c r="AN51" s="220">
        <v>6.8284032614820411</v>
      </c>
      <c r="AO51" s="220">
        <v>6.9887399530939192</v>
      </c>
      <c r="AP51" s="220">
        <v>9.0928180498229504E-3</v>
      </c>
      <c r="AQ51" s="220">
        <v>0</v>
      </c>
      <c r="AR51" s="220">
        <v>0</v>
      </c>
      <c r="AS51" s="220">
        <v>7.4666264695370277</v>
      </c>
      <c r="AT51" s="220">
        <v>7.0670792587490059</v>
      </c>
      <c r="AU51" s="220">
        <v>6.6889122488187338</v>
      </c>
      <c r="AV51" s="220">
        <v>6.330981362209501</v>
      </c>
      <c r="AW51" s="220">
        <v>5.992203742203742</v>
      </c>
      <c r="AX51" s="220">
        <v>8.1510055787937006</v>
      </c>
      <c r="AY51" s="220">
        <v>7.5475332623584341</v>
      </c>
      <c r="AZ51" s="220">
        <v>6.9887399530939183</v>
      </c>
      <c r="BA51" s="220">
        <v>6.4713177715375858</v>
      </c>
      <c r="BB51" s="220">
        <v>5.992203742203742</v>
      </c>
      <c r="BC51" s="220">
        <v>0</v>
      </c>
      <c r="BD51" s="220">
        <v>0</v>
      </c>
      <c r="BE51" s="220">
        <v>0</v>
      </c>
      <c r="BF51" s="220">
        <v>0</v>
      </c>
      <c r="BG51" s="220">
        <v>0</v>
      </c>
      <c r="BH51" s="222">
        <v>6.0162651864413412</v>
      </c>
      <c r="BI51" s="222">
        <v>6.0404232484048554</v>
      </c>
      <c r="BJ51" s="222">
        <v>6.0646783160587372</v>
      </c>
      <c r="BK51" s="223">
        <v>6.0248057169790377</v>
      </c>
      <c r="BL51" s="223">
        <v>5.9851952627443756</v>
      </c>
      <c r="BM51" s="223">
        <v>6.0281621745105269</v>
      </c>
      <c r="BN51" s="223">
        <v>6.0714375399570804</v>
      </c>
      <c r="BO51" s="223">
        <v>6.1150235734315199</v>
      </c>
      <c r="BP51" s="223">
        <v>6.1589225051778325</v>
      </c>
      <c r="BQ51" s="223">
        <v>6.2031365814506243</v>
      </c>
      <c r="BR51" s="223">
        <v>6.2379586641765039</v>
      </c>
      <c r="BS51" s="223">
        <v>6.2729762250172767</v>
      </c>
      <c r="BT51" s="223">
        <v>6.3081903613137813</v>
      </c>
      <c r="BU51" s="223">
        <v>6.3436021765669128</v>
      </c>
      <c r="BV51" s="223">
        <v>6.3792127804722076</v>
      </c>
      <c r="BW51" s="222">
        <v>6.0162651864413412</v>
      </c>
      <c r="BX51" s="222">
        <v>6.0404232484048554</v>
      </c>
      <c r="BY51" s="222">
        <v>6.0646783160587372</v>
      </c>
      <c r="BZ51" s="223">
        <v>6.0248057169790377</v>
      </c>
      <c r="CA51" s="223">
        <v>5.9851952627443756</v>
      </c>
      <c r="CB51" s="223">
        <v>6.0281621745105269</v>
      </c>
      <c r="CC51" s="223">
        <v>6.0714375399570804</v>
      </c>
      <c r="CD51" s="223">
        <v>6.1150235734315199</v>
      </c>
      <c r="CE51" s="223">
        <v>6.1589225051778325</v>
      </c>
      <c r="CF51" s="223">
        <v>6.2031365814506243</v>
      </c>
      <c r="CG51" s="223">
        <v>6.2379586641765039</v>
      </c>
      <c r="CH51" s="223">
        <v>6.2729762250172767</v>
      </c>
      <c r="CI51" s="223">
        <v>6.3081903613137813</v>
      </c>
      <c r="CJ51" s="223">
        <v>6.3436021765669128</v>
      </c>
      <c r="CK51" s="223">
        <v>6.3792127804722076</v>
      </c>
      <c r="CL51" s="222">
        <v>0</v>
      </c>
      <c r="CM51" s="222">
        <v>0</v>
      </c>
      <c r="CN51" s="222">
        <v>0</v>
      </c>
      <c r="CO51" s="223">
        <v>0</v>
      </c>
      <c r="CP51" s="223">
        <v>0</v>
      </c>
      <c r="CQ51" s="223">
        <v>0</v>
      </c>
      <c r="CR51" s="223">
        <v>0</v>
      </c>
      <c r="CS51" s="223">
        <v>0</v>
      </c>
      <c r="CT51" s="223">
        <v>0</v>
      </c>
      <c r="CU51" s="223">
        <v>0</v>
      </c>
      <c r="CV51" s="223">
        <v>0</v>
      </c>
      <c r="CW51" s="223">
        <v>0</v>
      </c>
      <c r="CX51" s="223">
        <v>0</v>
      </c>
      <c r="CY51" s="223">
        <v>0</v>
      </c>
      <c r="CZ51" s="223">
        <v>0</v>
      </c>
      <c r="DA51" s="224">
        <v>7.8275633443160835E-3</v>
      </c>
      <c r="DB51" s="224">
        <v>7.8589945984970811E-3</v>
      </c>
      <c r="DC51" s="224">
        <v>7.8905520635684841E-3</v>
      </c>
      <c r="DD51" s="225">
        <v>7.8386751456922168E-3</v>
      </c>
      <c r="DE51" s="225">
        <v>7.7871392957902363E-3</v>
      </c>
      <c r="DF51" s="225">
        <v>7.8430421214032361E-3</v>
      </c>
      <c r="DG51" s="225">
        <v>7.8993462658822275E-3</v>
      </c>
      <c r="DH51" s="225">
        <v>7.9560546102413737E-3</v>
      </c>
      <c r="DI51" s="225">
        <v>8.0131700561772469E-3</v>
      </c>
      <c r="DJ51" s="225">
        <v>8.0706955262173103E-3</v>
      </c>
      <c r="DK51" s="225">
        <v>8.1160013845647978E-3</v>
      </c>
      <c r="DL51" s="225">
        <v>8.1615615730123298E-3</v>
      </c>
      <c r="DM51" s="225">
        <v>8.2073775192737196E-3</v>
      </c>
      <c r="DN51" s="225">
        <v>8.2534506590774305E-3</v>
      </c>
      <c r="DO51" s="225">
        <v>8.2997824362115637E-3</v>
      </c>
      <c r="DP51" s="224">
        <v>0</v>
      </c>
      <c r="DQ51" s="224">
        <v>0</v>
      </c>
      <c r="DR51" s="224">
        <v>0</v>
      </c>
      <c r="DS51" s="225">
        <v>0</v>
      </c>
      <c r="DT51" s="225">
        <v>0</v>
      </c>
      <c r="DU51" s="225">
        <v>0</v>
      </c>
      <c r="DV51" s="225">
        <v>0</v>
      </c>
      <c r="DW51" s="225">
        <v>0</v>
      </c>
      <c r="DX51" s="225">
        <v>0</v>
      </c>
      <c r="DY51" s="225">
        <v>0</v>
      </c>
      <c r="DZ51" s="225">
        <v>0</v>
      </c>
      <c r="EA51" s="225">
        <v>0</v>
      </c>
      <c r="EB51" s="225">
        <v>0</v>
      </c>
      <c r="EC51" s="225">
        <v>0</v>
      </c>
      <c r="ED51" s="225">
        <v>0</v>
      </c>
    </row>
    <row r="52" spans="1:134" ht="15" x14ac:dyDescent="0.25">
      <c r="A52" s="216">
        <v>168</v>
      </c>
      <c r="B52" s="216">
        <v>76</v>
      </c>
      <c r="C52" s="216" t="s">
        <v>749</v>
      </c>
      <c r="D52" s="2">
        <v>99712</v>
      </c>
      <c r="E52" s="2">
        <v>99712</v>
      </c>
      <c r="F52" s="217" t="s">
        <v>703</v>
      </c>
      <c r="G52" s="20">
        <v>0</v>
      </c>
      <c r="H52" s="20">
        <v>5</v>
      </c>
      <c r="I52" s="20">
        <v>0</v>
      </c>
      <c r="J52" s="20">
        <v>5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834.49503068156923</v>
      </c>
      <c r="T52" s="20">
        <v>834.49503068156923</v>
      </c>
      <c r="U52" s="20">
        <v>1408.3846153846155</v>
      </c>
      <c r="V52" s="20">
        <v>0</v>
      </c>
      <c r="W52" s="20">
        <v>0</v>
      </c>
      <c r="X52" s="20">
        <v>1365.173957061457</v>
      </c>
      <c r="Y52" s="20">
        <v>0.11456167706167707</v>
      </c>
      <c r="Z52" s="20">
        <v>4.8789414414414418</v>
      </c>
      <c r="AA52" s="20">
        <v>6.4968814968814972E-3</v>
      </c>
      <c r="AB52" s="218">
        <v>0</v>
      </c>
      <c r="AC52" s="218">
        <v>0</v>
      </c>
      <c r="AD52" s="219">
        <v>5</v>
      </c>
      <c r="AE52" s="220">
        <v>0</v>
      </c>
      <c r="AF52" s="220">
        <v>0</v>
      </c>
      <c r="AG52" s="221">
        <v>0</v>
      </c>
      <c r="AH52" s="220">
        <v>0</v>
      </c>
      <c r="AI52" s="220">
        <v>0.10414965256455638</v>
      </c>
      <c r="AJ52" s="220">
        <v>4.4355151656462963</v>
      </c>
      <c r="AK52" s="220">
        <v>4.539664818210853</v>
      </c>
      <c r="AL52" s="220">
        <v>5.9064075178387361E-3</v>
      </c>
      <c r="AM52" s="220">
        <v>0</v>
      </c>
      <c r="AN52" s="220">
        <v>0</v>
      </c>
      <c r="AO52" s="220">
        <v>0</v>
      </c>
      <c r="AP52" s="220">
        <v>0</v>
      </c>
      <c r="AQ52" s="220">
        <v>0</v>
      </c>
      <c r="AR52" s="220">
        <v>0</v>
      </c>
      <c r="AS52" s="220">
        <v>4.127073954422424</v>
      </c>
      <c r="AT52" s="220">
        <v>4.3284561258081187</v>
      </c>
      <c r="AU52" s="220">
        <v>4.539664818210853</v>
      </c>
      <c r="AV52" s="220">
        <v>4.7611795205279535</v>
      </c>
      <c r="AW52" s="220">
        <v>4.9935031185031189</v>
      </c>
      <c r="AX52" s="220">
        <v>0</v>
      </c>
      <c r="AY52" s="220">
        <v>0</v>
      </c>
      <c r="AZ52" s="220">
        <v>0</v>
      </c>
      <c r="BA52" s="220">
        <v>0</v>
      </c>
      <c r="BB52" s="220">
        <v>0</v>
      </c>
      <c r="BC52" s="220">
        <v>0</v>
      </c>
      <c r="BD52" s="220">
        <v>0</v>
      </c>
      <c r="BE52" s="220">
        <v>0</v>
      </c>
      <c r="BF52" s="220">
        <v>0</v>
      </c>
      <c r="BG52" s="220">
        <v>0</v>
      </c>
      <c r="BH52" s="222">
        <v>5.0567097538629424</v>
      </c>
      <c r="BI52" s="222">
        <v>5.1207164445463933</v>
      </c>
      <c r="BJ52" s="222">
        <v>5.1855333174731735</v>
      </c>
      <c r="BK52" s="223">
        <v>5.1514407110385427</v>
      </c>
      <c r="BL52" s="223">
        <v>5.1175722485332518</v>
      </c>
      <c r="BM52" s="223">
        <v>5.1543106113780439</v>
      </c>
      <c r="BN52" s="223">
        <v>5.191312713988288</v>
      </c>
      <c r="BO52" s="223">
        <v>5.2285804497162873</v>
      </c>
      <c r="BP52" s="223">
        <v>5.2661157255064666</v>
      </c>
      <c r="BQ52" s="223">
        <v>5.3039204619929459</v>
      </c>
      <c r="BR52" s="223">
        <v>5.333694682610834</v>
      </c>
      <c r="BS52" s="223">
        <v>5.3636360445385804</v>
      </c>
      <c r="BT52" s="223">
        <v>5.3937454860448257</v>
      </c>
      <c r="BU52" s="223">
        <v>5.4240239506652967</v>
      </c>
      <c r="BV52" s="223">
        <v>5.4544723872323742</v>
      </c>
      <c r="BW52" s="222">
        <v>0</v>
      </c>
      <c r="BX52" s="222">
        <v>0</v>
      </c>
      <c r="BY52" s="222">
        <v>0</v>
      </c>
      <c r="BZ52" s="223">
        <v>0</v>
      </c>
      <c r="CA52" s="223">
        <v>0</v>
      </c>
      <c r="CB52" s="223">
        <v>0</v>
      </c>
      <c r="CC52" s="223">
        <v>0</v>
      </c>
      <c r="CD52" s="223">
        <v>0</v>
      </c>
      <c r="CE52" s="223">
        <v>0</v>
      </c>
      <c r="CF52" s="223">
        <v>0</v>
      </c>
      <c r="CG52" s="223">
        <v>0</v>
      </c>
      <c r="CH52" s="223">
        <v>0</v>
      </c>
      <c r="CI52" s="223">
        <v>0</v>
      </c>
      <c r="CJ52" s="223">
        <v>0</v>
      </c>
      <c r="CK52" s="223">
        <v>0</v>
      </c>
      <c r="CL52" s="222">
        <v>0</v>
      </c>
      <c r="CM52" s="222">
        <v>0</v>
      </c>
      <c r="CN52" s="222">
        <v>0</v>
      </c>
      <c r="CO52" s="223">
        <v>0</v>
      </c>
      <c r="CP52" s="223">
        <v>0</v>
      </c>
      <c r="CQ52" s="223">
        <v>0</v>
      </c>
      <c r="CR52" s="223">
        <v>0</v>
      </c>
      <c r="CS52" s="223">
        <v>0</v>
      </c>
      <c r="CT52" s="223">
        <v>0</v>
      </c>
      <c r="CU52" s="223">
        <v>0</v>
      </c>
      <c r="CV52" s="223">
        <v>0</v>
      </c>
      <c r="CW52" s="223">
        <v>0</v>
      </c>
      <c r="CX52" s="223">
        <v>0</v>
      </c>
      <c r="CY52" s="223">
        <v>0</v>
      </c>
      <c r="CZ52" s="223">
        <v>0</v>
      </c>
      <c r="DA52" s="224">
        <v>6.5791175564180876E-3</v>
      </c>
      <c r="DB52" s="224">
        <v>6.6623945414342875E-3</v>
      </c>
      <c r="DC52" s="224">
        <v>6.746725627729864E-3</v>
      </c>
      <c r="DD52" s="225">
        <v>6.7023688668208983E-3</v>
      </c>
      <c r="DE52" s="225">
        <v>6.6583037321535929E-3</v>
      </c>
      <c r="DF52" s="225">
        <v>6.7061027990867076E-3</v>
      </c>
      <c r="DG52" s="225">
        <v>6.7542450090922294E-3</v>
      </c>
      <c r="DH52" s="225">
        <v>6.8027328255481235E-3</v>
      </c>
      <c r="DI52" s="225">
        <v>6.85156872951661E-3</v>
      </c>
      <c r="DJ52" s="225">
        <v>6.9007552198711236E-3</v>
      </c>
      <c r="DK52" s="225">
        <v>6.9394934720411576E-3</v>
      </c>
      <c r="DL52" s="225">
        <v>6.9784491862328654E-3</v>
      </c>
      <c r="DM52" s="225">
        <v>7.0176235831964943E-3</v>
      </c>
      <c r="DN52" s="225">
        <v>7.0570178905351244E-3</v>
      </c>
      <c r="DO52" s="225">
        <v>7.0966333427431357E-3</v>
      </c>
      <c r="DP52" s="224">
        <v>0</v>
      </c>
      <c r="DQ52" s="224">
        <v>0</v>
      </c>
      <c r="DR52" s="224">
        <v>0</v>
      </c>
      <c r="DS52" s="225">
        <v>0</v>
      </c>
      <c r="DT52" s="225">
        <v>0</v>
      </c>
      <c r="DU52" s="225">
        <v>0</v>
      </c>
      <c r="DV52" s="225">
        <v>0</v>
      </c>
      <c r="DW52" s="225">
        <v>0</v>
      </c>
      <c r="DX52" s="225">
        <v>0</v>
      </c>
      <c r="DY52" s="225">
        <v>0</v>
      </c>
      <c r="DZ52" s="225">
        <v>0</v>
      </c>
      <c r="EA52" s="225">
        <v>0</v>
      </c>
      <c r="EB52" s="225">
        <v>0</v>
      </c>
      <c r="EC52" s="225">
        <v>0</v>
      </c>
      <c r="ED52" s="225">
        <v>0</v>
      </c>
    </row>
    <row r="53" spans="1:134" ht="15" x14ac:dyDescent="0.25">
      <c r="A53" s="216">
        <v>130</v>
      </c>
      <c r="B53" s="216">
        <v>77</v>
      </c>
      <c r="C53" s="216" t="s">
        <v>750</v>
      </c>
      <c r="D53" s="2">
        <v>99705</v>
      </c>
      <c r="E53" s="2">
        <v>99714</v>
      </c>
      <c r="F53" s="217" t="s">
        <v>703</v>
      </c>
      <c r="G53" s="20">
        <v>1</v>
      </c>
      <c r="H53" s="20">
        <v>1</v>
      </c>
      <c r="I53" s="20">
        <v>1</v>
      </c>
      <c r="J53" s="20">
        <v>0</v>
      </c>
      <c r="K53" s="20">
        <v>0</v>
      </c>
      <c r="L53" s="20">
        <v>5</v>
      </c>
      <c r="M53" s="20">
        <v>5</v>
      </c>
      <c r="N53" s="20">
        <v>0</v>
      </c>
      <c r="O53" s="20">
        <v>0</v>
      </c>
      <c r="P53" s="20">
        <v>0</v>
      </c>
      <c r="Q53" s="20">
        <v>5</v>
      </c>
      <c r="R53" s="20">
        <v>0</v>
      </c>
      <c r="S53" s="20">
        <v>1915.6</v>
      </c>
      <c r="T53" s="20">
        <v>1915.6</v>
      </c>
      <c r="U53" s="20">
        <v>0</v>
      </c>
      <c r="V53" s="20">
        <v>0</v>
      </c>
      <c r="W53" s="20">
        <v>0</v>
      </c>
      <c r="X53" s="20">
        <v>1915.6</v>
      </c>
      <c r="Y53" s="20">
        <v>0</v>
      </c>
      <c r="Z53" s="20">
        <v>1</v>
      </c>
      <c r="AA53" s="20">
        <v>0</v>
      </c>
      <c r="AB53" s="218">
        <v>0</v>
      </c>
      <c r="AC53" s="218">
        <v>0</v>
      </c>
      <c r="AD53" s="219">
        <v>1</v>
      </c>
      <c r="AE53" s="220">
        <v>0</v>
      </c>
      <c r="AF53" s="220">
        <v>1</v>
      </c>
      <c r="AG53" s="221">
        <v>1</v>
      </c>
      <c r="AH53" s="220">
        <v>0</v>
      </c>
      <c r="AI53" s="220">
        <v>0</v>
      </c>
      <c r="AJ53" s="220">
        <v>0.92815170022086046</v>
      </c>
      <c r="AK53" s="220">
        <v>0.92815170022086046</v>
      </c>
      <c r="AL53" s="220">
        <v>0</v>
      </c>
      <c r="AM53" s="220">
        <v>0</v>
      </c>
      <c r="AN53" s="220">
        <v>0.93291228256853931</v>
      </c>
      <c r="AO53" s="220">
        <v>0.93291228256853931</v>
      </c>
      <c r="AP53" s="220">
        <v>0</v>
      </c>
      <c r="AQ53" s="220">
        <v>0</v>
      </c>
      <c r="AR53" s="220">
        <v>0</v>
      </c>
      <c r="AS53" s="220">
        <v>0.86146557862287421</v>
      </c>
      <c r="AT53" s="220">
        <v>0.89418719599453456</v>
      </c>
      <c r="AU53" s="220">
        <v>0.92815170022086046</v>
      </c>
      <c r="AV53" s="220">
        <v>0.96340630069605648</v>
      </c>
      <c r="AW53" s="220">
        <v>1</v>
      </c>
      <c r="AX53" s="220">
        <v>0.87032532696724207</v>
      </c>
      <c r="AY53" s="220">
        <v>0.90107557250111936</v>
      </c>
      <c r="AZ53" s="220">
        <v>0.93291228256853931</v>
      </c>
      <c r="BA53" s="220">
        <v>0.96587384402340004</v>
      </c>
      <c r="BB53" s="220">
        <v>1</v>
      </c>
      <c r="BC53" s="220">
        <v>0</v>
      </c>
      <c r="BD53" s="220">
        <v>0</v>
      </c>
      <c r="BE53" s="220">
        <v>0</v>
      </c>
      <c r="BF53" s="220">
        <v>0</v>
      </c>
      <c r="BG53" s="220">
        <v>0</v>
      </c>
      <c r="BH53" s="222">
        <v>1.0040154582976095</v>
      </c>
      <c r="BI53" s="222">
        <v>1.0080470405005588</v>
      </c>
      <c r="BJ53" s="222">
        <v>1.0120948113537176</v>
      </c>
      <c r="BK53" s="223">
        <v>1.0054407320207883</v>
      </c>
      <c r="BL53" s="223">
        <v>0.99883040034002768</v>
      </c>
      <c r="BM53" s="223">
        <v>1.0060008694386551</v>
      </c>
      <c r="BN53" s="223">
        <v>1.0132228143704938</v>
      </c>
      <c r="BO53" s="223">
        <v>1.020496604673627</v>
      </c>
      <c r="BP53" s="223">
        <v>1.0278226125390015</v>
      </c>
      <c r="BQ53" s="223">
        <v>1.0352012128294736</v>
      </c>
      <c r="BR53" s="223">
        <v>1.041012444260178</v>
      </c>
      <c r="BS53" s="223">
        <v>1.0468562977650482</v>
      </c>
      <c r="BT53" s="223">
        <v>1.0527329564721757</v>
      </c>
      <c r="BU53" s="223">
        <v>1.0586426045376651</v>
      </c>
      <c r="BV53" s="223">
        <v>1.0645854271514033</v>
      </c>
      <c r="BW53" s="222">
        <v>1.0040154582976095</v>
      </c>
      <c r="BX53" s="222">
        <v>1.0080470405005588</v>
      </c>
      <c r="BY53" s="222">
        <v>1.0120948113537176</v>
      </c>
      <c r="BZ53" s="223">
        <v>1.0054407320207883</v>
      </c>
      <c r="CA53" s="223">
        <v>0.99883040034002768</v>
      </c>
      <c r="CB53" s="223">
        <v>1.0060008694386551</v>
      </c>
      <c r="CC53" s="223">
        <v>1.0132228143704938</v>
      </c>
      <c r="CD53" s="223">
        <v>1.020496604673627</v>
      </c>
      <c r="CE53" s="223">
        <v>1.0278226125390015</v>
      </c>
      <c r="CF53" s="223">
        <v>1.0352012128294736</v>
      </c>
      <c r="CG53" s="223">
        <v>1.041012444260178</v>
      </c>
      <c r="CH53" s="223">
        <v>1.0468562977650482</v>
      </c>
      <c r="CI53" s="223">
        <v>1.0527329564721757</v>
      </c>
      <c r="CJ53" s="223">
        <v>1.0586426045376651</v>
      </c>
      <c r="CK53" s="223">
        <v>1.0645854271514033</v>
      </c>
      <c r="CL53" s="222">
        <v>0</v>
      </c>
      <c r="CM53" s="222">
        <v>0</v>
      </c>
      <c r="CN53" s="222">
        <v>0</v>
      </c>
      <c r="CO53" s="223">
        <v>0</v>
      </c>
      <c r="CP53" s="223">
        <v>0</v>
      </c>
      <c r="CQ53" s="223">
        <v>0</v>
      </c>
      <c r="CR53" s="223">
        <v>0</v>
      </c>
      <c r="CS53" s="223">
        <v>0</v>
      </c>
      <c r="CT53" s="223">
        <v>0</v>
      </c>
      <c r="CU53" s="223">
        <v>0</v>
      </c>
      <c r="CV53" s="223">
        <v>0</v>
      </c>
      <c r="CW53" s="223">
        <v>0</v>
      </c>
      <c r="CX53" s="223">
        <v>0</v>
      </c>
      <c r="CY53" s="223">
        <v>0</v>
      </c>
      <c r="CZ53" s="223">
        <v>0</v>
      </c>
      <c r="DA53" s="224">
        <v>0</v>
      </c>
      <c r="DB53" s="224">
        <v>0</v>
      </c>
      <c r="DC53" s="224">
        <v>0</v>
      </c>
      <c r="DD53" s="225">
        <v>0</v>
      </c>
      <c r="DE53" s="225">
        <v>0</v>
      </c>
      <c r="DF53" s="225">
        <v>0</v>
      </c>
      <c r="DG53" s="225">
        <v>0</v>
      </c>
      <c r="DH53" s="225">
        <v>0</v>
      </c>
      <c r="DI53" s="225">
        <v>0</v>
      </c>
      <c r="DJ53" s="225">
        <v>0</v>
      </c>
      <c r="DK53" s="225">
        <v>0</v>
      </c>
      <c r="DL53" s="225">
        <v>0</v>
      </c>
      <c r="DM53" s="225">
        <v>0</v>
      </c>
      <c r="DN53" s="225">
        <v>0</v>
      </c>
      <c r="DO53" s="225">
        <v>0</v>
      </c>
      <c r="DP53" s="224">
        <v>0</v>
      </c>
      <c r="DQ53" s="224">
        <v>0</v>
      </c>
      <c r="DR53" s="224">
        <v>0</v>
      </c>
      <c r="DS53" s="225">
        <v>0</v>
      </c>
      <c r="DT53" s="225">
        <v>0</v>
      </c>
      <c r="DU53" s="225">
        <v>0</v>
      </c>
      <c r="DV53" s="225">
        <v>0</v>
      </c>
      <c r="DW53" s="225">
        <v>0</v>
      </c>
      <c r="DX53" s="225">
        <v>0</v>
      </c>
      <c r="DY53" s="225">
        <v>0</v>
      </c>
      <c r="DZ53" s="225">
        <v>0</v>
      </c>
      <c r="EA53" s="225">
        <v>0</v>
      </c>
      <c r="EB53" s="225">
        <v>0</v>
      </c>
      <c r="EC53" s="225">
        <v>0</v>
      </c>
      <c r="ED53" s="225">
        <v>0</v>
      </c>
    </row>
    <row r="54" spans="1:134" ht="15" x14ac:dyDescent="0.25">
      <c r="A54" s="216">
        <v>129</v>
      </c>
      <c r="B54" s="216">
        <v>78</v>
      </c>
      <c r="C54" s="216" t="s">
        <v>751</v>
      </c>
      <c r="D54" s="2">
        <v>99705</v>
      </c>
      <c r="E54" s="2">
        <v>99714</v>
      </c>
      <c r="F54" s="217" t="s">
        <v>703</v>
      </c>
      <c r="G54" s="20">
        <v>14</v>
      </c>
      <c r="H54" s="20">
        <v>6</v>
      </c>
      <c r="I54" s="20">
        <v>6</v>
      </c>
      <c r="J54" s="20">
        <v>0</v>
      </c>
      <c r="K54" s="20">
        <v>0</v>
      </c>
      <c r="L54" s="20">
        <v>2</v>
      </c>
      <c r="M54" s="20">
        <v>2</v>
      </c>
      <c r="N54" s="20">
        <v>1</v>
      </c>
      <c r="O54" s="20">
        <v>0</v>
      </c>
      <c r="P54" s="20">
        <v>0</v>
      </c>
      <c r="Q54" s="20">
        <v>3</v>
      </c>
      <c r="R54" s="20">
        <v>0</v>
      </c>
      <c r="S54" s="20">
        <v>3110.5</v>
      </c>
      <c r="T54" s="20">
        <v>3110.5</v>
      </c>
      <c r="U54" s="20">
        <v>1118</v>
      </c>
      <c r="V54" s="20">
        <v>0</v>
      </c>
      <c r="W54" s="20">
        <v>0</v>
      </c>
      <c r="X54" s="20">
        <v>2446.3333333333335</v>
      </c>
      <c r="Y54" s="20">
        <v>0</v>
      </c>
      <c r="Z54" s="20">
        <v>6</v>
      </c>
      <c r="AA54" s="20">
        <v>0</v>
      </c>
      <c r="AB54" s="218">
        <v>1</v>
      </c>
      <c r="AC54" s="218">
        <v>0</v>
      </c>
      <c r="AD54" s="219">
        <v>7</v>
      </c>
      <c r="AE54" s="220">
        <v>0</v>
      </c>
      <c r="AF54" s="220">
        <v>6</v>
      </c>
      <c r="AG54" s="221">
        <v>6</v>
      </c>
      <c r="AH54" s="220">
        <v>0</v>
      </c>
      <c r="AI54" s="220">
        <v>0</v>
      </c>
      <c r="AJ54" s="220">
        <v>5.5689102013251635</v>
      </c>
      <c r="AK54" s="220">
        <v>5.5689102013251635</v>
      </c>
      <c r="AL54" s="220">
        <v>0</v>
      </c>
      <c r="AM54" s="220">
        <v>0</v>
      </c>
      <c r="AN54" s="220">
        <v>5.5974736954112361</v>
      </c>
      <c r="AO54" s="220">
        <v>5.5974736954112361</v>
      </c>
      <c r="AP54" s="220">
        <v>0</v>
      </c>
      <c r="AQ54" s="220">
        <v>0.94010766733490925</v>
      </c>
      <c r="AR54" s="220">
        <v>0</v>
      </c>
      <c r="AS54" s="220">
        <v>5.1687934717372448</v>
      </c>
      <c r="AT54" s="220">
        <v>5.3651231759672076</v>
      </c>
      <c r="AU54" s="220">
        <v>5.5689102013251635</v>
      </c>
      <c r="AV54" s="220">
        <v>5.7804378041763389</v>
      </c>
      <c r="AW54" s="220">
        <v>6</v>
      </c>
      <c r="AX54" s="220">
        <v>5.2219519618034527</v>
      </c>
      <c r="AY54" s="220">
        <v>5.4064534350067159</v>
      </c>
      <c r="AZ54" s="220">
        <v>5.5974736954112361</v>
      </c>
      <c r="BA54" s="220">
        <v>5.7952430641403998</v>
      </c>
      <c r="BB54" s="220">
        <v>6</v>
      </c>
      <c r="BC54" s="220">
        <v>0.88380242618188454</v>
      </c>
      <c r="BD54" s="220">
        <v>0.91152039870909352</v>
      </c>
      <c r="BE54" s="220">
        <v>0.94010766733490925</v>
      </c>
      <c r="BF54" s="220">
        <v>0.96959149508177378</v>
      </c>
      <c r="BG54" s="220">
        <v>1</v>
      </c>
      <c r="BH54" s="222">
        <v>6.0681617561118912</v>
      </c>
      <c r="BI54" s="222">
        <v>6.1370978497231583</v>
      </c>
      <c r="BJ54" s="222">
        <v>6.2068170775344313</v>
      </c>
      <c r="BK54" s="223">
        <v>6.1660099784607256</v>
      </c>
      <c r="BL54" s="223">
        <v>6.1254711681595113</v>
      </c>
      <c r="BM54" s="223">
        <v>6.169445101783146</v>
      </c>
      <c r="BN54" s="223">
        <v>6.2137347183616498</v>
      </c>
      <c r="BO54" s="223">
        <v>6.2583422841404976</v>
      </c>
      <c r="BP54" s="223">
        <v>6.3032700816342313</v>
      </c>
      <c r="BQ54" s="223">
        <v>6.3485204097432613</v>
      </c>
      <c r="BR54" s="223">
        <v>6.3841586227653773</v>
      </c>
      <c r="BS54" s="223">
        <v>6.4199968953518374</v>
      </c>
      <c r="BT54" s="223">
        <v>6.4560363505620204</v>
      </c>
      <c r="BU54" s="223">
        <v>6.492278117759736</v>
      </c>
      <c r="BV54" s="223">
        <v>6.5287233326486174</v>
      </c>
      <c r="BW54" s="222">
        <v>6.0681617561118912</v>
      </c>
      <c r="BX54" s="222">
        <v>6.1370978497231583</v>
      </c>
      <c r="BY54" s="222">
        <v>6.2068170775344313</v>
      </c>
      <c r="BZ54" s="223">
        <v>6.1660099784607256</v>
      </c>
      <c r="CA54" s="223">
        <v>6.1254711681595113</v>
      </c>
      <c r="CB54" s="223">
        <v>6.169445101783146</v>
      </c>
      <c r="CC54" s="223">
        <v>6.2137347183616498</v>
      </c>
      <c r="CD54" s="223">
        <v>6.2583422841404976</v>
      </c>
      <c r="CE54" s="223">
        <v>6.3032700816342313</v>
      </c>
      <c r="CF54" s="223">
        <v>6.3485204097432613</v>
      </c>
      <c r="CG54" s="223">
        <v>6.3841586227653773</v>
      </c>
      <c r="CH54" s="223">
        <v>6.4199968953518374</v>
      </c>
      <c r="CI54" s="223">
        <v>6.4560363505620204</v>
      </c>
      <c r="CJ54" s="223">
        <v>6.492278117759736</v>
      </c>
      <c r="CK54" s="223">
        <v>6.5287233326486174</v>
      </c>
      <c r="CL54" s="222">
        <v>1.0113602926853151</v>
      </c>
      <c r="CM54" s="222">
        <v>1.0228496416205264</v>
      </c>
      <c r="CN54" s="222">
        <v>1.0344695129224053</v>
      </c>
      <c r="CO54" s="223">
        <v>1.0276683297434543</v>
      </c>
      <c r="CP54" s="223">
        <v>1.0209118613599186</v>
      </c>
      <c r="CQ54" s="223">
        <v>1.0282408502971909</v>
      </c>
      <c r="CR54" s="223">
        <v>1.0356224530602751</v>
      </c>
      <c r="CS54" s="223">
        <v>1.0430570473567498</v>
      </c>
      <c r="CT54" s="223">
        <v>1.0505450136057053</v>
      </c>
      <c r="CU54" s="223">
        <v>1.0580867349572103</v>
      </c>
      <c r="CV54" s="223">
        <v>1.064026437127563</v>
      </c>
      <c r="CW54" s="223">
        <v>1.0699994825586396</v>
      </c>
      <c r="CX54" s="223">
        <v>1.0760060584270035</v>
      </c>
      <c r="CY54" s="223">
        <v>1.0820463529599562</v>
      </c>
      <c r="CZ54" s="223">
        <v>1.0881205554414362</v>
      </c>
      <c r="DA54" s="224">
        <v>0</v>
      </c>
      <c r="DB54" s="224">
        <v>0</v>
      </c>
      <c r="DC54" s="224">
        <v>0</v>
      </c>
      <c r="DD54" s="225">
        <v>0</v>
      </c>
      <c r="DE54" s="225">
        <v>0</v>
      </c>
      <c r="DF54" s="225">
        <v>0</v>
      </c>
      <c r="DG54" s="225">
        <v>0</v>
      </c>
      <c r="DH54" s="225">
        <v>0</v>
      </c>
      <c r="DI54" s="225">
        <v>0</v>
      </c>
      <c r="DJ54" s="225">
        <v>0</v>
      </c>
      <c r="DK54" s="225">
        <v>0</v>
      </c>
      <c r="DL54" s="225">
        <v>0</v>
      </c>
      <c r="DM54" s="225">
        <v>0</v>
      </c>
      <c r="DN54" s="225">
        <v>0</v>
      </c>
      <c r="DO54" s="225">
        <v>0</v>
      </c>
      <c r="DP54" s="224">
        <v>0</v>
      </c>
      <c r="DQ54" s="224">
        <v>0</v>
      </c>
      <c r="DR54" s="224">
        <v>0</v>
      </c>
      <c r="DS54" s="225">
        <v>0</v>
      </c>
      <c r="DT54" s="225">
        <v>0</v>
      </c>
      <c r="DU54" s="225">
        <v>0</v>
      </c>
      <c r="DV54" s="225">
        <v>0</v>
      </c>
      <c r="DW54" s="225">
        <v>0</v>
      </c>
      <c r="DX54" s="225">
        <v>0</v>
      </c>
      <c r="DY54" s="225">
        <v>0</v>
      </c>
      <c r="DZ54" s="225">
        <v>0</v>
      </c>
      <c r="EA54" s="225">
        <v>0</v>
      </c>
      <c r="EB54" s="225">
        <v>0</v>
      </c>
      <c r="EC54" s="225">
        <v>0</v>
      </c>
      <c r="ED54" s="225">
        <v>0</v>
      </c>
    </row>
    <row r="55" spans="1:134" ht="15" x14ac:dyDescent="0.25">
      <c r="A55" s="216">
        <v>130</v>
      </c>
      <c r="B55" s="216">
        <v>78</v>
      </c>
      <c r="C55" s="216" t="s">
        <v>752</v>
      </c>
      <c r="D55" s="2">
        <v>99705</v>
      </c>
      <c r="E55" s="2">
        <v>99714</v>
      </c>
      <c r="F55" s="217" t="s">
        <v>703</v>
      </c>
      <c r="G55" s="20">
        <v>5</v>
      </c>
      <c r="H55" s="20">
        <v>1</v>
      </c>
      <c r="I55" s="20">
        <v>1</v>
      </c>
      <c r="J55" s="20">
        <v>0</v>
      </c>
      <c r="K55" s="20">
        <v>0</v>
      </c>
      <c r="L55" s="20">
        <v>0</v>
      </c>
      <c r="M55" s="20">
        <v>0</v>
      </c>
      <c r="N55" s="20">
        <v>1</v>
      </c>
      <c r="O55" s="20">
        <v>0</v>
      </c>
      <c r="P55" s="20">
        <v>0</v>
      </c>
      <c r="Q55" s="20">
        <v>1</v>
      </c>
      <c r="R55" s="20">
        <v>0</v>
      </c>
      <c r="S55" s="20">
        <v>0</v>
      </c>
      <c r="T55" s="20">
        <v>0</v>
      </c>
      <c r="U55" s="20">
        <v>9320</v>
      </c>
      <c r="V55" s="20">
        <v>0</v>
      </c>
      <c r="W55" s="20">
        <v>0</v>
      </c>
      <c r="X55" s="20">
        <v>9320</v>
      </c>
      <c r="Y55" s="20">
        <v>2.2912335412335411E-2</v>
      </c>
      <c r="Z55" s="20">
        <v>0.97578828828828834</v>
      </c>
      <c r="AA55" s="20">
        <v>1.2993762993762994E-3</v>
      </c>
      <c r="AB55" s="218">
        <v>1</v>
      </c>
      <c r="AC55" s="218">
        <v>0</v>
      </c>
      <c r="AD55" s="219">
        <v>2</v>
      </c>
      <c r="AE55" s="220">
        <v>2.2912335412335411E-2</v>
      </c>
      <c r="AF55" s="220">
        <v>0.97578828828828834</v>
      </c>
      <c r="AG55" s="221">
        <v>0.99870062370062374</v>
      </c>
      <c r="AH55" s="220">
        <v>1.2993762993762994E-3</v>
      </c>
      <c r="AI55" s="220">
        <v>2.1266123068989742E-2</v>
      </c>
      <c r="AJ55" s="220">
        <v>0.90567955883037798</v>
      </c>
      <c r="AK55" s="220">
        <v>0.92694568189936777</v>
      </c>
      <c r="AL55" s="220">
        <v>1.2060183214928021E-3</v>
      </c>
      <c r="AM55" s="220">
        <v>2.1375199128497804E-2</v>
      </c>
      <c r="AN55" s="220">
        <v>0.91032487933067496</v>
      </c>
      <c r="AO55" s="220">
        <v>0.9317000784591728</v>
      </c>
      <c r="AP55" s="220">
        <v>1.2122041093666051E-3</v>
      </c>
      <c r="AQ55" s="220">
        <v>0.94010766733490925</v>
      </c>
      <c r="AR55" s="220">
        <v>0</v>
      </c>
      <c r="AS55" s="220">
        <v>0.86034621066728312</v>
      </c>
      <c r="AT55" s="220">
        <v>0.89302531034485355</v>
      </c>
      <c r="AU55" s="220">
        <v>0.92694568189936777</v>
      </c>
      <c r="AV55" s="220">
        <v>0.96215447338226234</v>
      </c>
      <c r="AW55" s="220">
        <v>0.99870062370062374</v>
      </c>
      <c r="AX55" s="220">
        <v>0.86919444686463387</v>
      </c>
      <c r="AY55" s="220">
        <v>0.8999047362582645</v>
      </c>
      <c r="AZ55" s="220">
        <v>0.93170007845917269</v>
      </c>
      <c r="BA55" s="220">
        <v>0.96461881044228859</v>
      </c>
      <c r="BB55" s="220">
        <v>0.99870062370062374</v>
      </c>
      <c r="BC55" s="220">
        <v>0.88380242618188454</v>
      </c>
      <c r="BD55" s="220">
        <v>0.91152039870909352</v>
      </c>
      <c r="BE55" s="220">
        <v>0.94010766733490925</v>
      </c>
      <c r="BF55" s="220">
        <v>0.96959149508177378</v>
      </c>
      <c r="BG55" s="220">
        <v>1</v>
      </c>
      <c r="BH55" s="222">
        <v>1.0027108644068903</v>
      </c>
      <c r="BI55" s="222">
        <v>1.0067372080674759</v>
      </c>
      <c r="BJ55" s="222">
        <v>1.0107797193431229</v>
      </c>
      <c r="BK55" s="223">
        <v>1.004134286163173</v>
      </c>
      <c r="BL55" s="223">
        <v>0.99753254379072942</v>
      </c>
      <c r="BM55" s="223">
        <v>1.0046936957517545</v>
      </c>
      <c r="BN55" s="223">
        <v>1.0119062566595134</v>
      </c>
      <c r="BO55" s="223">
        <v>1.0191705955719201</v>
      </c>
      <c r="BP55" s="223">
        <v>1.0264870841963054</v>
      </c>
      <c r="BQ55" s="223">
        <v>1.0338560969084374</v>
      </c>
      <c r="BR55" s="223">
        <v>1.0396597773627507</v>
      </c>
      <c r="BS55" s="223">
        <v>1.0454960375028797</v>
      </c>
      <c r="BT55" s="223">
        <v>1.0513650602189637</v>
      </c>
      <c r="BU55" s="223">
        <v>1.057267029427819</v>
      </c>
      <c r="BV55" s="223">
        <v>1.0632021300787013</v>
      </c>
      <c r="BW55" s="222">
        <v>1.0027108644068903</v>
      </c>
      <c r="BX55" s="222">
        <v>1.0067372080674759</v>
      </c>
      <c r="BY55" s="222">
        <v>1.0107797193431229</v>
      </c>
      <c r="BZ55" s="223">
        <v>1.004134286163173</v>
      </c>
      <c r="CA55" s="223">
        <v>0.99753254379072942</v>
      </c>
      <c r="CB55" s="223">
        <v>1.0046936957517545</v>
      </c>
      <c r="CC55" s="223">
        <v>1.0119062566595134</v>
      </c>
      <c r="CD55" s="223">
        <v>1.0191705955719201</v>
      </c>
      <c r="CE55" s="223">
        <v>1.0264870841963054</v>
      </c>
      <c r="CF55" s="223">
        <v>1.0338560969084374</v>
      </c>
      <c r="CG55" s="223">
        <v>1.0396597773627507</v>
      </c>
      <c r="CH55" s="223">
        <v>1.0454960375028797</v>
      </c>
      <c r="CI55" s="223">
        <v>1.0513650602189637</v>
      </c>
      <c r="CJ55" s="223">
        <v>1.057267029427819</v>
      </c>
      <c r="CK55" s="223">
        <v>1.0632021300787013</v>
      </c>
      <c r="CL55" s="222">
        <v>1.0040154582976095</v>
      </c>
      <c r="CM55" s="222">
        <v>1.0080470405005588</v>
      </c>
      <c r="CN55" s="222">
        <v>1.0120948113537176</v>
      </c>
      <c r="CO55" s="223">
        <v>1.0054407320207883</v>
      </c>
      <c r="CP55" s="223">
        <v>0.99883040034002768</v>
      </c>
      <c r="CQ55" s="223">
        <v>1.0060008694386551</v>
      </c>
      <c r="CR55" s="223">
        <v>1.0132228143704938</v>
      </c>
      <c r="CS55" s="223">
        <v>1.020496604673627</v>
      </c>
      <c r="CT55" s="223">
        <v>1.0278226125390015</v>
      </c>
      <c r="CU55" s="223">
        <v>1.0352012128294736</v>
      </c>
      <c r="CV55" s="223">
        <v>1.041012444260178</v>
      </c>
      <c r="CW55" s="223">
        <v>1.0468562977650482</v>
      </c>
      <c r="CX55" s="223">
        <v>1.0527329564721757</v>
      </c>
      <c r="CY55" s="223">
        <v>1.0586426045376651</v>
      </c>
      <c r="CZ55" s="223">
        <v>1.0645854271514033</v>
      </c>
      <c r="DA55" s="224">
        <v>1.3045938907193472E-3</v>
      </c>
      <c r="DB55" s="224">
        <v>1.3098324330828469E-3</v>
      </c>
      <c r="DC55" s="224">
        <v>1.3150920105947474E-3</v>
      </c>
      <c r="DD55" s="225">
        <v>1.3064458576153694E-3</v>
      </c>
      <c r="DE55" s="225">
        <v>1.2978565492983729E-3</v>
      </c>
      <c r="DF55" s="225">
        <v>1.3071736869005393E-3</v>
      </c>
      <c r="DG55" s="225">
        <v>1.3165577109803712E-3</v>
      </c>
      <c r="DH55" s="225">
        <v>1.3260091017068957E-3</v>
      </c>
      <c r="DI55" s="225">
        <v>1.3355283426962079E-3</v>
      </c>
      <c r="DJ55" s="225">
        <v>1.3451159210362185E-3</v>
      </c>
      <c r="DK55" s="225">
        <v>1.3526668974274663E-3</v>
      </c>
      <c r="DL55" s="225">
        <v>1.3602602621687217E-3</v>
      </c>
      <c r="DM55" s="225">
        <v>1.3678962532122866E-3</v>
      </c>
      <c r="DN55" s="225">
        <v>1.3755751098462384E-3</v>
      </c>
      <c r="DO55" s="225">
        <v>1.3832970727019273E-3</v>
      </c>
      <c r="DP55" s="224">
        <v>0</v>
      </c>
      <c r="DQ55" s="224">
        <v>0</v>
      </c>
      <c r="DR55" s="224">
        <v>0</v>
      </c>
      <c r="DS55" s="225">
        <v>0</v>
      </c>
      <c r="DT55" s="225">
        <v>0</v>
      </c>
      <c r="DU55" s="225">
        <v>0</v>
      </c>
      <c r="DV55" s="225">
        <v>0</v>
      </c>
      <c r="DW55" s="225">
        <v>0</v>
      </c>
      <c r="DX55" s="225">
        <v>0</v>
      </c>
      <c r="DY55" s="225">
        <v>0</v>
      </c>
      <c r="DZ55" s="225">
        <v>0</v>
      </c>
      <c r="EA55" s="225">
        <v>0</v>
      </c>
      <c r="EB55" s="225">
        <v>0</v>
      </c>
      <c r="EC55" s="225">
        <v>0</v>
      </c>
      <c r="ED55" s="225">
        <v>0</v>
      </c>
    </row>
    <row r="56" spans="1:134" ht="15" x14ac:dyDescent="0.25">
      <c r="A56" s="216">
        <v>200</v>
      </c>
      <c r="B56" s="216">
        <v>78</v>
      </c>
      <c r="C56" s="216" t="s">
        <v>753</v>
      </c>
      <c r="D56" s="2">
        <v>99712</v>
      </c>
      <c r="E56" s="2">
        <v>99712</v>
      </c>
      <c r="F56" s="217" t="s">
        <v>703</v>
      </c>
      <c r="G56" s="20">
        <v>0</v>
      </c>
      <c r="H56" s="20">
        <v>20</v>
      </c>
      <c r="I56" s="20">
        <v>0</v>
      </c>
      <c r="J56" s="20">
        <v>20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834.49503068156923</v>
      </c>
      <c r="T56" s="20">
        <v>834.49503068156923</v>
      </c>
      <c r="U56" s="20">
        <v>1408.3846153846155</v>
      </c>
      <c r="V56" s="20">
        <v>0</v>
      </c>
      <c r="W56" s="20">
        <v>0</v>
      </c>
      <c r="X56" s="20">
        <v>1365.173957061457</v>
      </c>
      <c r="Y56" s="20">
        <v>0.45824670824670827</v>
      </c>
      <c r="Z56" s="20">
        <v>19.515765765765767</v>
      </c>
      <c r="AA56" s="20">
        <v>2.5987525987525989E-2</v>
      </c>
      <c r="AB56" s="218">
        <v>0</v>
      </c>
      <c r="AC56" s="218">
        <v>0</v>
      </c>
      <c r="AD56" s="219">
        <v>20</v>
      </c>
      <c r="AE56" s="220">
        <v>0</v>
      </c>
      <c r="AF56" s="220">
        <v>0</v>
      </c>
      <c r="AG56" s="221">
        <v>0</v>
      </c>
      <c r="AH56" s="220">
        <v>0</v>
      </c>
      <c r="AI56" s="220">
        <v>0.41659861025822553</v>
      </c>
      <c r="AJ56" s="220">
        <v>17.742060662585185</v>
      </c>
      <c r="AK56" s="220">
        <v>18.158659272843412</v>
      </c>
      <c r="AL56" s="220">
        <v>2.3625630071354944E-2</v>
      </c>
      <c r="AM56" s="220">
        <v>0</v>
      </c>
      <c r="AN56" s="220">
        <v>0</v>
      </c>
      <c r="AO56" s="220">
        <v>0</v>
      </c>
      <c r="AP56" s="220">
        <v>0</v>
      </c>
      <c r="AQ56" s="220">
        <v>0</v>
      </c>
      <c r="AR56" s="220">
        <v>0</v>
      </c>
      <c r="AS56" s="220">
        <v>16.508295817689696</v>
      </c>
      <c r="AT56" s="220">
        <v>17.313824503232475</v>
      </c>
      <c r="AU56" s="220">
        <v>18.158659272843412</v>
      </c>
      <c r="AV56" s="220">
        <v>19.044718082111814</v>
      </c>
      <c r="AW56" s="220">
        <v>19.974012474012476</v>
      </c>
      <c r="AX56" s="220">
        <v>0</v>
      </c>
      <c r="AY56" s="220">
        <v>0</v>
      </c>
      <c r="AZ56" s="220">
        <v>0</v>
      </c>
      <c r="BA56" s="220">
        <v>0</v>
      </c>
      <c r="BB56" s="220">
        <v>0</v>
      </c>
      <c r="BC56" s="220">
        <v>0</v>
      </c>
      <c r="BD56" s="220">
        <v>0</v>
      </c>
      <c r="BE56" s="220">
        <v>0</v>
      </c>
      <c r="BF56" s="220">
        <v>0</v>
      </c>
      <c r="BG56" s="220">
        <v>0</v>
      </c>
      <c r="BH56" s="222">
        <v>20.22683901545177</v>
      </c>
      <c r="BI56" s="222">
        <v>20.482865778185573</v>
      </c>
      <c r="BJ56" s="222">
        <v>20.742133269892694</v>
      </c>
      <c r="BK56" s="223">
        <v>20.605762844154171</v>
      </c>
      <c r="BL56" s="223">
        <v>20.470288994133007</v>
      </c>
      <c r="BM56" s="223">
        <v>20.617242445512176</v>
      </c>
      <c r="BN56" s="223">
        <v>20.765250855953152</v>
      </c>
      <c r="BO56" s="223">
        <v>20.914321798865149</v>
      </c>
      <c r="BP56" s="223">
        <v>21.064462902025866</v>
      </c>
      <c r="BQ56" s="223">
        <v>21.215681847971783</v>
      </c>
      <c r="BR56" s="223">
        <v>21.334778730443336</v>
      </c>
      <c r="BS56" s="223">
        <v>21.454544178154322</v>
      </c>
      <c r="BT56" s="223">
        <v>21.574981944179303</v>
      </c>
      <c r="BU56" s="223">
        <v>21.696095802661187</v>
      </c>
      <c r="BV56" s="223">
        <v>21.817889548929497</v>
      </c>
      <c r="BW56" s="222">
        <v>0</v>
      </c>
      <c r="BX56" s="222">
        <v>0</v>
      </c>
      <c r="BY56" s="222">
        <v>0</v>
      </c>
      <c r="BZ56" s="223">
        <v>0</v>
      </c>
      <c r="CA56" s="223">
        <v>0</v>
      </c>
      <c r="CB56" s="223">
        <v>0</v>
      </c>
      <c r="CC56" s="223">
        <v>0</v>
      </c>
      <c r="CD56" s="223">
        <v>0</v>
      </c>
      <c r="CE56" s="223">
        <v>0</v>
      </c>
      <c r="CF56" s="223">
        <v>0</v>
      </c>
      <c r="CG56" s="223">
        <v>0</v>
      </c>
      <c r="CH56" s="223">
        <v>0</v>
      </c>
      <c r="CI56" s="223">
        <v>0</v>
      </c>
      <c r="CJ56" s="223">
        <v>0</v>
      </c>
      <c r="CK56" s="223">
        <v>0</v>
      </c>
      <c r="CL56" s="222">
        <v>0</v>
      </c>
      <c r="CM56" s="222">
        <v>0</v>
      </c>
      <c r="CN56" s="222">
        <v>0</v>
      </c>
      <c r="CO56" s="223">
        <v>0</v>
      </c>
      <c r="CP56" s="223">
        <v>0</v>
      </c>
      <c r="CQ56" s="223">
        <v>0</v>
      </c>
      <c r="CR56" s="223">
        <v>0</v>
      </c>
      <c r="CS56" s="223">
        <v>0</v>
      </c>
      <c r="CT56" s="223">
        <v>0</v>
      </c>
      <c r="CU56" s="223">
        <v>0</v>
      </c>
      <c r="CV56" s="223">
        <v>0</v>
      </c>
      <c r="CW56" s="223">
        <v>0</v>
      </c>
      <c r="CX56" s="223">
        <v>0</v>
      </c>
      <c r="CY56" s="223">
        <v>0</v>
      </c>
      <c r="CZ56" s="223">
        <v>0</v>
      </c>
      <c r="DA56" s="224">
        <v>2.631647022567235E-2</v>
      </c>
      <c r="DB56" s="224">
        <v>2.664957816573715E-2</v>
      </c>
      <c r="DC56" s="224">
        <v>2.6986902510919456E-2</v>
      </c>
      <c r="DD56" s="225">
        <v>2.6809475467283593E-2</v>
      </c>
      <c r="DE56" s="225">
        <v>2.6633214928614372E-2</v>
      </c>
      <c r="DF56" s="225">
        <v>2.6824411196346831E-2</v>
      </c>
      <c r="DG56" s="225">
        <v>2.7016980036368918E-2</v>
      </c>
      <c r="DH56" s="225">
        <v>2.7210931302192494E-2</v>
      </c>
      <c r="DI56" s="225">
        <v>2.740627491806644E-2</v>
      </c>
      <c r="DJ56" s="225">
        <v>2.7603020879484495E-2</v>
      </c>
      <c r="DK56" s="225">
        <v>2.775797388816463E-2</v>
      </c>
      <c r="DL56" s="225">
        <v>2.7913796744931461E-2</v>
      </c>
      <c r="DM56" s="225">
        <v>2.8070494332785977E-2</v>
      </c>
      <c r="DN56" s="225">
        <v>2.8228071562140498E-2</v>
      </c>
      <c r="DO56" s="225">
        <v>2.8386533370972543E-2</v>
      </c>
      <c r="DP56" s="224">
        <v>0</v>
      </c>
      <c r="DQ56" s="224">
        <v>0</v>
      </c>
      <c r="DR56" s="224">
        <v>0</v>
      </c>
      <c r="DS56" s="225">
        <v>0</v>
      </c>
      <c r="DT56" s="225">
        <v>0</v>
      </c>
      <c r="DU56" s="225">
        <v>0</v>
      </c>
      <c r="DV56" s="225">
        <v>0</v>
      </c>
      <c r="DW56" s="225">
        <v>0</v>
      </c>
      <c r="DX56" s="225">
        <v>0</v>
      </c>
      <c r="DY56" s="225">
        <v>0</v>
      </c>
      <c r="DZ56" s="225">
        <v>0</v>
      </c>
      <c r="EA56" s="225">
        <v>0</v>
      </c>
      <c r="EB56" s="225">
        <v>0</v>
      </c>
      <c r="EC56" s="225">
        <v>0</v>
      </c>
      <c r="ED56" s="225">
        <v>0</v>
      </c>
    </row>
    <row r="57" spans="1:134" ht="15" x14ac:dyDescent="0.25">
      <c r="A57" s="216">
        <v>128</v>
      </c>
      <c r="B57" s="216">
        <v>79</v>
      </c>
      <c r="C57" s="216" t="s">
        <v>754</v>
      </c>
      <c r="D57" s="2">
        <v>99705</v>
      </c>
      <c r="E57" s="2">
        <v>99705</v>
      </c>
      <c r="F57" s="217" t="s">
        <v>703</v>
      </c>
      <c r="G57" s="20">
        <v>8</v>
      </c>
      <c r="H57" s="20">
        <v>3</v>
      </c>
      <c r="I57" s="20">
        <v>3</v>
      </c>
      <c r="J57" s="20">
        <v>0</v>
      </c>
      <c r="K57" s="20">
        <v>0</v>
      </c>
      <c r="L57" s="20">
        <v>3</v>
      </c>
      <c r="M57" s="20">
        <v>3</v>
      </c>
      <c r="N57" s="20">
        <v>0</v>
      </c>
      <c r="O57" s="20">
        <v>0</v>
      </c>
      <c r="P57" s="20">
        <v>0</v>
      </c>
      <c r="Q57" s="20">
        <v>3</v>
      </c>
      <c r="R57" s="20">
        <v>0</v>
      </c>
      <c r="S57" s="20">
        <v>2121</v>
      </c>
      <c r="T57" s="20">
        <v>2121</v>
      </c>
      <c r="U57" s="20">
        <v>0</v>
      </c>
      <c r="V57" s="20">
        <v>0</v>
      </c>
      <c r="W57" s="20">
        <v>0</v>
      </c>
      <c r="X57" s="20">
        <v>2121</v>
      </c>
      <c r="Y57" s="20">
        <v>0</v>
      </c>
      <c r="Z57" s="20">
        <v>3</v>
      </c>
      <c r="AA57" s="20">
        <v>0</v>
      </c>
      <c r="AB57" s="218">
        <v>0</v>
      </c>
      <c r="AC57" s="218">
        <v>0</v>
      </c>
      <c r="AD57" s="219">
        <v>3</v>
      </c>
      <c r="AE57" s="220">
        <v>0</v>
      </c>
      <c r="AF57" s="220">
        <v>3</v>
      </c>
      <c r="AG57" s="221">
        <v>3</v>
      </c>
      <c r="AH57" s="220">
        <v>0</v>
      </c>
      <c r="AI57" s="220">
        <v>0</v>
      </c>
      <c r="AJ57" s="220">
        <v>2.7844551006625817</v>
      </c>
      <c r="AK57" s="220">
        <v>2.7844551006625817</v>
      </c>
      <c r="AL57" s="220">
        <v>0</v>
      </c>
      <c r="AM57" s="220">
        <v>0</v>
      </c>
      <c r="AN57" s="220">
        <v>2.798736847705618</v>
      </c>
      <c r="AO57" s="220">
        <v>2.798736847705618</v>
      </c>
      <c r="AP57" s="220">
        <v>0</v>
      </c>
      <c r="AQ57" s="220">
        <v>0</v>
      </c>
      <c r="AR57" s="220">
        <v>0</v>
      </c>
      <c r="AS57" s="220">
        <v>2.5843967358686224</v>
      </c>
      <c r="AT57" s="220">
        <v>2.6825615879836038</v>
      </c>
      <c r="AU57" s="220">
        <v>2.7844551006625817</v>
      </c>
      <c r="AV57" s="220">
        <v>2.8902189020881695</v>
      </c>
      <c r="AW57" s="220">
        <v>3</v>
      </c>
      <c r="AX57" s="220">
        <v>2.6109759809017263</v>
      </c>
      <c r="AY57" s="220">
        <v>2.703226717503358</v>
      </c>
      <c r="AZ57" s="220">
        <v>2.798736847705618</v>
      </c>
      <c r="BA57" s="220">
        <v>2.8976215320701999</v>
      </c>
      <c r="BB57" s="220">
        <v>3</v>
      </c>
      <c r="BC57" s="220">
        <v>0</v>
      </c>
      <c r="BD57" s="220">
        <v>0</v>
      </c>
      <c r="BE57" s="220">
        <v>0</v>
      </c>
      <c r="BF57" s="220">
        <v>0</v>
      </c>
      <c r="BG57" s="220">
        <v>0</v>
      </c>
      <c r="BH57" s="222">
        <v>3.0340808780559456</v>
      </c>
      <c r="BI57" s="222">
        <v>3.0685489248615792</v>
      </c>
      <c r="BJ57" s="222">
        <v>3.1034085387672157</v>
      </c>
      <c r="BK57" s="223">
        <v>3.0830049892303628</v>
      </c>
      <c r="BL57" s="223">
        <v>3.0627355840797557</v>
      </c>
      <c r="BM57" s="223">
        <v>3.084722550891573</v>
      </c>
      <c r="BN57" s="223">
        <v>3.1068673591808249</v>
      </c>
      <c r="BO57" s="223">
        <v>3.1291711420702488</v>
      </c>
      <c r="BP57" s="223">
        <v>3.1516350408171157</v>
      </c>
      <c r="BQ57" s="223">
        <v>3.1742602048716306</v>
      </c>
      <c r="BR57" s="223">
        <v>3.1920793113826886</v>
      </c>
      <c r="BS57" s="223">
        <v>3.2099984476759187</v>
      </c>
      <c r="BT57" s="223">
        <v>3.2280181752810102</v>
      </c>
      <c r="BU57" s="223">
        <v>3.246139058879868</v>
      </c>
      <c r="BV57" s="223">
        <v>3.2643616663243087</v>
      </c>
      <c r="BW57" s="222">
        <v>3.0340808780559456</v>
      </c>
      <c r="BX57" s="222">
        <v>3.0685489248615792</v>
      </c>
      <c r="BY57" s="222">
        <v>3.1034085387672157</v>
      </c>
      <c r="BZ57" s="223">
        <v>3.0830049892303628</v>
      </c>
      <c r="CA57" s="223">
        <v>3.0627355840797557</v>
      </c>
      <c r="CB57" s="223">
        <v>3.084722550891573</v>
      </c>
      <c r="CC57" s="223">
        <v>3.1068673591808249</v>
      </c>
      <c r="CD57" s="223">
        <v>3.1291711420702488</v>
      </c>
      <c r="CE57" s="223">
        <v>3.1516350408171157</v>
      </c>
      <c r="CF57" s="223">
        <v>3.1742602048716306</v>
      </c>
      <c r="CG57" s="223">
        <v>3.1920793113826886</v>
      </c>
      <c r="CH57" s="223">
        <v>3.2099984476759187</v>
      </c>
      <c r="CI57" s="223">
        <v>3.2280181752810102</v>
      </c>
      <c r="CJ57" s="223">
        <v>3.246139058879868</v>
      </c>
      <c r="CK57" s="223">
        <v>3.2643616663243087</v>
      </c>
      <c r="CL57" s="222">
        <v>0</v>
      </c>
      <c r="CM57" s="222">
        <v>0</v>
      </c>
      <c r="CN57" s="222">
        <v>0</v>
      </c>
      <c r="CO57" s="223">
        <v>0</v>
      </c>
      <c r="CP57" s="223">
        <v>0</v>
      </c>
      <c r="CQ57" s="223">
        <v>0</v>
      </c>
      <c r="CR57" s="223">
        <v>0</v>
      </c>
      <c r="CS57" s="223">
        <v>0</v>
      </c>
      <c r="CT57" s="223">
        <v>0</v>
      </c>
      <c r="CU57" s="223">
        <v>0</v>
      </c>
      <c r="CV57" s="223">
        <v>0</v>
      </c>
      <c r="CW57" s="223">
        <v>0</v>
      </c>
      <c r="CX57" s="223">
        <v>0</v>
      </c>
      <c r="CY57" s="223">
        <v>0</v>
      </c>
      <c r="CZ57" s="223">
        <v>0</v>
      </c>
      <c r="DA57" s="224">
        <v>0</v>
      </c>
      <c r="DB57" s="224">
        <v>0</v>
      </c>
      <c r="DC57" s="224">
        <v>0</v>
      </c>
      <c r="DD57" s="225">
        <v>0</v>
      </c>
      <c r="DE57" s="225">
        <v>0</v>
      </c>
      <c r="DF57" s="225">
        <v>0</v>
      </c>
      <c r="DG57" s="225">
        <v>0</v>
      </c>
      <c r="DH57" s="225">
        <v>0</v>
      </c>
      <c r="DI57" s="225">
        <v>0</v>
      </c>
      <c r="DJ57" s="225">
        <v>0</v>
      </c>
      <c r="DK57" s="225">
        <v>0</v>
      </c>
      <c r="DL57" s="225">
        <v>0</v>
      </c>
      <c r="DM57" s="225">
        <v>0</v>
      </c>
      <c r="DN57" s="225">
        <v>0</v>
      </c>
      <c r="DO57" s="225">
        <v>0</v>
      </c>
      <c r="DP57" s="224">
        <v>0</v>
      </c>
      <c r="DQ57" s="224">
        <v>0</v>
      </c>
      <c r="DR57" s="224">
        <v>0</v>
      </c>
      <c r="DS57" s="225">
        <v>0</v>
      </c>
      <c r="DT57" s="225">
        <v>0</v>
      </c>
      <c r="DU57" s="225">
        <v>0</v>
      </c>
      <c r="DV57" s="225">
        <v>0</v>
      </c>
      <c r="DW57" s="225">
        <v>0</v>
      </c>
      <c r="DX57" s="225">
        <v>0</v>
      </c>
      <c r="DY57" s="225">
        <v>0</v>
      </c>
      <c r="DZ57" s="225">
        <v>0</v>
      </c>
      <c r="EA57" s="225">
        <v>0</v>
      </c>
      <c r="EB57" s="225">
        <v>0</v>
      </c>
      <c r="EC57" s="225">
        <v>0</v>
      </c>
      <c r="ED57" s="225">
        <v>0</v>
      </c>
    </row>
    <row r="58" spans="1:134" ht="15" x14ac:dyDescent="0.25">
      <c r="A58" s="216">
        <v>129</v>
      </c>
      <c r="B58" s="216">
        <v>79</v>
      </c>
      <c r="C58" s="216" t="s">
        <v>755</v>
      </c>
      <c r="D58" s="2">
        <v>99705</v>
      </c>
      <c r="E58" s="2">
        <v>99714</v>
      </c>
      <c r="F58" s="217" t="s">
        <v>703</v>
      </c>
      <c r="G58" s="20">
        <v>0</v>
      </c>
      <c r="H58" s="20">
        <v>1</v>
      </c>
      <c r="I58" s="20">
        <v>0</v>
      </c>
      <c r="J58" s="20">
        <v>1</v>
      </c>
      <c r="K58" s="20">
        <v>0</v>
      </c>
      <c r="L58" s="20">
        <v>1</v>
      </c>
      <c r="M58" s="20">
        <v>1</v>
      </c>
      <c r="N58" s="20">
        <v>1</v>
      </c>
      <c r="O58" s="20">
        <v>0</v>
      </c>
      <c r="P58" s="20">
        <v>0</v>
      </c>
      <c r="Q58" s="20">
        <v>2</v>
      </c>
      <c r="R58" s="20">
        <v>0</v>
      </c>
      <c r="S58" s="20">
        <v>746</v>
      </c>
      <c r="T58" s="20">
        <v>746</v>
      </c>
      <c r="U58" s="20">
        <v>3300</v>
      </c>
      <c r="V58" s="20">
        <v>0</v>
      </c>
      <c r="W58" s="20">
        <v>0</v>
      </c>
      <c r="X58" s="20">
        <v>2023</v>
      </c>
      <c r="Y58" s="20">
        <v>0</v>
      </c>
      <c r="Z58" s="20">
        <v>1</v>
      </c>
      <c r="AA58" s="20">
        <v>0</v>
      </c>
      <c r="AB58" s="218">
        <v>1</v>
      </c>
      <c r="AC58" s="218">
        <v>0</v>
      </c>
      <c r="AD58" s="219">
        <v>2</v>
      </c>
      <c r="AE58" s="220">
        <v>0</v>
      </c>
      <c r="AF58" s="220">
        <v>0</v>
      </c>
      <c r="AG58" s="221">
        <v>0</v>
      </c>
      <c r="AH58" s="220">
        <v>0</v>
      </c>
      <c r="AI58" s="220">
        <v>0</v>
      </c>
      <c r="AJ58" s="220">
        <v>0.92815170022086046</v>
      </c>
      <c r="AK58" s="220">
        <v>0.92815170022086046</v>
      </c>
      <c r="AL58" s="220">
        <v>0</v>
      </c>
      <c r="AM58" s="220">
        <v>0</v>
      </c>
      <c r="AN58" s="220">
        <v>0</v>
      </c>
      <c r="AO58" s="220">
        <v>0</v>
      </c>
      <c r="AP58" s="220">
        <v>0</v>
      </c>
      <c r="AQ58" s="220">
        <v>0.94010766733490925</v>
      </c>
      <c r="AR58" s="220">
        <v>0</v>
      </c>
      <c r="AS58" s="220">
        <v>0.86146557862287421</v>
      </c>
      <c r="AT58" s="220">
        <v>0.89418719599453456</v>
      </c>
      <c r="AU58" s="220">
        <v>0.92815170022086046</v>
      </c>
      <c r="AV58" s="220">
        <v>0.96340630069605648</v>
      </c>
      <c r="AW58" s="220">
        <v>1</v>
      </c>
      <c r="AX58" s="220">
        <v>0</v>
      </c>
      <c r="AY58" s="220">
        <v>0</v>
      </c>
      <c r="AZ58" s="220">
        <v>0</v>
      </c>
      <c r="BA58" s="220">
        <v>0</v>
      </c>
      <c r="BB58" s="220">
        <v>0</v>
      </c>
      <c r="BC58" s="220">
        <v>0.88380242618188454</v>
      </c>
      <c r="BD58" s="220">
        <v>0.91152039870909352</v>
      </c>
      <c r="BE58" s="220">
        <v>0.94010766733490925</v>
      </c>
      <c r="BF58" s="220">
        <v>0.96959149508177378</v>
      </c>
      <c r="BG58" s="220">
        <v>1</v>
      </c>
      <c r="BH58" s="222">
        <v>1.0040154582976095</v>
      </c>
      <c r="BI58" s="222">
        <v>1.0080470405005588</v>
      </c>
      <c r="BJ58" s="222">
        <v>1.0120948113537176</v>
      </c>
      <c r="BK58" s="223">
        <v>1.0054407320207883</v>
      </c>
      <c r="BL58" s="223">
        <v>0.99883040034002768</v>
      </c>
      <c r="BM58" s="223">
        <v>1.0060008694386551</v>
      </c>
      <c r="BN58" s="223">
        <v>1.0132228143704938</v>
      </c>
      <c r="BO58" s="223">
        <v>1.020496604673627</v>
      </c>
      <c r="BP58" s="223">
        <v>1.0278226125390015</v>
      </c>
      <c r="BQ58" s="223">
        <v>1.0352012128294736</v>
      </c>
      <c r="BR58" s="223">
        <v>1.041012444260178</v>
      </c>
      <c r="BS58" s="223">
        <v>1.0468562977650482</v>
      </c>
      <c r="BT58" s="223">
        <v>1.0527329564721757</v>
      </c>
      <c r="BU58" s="223">
        <v>1.0586426045376651</v>
      </c>
      <c r="BV58" s="223">
        <v>1.0645854271514033</v>
      </c>
      <c r="BW58" s="222">
        <v>0</v>
      </c>
      <c r="BX58" s="222">
        <v>0</v>
      </c>
      <c r="BY58" s="222">
        <v>0</v>
      </c>
      <c r="BZ58" s="223">
        <v>0</v>
      </c>
      <c r="CA58" s="223">
        <v>0</v>
      </c>
      <c r="CB58" s="223">
        <v>0</v>
      </c>
      <c r="CC58" s="223">
        <v>0</v>
      </c>
      <c r="CD58" s="223">
        <v>0</v>
      </c>
      <c r="CE58" s="223">
        <v>0</v>
      </c>
      <c r="CF58" s="223">
        <v>0</v>
      </c>
      <c r="CG58" s="223">
        <v>0</v>
      </c>
      <c r="CH58" s="223">
        <v>0</v>
      </c>
      <c r="CI58" s="223">
        <v>0</v>
      </c>
      <c r="CJ58" s="223">
        <v>0</v>
      </c>
      <c r="CK58" s="223">
        <v>0</v>
      </c>
      <c r="CL58" s="222">
        <v>1.0040154582976095</v>
      </c>
      <c r="CM58" s="222">
        <v>1.0080470405005588</v>
      </c>
      <c r="CN58" s="222">
        <v>1.0120948113537176</v>
      </c>
      <c r="CO58" s="223">
        <v>1.0054407320207883</v>
      </c>
      <c r="CP58" s="223">
        <v>0.99883040034002768</v>
      </c>
      <c r="CQ58" s="223">
        <v>1.0060008694386551</v>
      </c>
      <c r="CR58" s="223">
        <v>1.0132228143704938</v>
      </c>
      <c r="CS58" s="223">
        <v>1.020496604673627</v>
      </c>
      <c r="CT58" s="223">
        <v>1.0278226125390015</v>
      </c>
      <c r="CU58" s="223">
        <v>1.0352012128294736</v>
      </c>
      <c r="CV58" s="223">
        <v>1.041012444260178</v>
      </c>
      <c r="CW58" s="223">
        <v>1.0468562977650482</v>
      </c>
      <c r="CX58" s="223">
        <v>1.0527329564721757</v>
      </c>
      <c r="CY58" s="223">
        <v>1.0586426045376651</v>
      </c>
      <c r="CZ58" s="223">
        <v>1.0645854271514033</v>
      </c>
      <c r="DA58" s="224">
        <v>0</v>
      </c>
      <c r="DB58" s="224">
        <v>0</v>
      </c>
      <c r="DC58" s="224">
        <v>0</v>
      </c>
      <c r="DD58" s="225">
        <v>0</v>
      </c>
      <c r="DE58" s="225">
        <v>0</v>
      </c>
      <c r="DF58" s="225">
        <v>0</v>
      </c>
      <c r="DG58" s="225">
        <v>0</v>
      </c>
      <c r="DH58" s="225">
        <v>0</v>
      </c>
      <c r="DI58" s="225">
        <v>0</v>
      </c>
      <c r="DJ58" s="225">
        <v>0</v>
      </c>
      <c r="DK58" s="225">
        <v>0</v>
      </c>
      <c r="DL58" s="225">
        <v>0</v>
      </c>
      <c r="DM58" s="225">
        <v>0</v>
      </c>
      <c r="DN58" s="225">
        <v>0</v>
      </c>
      <c r="DO58" s="225">
        <v>0</v>
      </c>
      <c r="DP58" s="224">
        <v>0</v>
      </c>
      <c r="DQ58" s="224">
        <v>0</v>
      </c>
      <c r="DR58" s="224">
        <v>0</v>
      </c>
      <c r="DS58" s="225">
        <v>0</v>
      </c>
      <c r="DT58" s="225">
        <v>0</v>
      </c>
      <c r="DU58" s="225">
        <v>0</v>
      </c>
      <c r="DV58" s="225">
        <v>0</v>
      </c>
      <c r="DW58" s="225">
        <v>0</v>
      </c>
      <c r="DX58" s="225">
        <v>0</v>
      </c>
      <c r="DY58" s="225">
        <v>0</v>
      </c>
      <c r="DZ58" s="225">
        <v>0</v>
      </c>
      <c r="EA58" s="225">
        <v>0</v>
      </c>
      <c r="EB58" s="225">
        <v>0</v>
      </c>
      <c r="EC58" s="225">
        <v>0</v>
      </c>
      <c r="ED58" s="225">
        <v>0</v>
      </c>
    </row>
    <row r="59" spans="1:134" ht="15" x14ac:dyDescent="0.25">
      <c r="A59" s="216">
        <v>128</v>
      </c>
      <c r="B59" s="216">
        <v>80</v>
      </c>
      <c r="C59" s="216" t="s">
        <v>756</v>
      </c>
      <c r="D59" s="2">
        <v>99705</v>
      </c>
      <c r="E59" s="2">
        <v>99705</v>
      </c>
      <c r="F59" s="217" t="s">
        <v>703</v>
      </c>
      <c r="G59" s="20">
        <v>7</v>
      </c>
      <c r="H59" s="20">
        <v>2</v>
      </c>
      <c r="I59" s="20">
        <v>2</v>
      </c>
      <c r="J59" s="20">
        <v>0</v>
      </c>
      <c r="K59" s="20">
        <v>0</v>
      </c>
      <c r="L59" s="20">
        <v>16</v>
      </c>
      <c r="M59" s="20">
        <v>16</v>
      </c>
      <c r="N59" s="20">
        <v>0</v>
      </c>
      <c r="O59" s="20">
        <v>0</v>
      </c>
      <c r="P59" s="20">
        <v>0</v>
      </c>
      <c r="Q59" s="20">
        <v>16</v>
      </c>
      <c r="R59" s="20">
        <v>0</v>
      </c>
      <c r="S59" s="20">
        <v>2430.4375</v>
      </c>
      <c r="T59" s="20">
        <v>2430.4375</v>
      </c>
      <c r="U59" s="20">
        <v>0</v>
      </c>
      <c r="V59" s="20">
        <v>0</v>
      </c>
      <c r="W59" s="20">
        <v>0</v>
      </c>
      <c r="X59" s="20">
        <v>2430.4375</v>
      </c>
      <c r="Y59" s="20">
        <v>0</v>
      </c>
      <c r="Z59" s="20">
        <v>2</v>
      </c>
      <c r="AA59" s="20">
        <v>0</v>
      </c>
      <c r="AB59" s="218">
        <v>0</v>
      </c>
      <c r="AC59" s="218">
        <v>0</v>
      </c>
      <c r="AD59" s="219">
        <v>2</v>
      </c>
      <c r="AE59" s="220">
        <v>0</v>
      </c>
      <c r="AF59" s="220">
        <v>2</v>
      </c>
      <c r="AG59" s="221">
        <v>2</v>
      </c>
      <c r="AH59" s="220">
        <v>0</v>
      </c>
      <c r="AI59" s="220">
        <v>0</v>
      </c>
      <c r="AJ59" s="220">
        <v>1.8563034004417209</v>
      </c>
      <c r="AK59" s="220">
        <v>1.8563034004417209</v>
      </c>
      <c r="AL59" s="220">
        <v>0</v>
      </c>
      <c r="AM59" s="220">
        <v>0</v>
      </c>
      <c r="AN59" s="220">
        <v>1.8658245651370786</v>
      </c>
      <c r="AO59" s="220">
        <v>1.8658245651370786</v>
      </c>
      <c r="AP59" s="220">
        <v>0</v>
      </c>
      <c r="AQ59" s="220">
        <v>0</v>
      </c>
      <c r="AR59" s="220">
        <v>0</v>
      </c>
      <c r="AS59" s="220">
        <v>1.7229311572457484</v>
      </c>
      <c r="AT59" s="220">
        <v>1.7883743919890691</v>
      </c>
      <c r="AU59" s="220">
        <v>1.8563034004417209</v>
      </c>
      <c r="AV59" s="220">
        <v>1.926812601392113</v>
      </c>
      <c r="AW59" s="220">
        <v>2</v>
      </c>
      <c r="AX59" s="220">
        <v>1.7406506539344841</v>
      </c>
      <c r="AY59" s="220">
        <v>1.8021511450022387</v>
      </c>
      <c r="AZ59" s="220">
        <v>1.8658245651370786</v>
      </c>
      <c r="BA59" s="220">
        <v>1.9317476880468001</v>
      </c>
      <c r="BB59" s="220">
        <v>2</v>
      </c>
      <c r="BC59" s="220">
        <v>0</v>
      </c>
      <c r="BD59" s="220">
        <v>0</v>
      </c>
      <c r="BE59" s="220">
        <v>0</v>
      </c>
      <c r="BF59" s="220">
        <v>0</v>
      </c>
      <c r="BG59" s="220">
        <v>0</v>
      </c>
      <c r="BH59" s="222">
        <v>2.0227205853706303</v>
      </c>
      <c r="BI59" s="222">
        <v>2.0456992832410528</v>
      </c>
      <c r="BJ59" s="222">
        <v>2.0689390258448106</v>
      </c>
      <c r="BK59" s="223">
        <v>2.0553366594869087</v>
      </c>
      <c r="BL59" s="223">
        <v>2.0418237227198373</v>
      </c>
      <c r="BM59" s="223">
        <v>2.0564817005943818</v>
      </c>
      <c r="BN59" s="223">
        <v>2.0712449061205502</v>
      </c>
      <c r="BO59" s="223">
        <v>2.0861140947134995</v>
      </c>
      <c r="BP59" s="223">
        <v>2.1010900272114106</v>
      </c>
      <c r="BQ59" s="223">
        <v>2.1161734699144206</v>
      </c>
      <c r="BR59" s="223">
        <v>2.1280528742551259</v>
      </c>
      <c r="BS59" s="223">
        <v>2.1399989651172793</v>
      </c>
      <c r="BT59" s="223">
        <v>2.152012116854007</v>
      </c>
      <c r="BU59" s="223">
        <v>2.1640927059199124</v>
      </c>
      <c r="BV59" s="223">
        <v>2.1762411108828723</v>
      </c>
      <c r="BW59" s="222">
        <v>2.0227205853706303</v>
      </c>
      <c r="BX59" s="222">
        <v>2.0456992832410528</v>
      </c>
      <c r="BY59" s="222">
        <v>2.0689390258448106</v>
      </c>
      <c r="BZ59" s="223">
        <v>2.0553366594869087</v>
      </c>
      <c r="CA59" s="223">
        <v>2.0418237227198373</v>
      </c>
      <c r="CB59" s="223">
        <v>2.0564817005943818</v>
      </c>
      <c r="CC59" s="223">
        <v>2.0712449061205502</v>
      </c>
      <c r="CD59" s="223">
        <v>2.0861140947134995</v>
      </c>
      <c r="CE59" s="223">
        <v>2.1010900272114106</v>
      </c>
      <c r="CF59" s="223">
        <v>2.1161734699144206</v>
      </c>
      <c r="CG59" s="223">
        <v>2.1280528742551259</v>
      </c>
      <c r="CH59" s="223">
        <v>2.1399989651172793</v>
      </c>
      <c r="CI59" s="223">
        <v>2.152012116854007</v>
      </c>
      <c r="CJ59" s="223">
        <v>2.1640927059199124</v>
      </c>
      <c r="CK59" s="223">
        <v>2.1762411108828723</v>
      </c>
      <c r="CL59" s="222">
        <v>0</v>
      </c>
      <c r="CM59" s="222">
        <v>0</v>
      </c>
      <c r="CN59" s="222">
        <v>0</v>
      </c>
      <c r="CO59" s="223">
        <v>0</v>
      </c>
      <c r="CP59" s="223">
        <v>0</v>
      </c>
      <c r="CQ59" s="223">
        <v>0</v>
      </c>
      <c r="CR59" s="223">
        <v>0</v>
      </c>
      <c r="CS59" s="223">
        <v>0</v>
      </c>
      <c r="CT59" s="223">
        <v>0</v>
      </c>
      <c r="CU59" s="223">
        <v>0</v>
      </c>
      <c r="CV59" s="223">
        <v>0</v>
      </c>
      <c r="CW59" s="223">
        <v>0</v>
      </c>
      <c r="CX59" s="223">
        <v>0</v>
      </c>
      <c r="CY59" s="223">
        <v>0</v>
      </c>
      <c r="CZ59" s="223">
        <v>0</v>
      </c>
      <c r="DA59" s="224">
        <v>0</v>
      </c>
      <c r="DB59" s="224">
        <v>0</v>
      </c>
      <c r="DC59" s="224">
        <v>0</v>
      </c>
      <c r="DD59" s="225">
        <v>0</v>
      </c>
      <c r="DE59" s="225">
        <v>0</v>
      </c>
      <c r="DF59" s="225">
        <v>0</v>
      </c>
      <c r="DG59" s="225">
        <v>0</v>
      </c>
      <c r="DH59" s="225">
        <v>0</v>
      </c>
      <c r="DI59" s="225">
        <v>0</v>
      </c>
      <c r="DJ59" s="225">
        <v>0</v>
      </c>
      <c r="DK59" s="225">
        <v>0</v>
      </c>
      <c r="DL59" s="225">
        <v>0</v>
      </c>
      <c r="DM59" s="225">
        <v>0</v>
      </c>
      <c r="DN59" s="225">
        <v>0</v>
      </c>
      <c r="DO59" s="225">
        <v>0</v>
      </c>
      <c r="DP59" s="224">
        <v>0</v>
      </c>
      <c r="DQ59" s="224">
        <v>0</v>
      </c>
      <c r="DR59" s="224">
        <v>0</v>
      </c>
      <c r="DS59" s="225">
        <v>0</v>
      </c>
      <c r="DT59" s="225">
        <v>0</v>
      </c>
      <c r="DU59" s="225">
        <v>0</v>
      </c>
      <c r="DV59" s="225">
        <v>0</v>
      </c>
      <c r="DW59" s="225">
        <v>0</v>
      </c>
      <c r="DX59" s="225">
        <v>0</v>
      </c>
      <c r="DY59" s="225">
        <v>0</v>
      </c>
      <c r="DZ59" s="225">
        <v>0</v>
      </c>
      <c r="EA59" s="225">
        <v>0</v>
      </c>
      <c r="EB59" s="225">
        <v>0</v>
      </c>
      <c r="EC59" s="225">
        <v>0</v>
      </c>
      <c r="ED59" s="225">
        <v>0</v>
      </c>
    </row>
    <row r="60" spans="1:134" ht="15" x14ac:dyDescent="0.25">
      <c r="A60" s="216">
        <v>129</v>
      </c>
      <c r="B60" s="216">
        <v>80</v>
      </c>
      <c r="C60" s="216" t="s">
        <v>757</v>
      </c>
      <c r="D60" s="2">
        <v>99705</v>
      </c>
      <c r="E60" s="2">
        <v>99705</v>
      </c>
      <c r="F60" s="217" t="s">
        <v>703</v>
      </c>
      <c r="G60" s="20">
        <v>6</v>
      </c>
      <c r="H60" s="20">
        <v>3</v>
      </c>
      <c r="I60" s="20">
        <v>3</v>
      </c>
      <c r="J60" s="20">
        <v>0</v>
      </c>
      <c r="K60" s="20">
        <v>0</v>
      </c>
      <c r="L60" s="20">
        <v>0</v>
      </c>
      <c r="M60" s="20">
        <v>0</v>
      </c>
      <c r="N60" s="20">
        <v>1</v>
      </c>
      <c r="O60" s="20">
        <v>0</v>
      </c>
      <c r="P60" s="20">
        <v>0</v>
      </c>
      <c r="Q60" s="20">
        <v>1</v>
      </c>
      <c r="R60" s="20">
        <v>0</v>
      </c>
      <c r="S60" s="20">
        <v>0</v>
      </c>
      <c r="T60" s="20">
        <v>0</v>
      </c>
      <c r="U60" s="20">
        <v>6176</v>
      </c>
      <c r="V60" s="20">
        <v>0</v>
      </c>
      <c r="W60" s="20">
        <v>0</v>
      </c>
      <c r="X60" s="20">
        <v>6176</v>
      </c>
      <c r="Y60" s="20">
        <v>6.8737006237006237E-2</v>
      </c>
      <c r="Z60" s="20">
        <v>2.9273648648648649</v>
      </c>
      <c r="AA60" s="20">
        <v>3.8981288981288983E-3</v>
      </c>
      <c r="AB60" s="218">
        <v>1</v>
      </c>
      <c r="AC60" s="218">
        <v>0</v>
      </c>
      <c r="AD60" s="219">
        <v>4</v>
      </c>
      <c r="AE60" s="220">
        <v>6.8737006237006237E-2</v>
      </c>
      <c r="AF60" s="220">
        <v>2.9273648648648649</v>
      </c>
      <c r="AG60" s="221">
        <v>2.996101871101871</v>
      </c>
      <c r="AH60" s="220">
        <v>3.8981288981288983E-3</v>
      </c>
      <c r="AI60" s="220">
        <v>6.3798369206969227E-2</v>
      </c>
      <c r="AJ60" s="220">
        <v>2.7170386764911338</v>
      </c>
      <c r="AK60" s="220">
        <v>2.7808370456981031</v>
      </c>
      <c r="AL60" s="220">
        <v>3.6180549644784068E-3</v>
      </c>
      <c r="AM60" s="220">
        <v>6.4125597385493407E-2</v>
      </c>
      <c r="AN60" s="220">
        <v>2.7309746379920248</v>
      </c>
      <c r="AO60" s="220">
        <v>2.7951002353775181</v>
      </c>
      <c r="AP60" s="220">
        <v>3.6366123280998155E-3</v>
      </c>
      <c r="AQ60" s="220">
        <v>0.94010766733490925</v>
      </c>
      <c r="AR60" s="220">
        <v>0</v>
      </c>
      <c r="AS60" s="220">
        <v>2.5810386320018495</v>
      </c>
      <c r="AT60" s="220">
        <v>2.6790759310345602</v>
      </c>
      <c r="AU60" s="220">
        <v>2.7808370456981031</v>
      </c>
      <c r="AV60" s="220">
        <v>2.8864634201467867</v>
      </c>
      <c r="AW60" s="220">
        <v>2.996101871101871</v>
      </c>
      <c r="AX60" s="220">
        <v>2.6075833405939015</v>
      </c>
      <c r="AY60" s="220">
        <v>2.6997142087747932</v>
      </c>
      <c r="AZ60" s="220">
        <v>2.7951002353775181</v>
      </c>
      <c r="BA60" s="220">
        <v>2.8938564313268653</v>
      </c>
      <c r="BB60" s="220">
        <v>2.996101871101871</v>
      </c>
      <c r="BC60" s="220">
        <v>0.88380242618188454</v>
      </c>
      <c r="BD60" s="220">
        <v>0.91152039870909352</v>
      </c>
      <c r="BE60" s="220">
        <v>0.94010766733490925</v>
      </c>
      <c r="BF60" s="220">
        <v>0.96959149508177378</v>
      </c>
      <c r="BG60" s="220">
        <v>1</v>
      </c>
      <c r="BH60" s="222">
        <v>3.0081325932206706</v>
      </c>
      <c r="BI60" s="222">
        <v>3.0202116242024277</v>
      </c>
      <c r="BJ60" s="222">
        <v>3.0323391580293686</v>
      </c>
      <c r="BK60" s="223">
        <v>3.0124028584895188</v>
      </c>
      <c r="BL60" s="223">
        <v>2.9925976313721878</v>
      </c>
      <c r="BM60" s="223">
        <v>3.0140810872552635</v>
      </c>
      <c r="BN60" s="223">
        <v>3.0357187699785402</v>
      </c>
      <c r="BO60" s="223">
        <v>3.05751178671576</v>
      </c>
      <c r="BP60" s="223">
        <v>3.0794612525889162</v>
      </c>
      <c r="BQ60" s="223">
        <v>3.1015682907253121</v>
      </c>
      <c r="BR60" s="223">
        <v>3.118979332088252</v>
      </c>
      <c r="BS60" s="223">
        <v>3.1364881125086383</v>
      </c>
      <c r="BT60" s="223">
        <v>3.1540951806568907</v>
      </c>
      <c r="BU60" s="223">
        <v>3.1718010882834564</v>
      </c>
      <c r="BV60" s="223">
        <v>3.1896063902361038</v>
      </c>
      <c r="BW60" s="222">
        <v>3.0081325932206706</v>
      </c>
      <c r="BX60" s="222">
        <v>3.0202116242024277</v>
      </c>
      <c r="BY60" s="222">
        <v>3.0323391580293686</v>
      </c>
      <c r="BZ60" s="223">
        <v>3.0124028584895188</v>
      </c>
      <c r="CA60" s="223">
        <v>2.9925976313721878</v>
      </c>
      <c r="CB60" s="223">
        <v>3.0140810872552635</v>
      </c>
      <c r="CC60" s="223">
        <v>3.0357187699785402</v>
      </c>
      <c r="CD60" s="223">
        <v>3.05751178671576</v>
      </c>
      <c r="CE60" s="223">
        <v>3.0794612525889162</v>
      </c>
      <c r="CF60" s="223">
        <v>3.1015682907253121</v>
      </c>
      <c r="CG60" s="223">
        <v>3.118979332088252</v>
      </c>
      <c r="CH60" s="223">
        <v>3.1364881125086383</v>
      </c>
      <c r="CI60" s="223">
        <v>3.1540951806568907</v>
      </c>
      <c r="CJ60" s="223">
        <v>3.1718010882834564</v>
      </c>
      <c r="CK60" s="223">
        <v>3.1896063902361038</v>
      </c>
      <c r="CL60" s="222">
        <v>1.0040154582976095</v>
      </c>
      <c r="CM60" s="222">
        <v>1.0080470405005588</v>
      </c>
      <c r="CN60" s="222">
        <v>1.0120948113537176</v>
      </c>
      <c r="CO60" s="223">
        <v>1.0054407320207883</v>
      </c>
      <c r="CP60" s="223">
        <v>0.99883040034002768</v>
      </c>
      <c r="CQ60" s="223">
        <v>1.0060008694386551</v>
      </c>
      <c r="CR60" s="223">
        <v>1.0132228143704938</v>
      </c>
      <c r="CS60" s="223">
        <v>1.020496604673627</v>
      </c>
      <c r="CT60" s="223">
        <v>1.0278226125390015</v>
      </c>
      <c r="CU60" s="223">
        <v>1.0352012128294736</v>
      </c>
      <c r="CV60" s="223">
        <v>1.041012444260178</v>
      </c>
      <c r="CW60" s="223">
        <v>1.0468562977650482</v>
      </c>
      <c r="CX60" s="223">
        <v>1.0527329564721757</v>
      </c>
      <c r="CY60" s="223">
        <v>1.0586426045376651</v>
      </c>
      <c r="CZ60" s="223">
        <v>1.0645854271514033</v>
      </c>
      <c r="DA60" s="224">
        <v>3.9137816721580418E-3</v>
      </c>
      <c r="DB60" s="224">
        <v>3.9294972992485406E-3</v>
      </c>
      <c r="DC60" s="224">
        <v>3.9452760317842421E-3</v>
      </c>
      <c r="DD60" s="225">
        <v>3.9193375728461084E-3</v>
      </c>
      <c r="DE60" s="225">
        <v>3.8935696478951181E-3</v>
      </c>
      <c r="DF60" s="225">
        <v>3.9215210607016181E-3</v>
      </c>
      <c r="DG60" s="225">
        <v>3.9496731329411137E-3</v>
      </c>
      <c r="DH60" s="225">
        <v>3.9780273051206868E-3</v>
      </c>
      <c r="DI60" s="225">
        <v>4.0065850280886234E-3</v>
      </c>
      <c r="DJ60" s="225">
        <v>4.0353477631086552E-3</v>
      </c>
      <c r="DK60" s="225">
        <v>4.0580006922823989E-3</v>
      </c>
      <c r="DL60" s="225">
        <v>4.0807807865061649E-3</v>
      </c>
      <c r="DM60" s="225">
        <v>4.1036887596368598E-3</v>
      </c>
      <c r="DN60" s="225">
        <v>4.1267253295387153E-3</v>
      </c>
      <c r="DO60" s="225">
        <v>4.1498912181057819E-3</v>
      </c>
      <c r="DP60" s="224">
        <v>0</v>
      </c>
      <c r="DQ60" s="224">
        <v>0</v>
      </c>
      <c r="DR60" s="224">
        <v>0</v>
      </c>
      <c r="DS60" s="225">
        <v>0</v>
      </c>
      <c r="DT60" s="225">
        <v>0</v>
      </c>
      <c r="DU60" s="225">
        <v>0</v>
      </c>
      <c r="DV60" s="225">
        <v>0</v>
      </c>
      <c r="DW60" s="225">
        <v>0</v>
      </c>
      <c r="DX60" s="225">
        <v>0</v>
      </c>
      <c r="DY60" s="225">
        <v>0</v>
      </c>
      <c r="DZ60" s="225">
        <v>0</v>
      </c>
      <c r="EA60" s="225">
        <v>0</v>
      </c>
      <c r="EB60" s="225">
        <v>0</v>
      </c>
      <c r="EC60" s="225">
        <v>0</v>
      </c>
      <c r="ED60" s="225">
        <v>0</v>
      </c>
    </row>
    <row r="61" spans="1:134" ht="15" x14ac:dyDescent="0.25">
      <c r="A61" s="216">
        <v>132</v>
      </c>
      <c r="B61" s="216">
        <v>80</v>
      </c>
      <c r="C61" s="216" t="s">
        <v>758</v>
      </c>
      <c r="D61" s="2">
        <v>99702</v>
      </c>
      <c r="E61" s="2">
        <v>99702</v>
      </c>
      <c r="F61" s="217" t="s">
        <v>703</v>
      </c>
      <c r="G61" s="20">
        <v>154</v>
      </c>
      <c r="H61" s="20">
        <v>36</v>
      </c>
      <c r="I61" s="20">
        <v>30</v>
      </c>
      <c r="J61" s="20">
        <v>6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834.49503068156923</v>
      </c>
      <c r="T61" s="20">
        <v>834.49503068156923</v>
      </c>
      <c r="U61" s="20">
        <v>1408.3846153846155</v>
      </c>
      <c r="V61" s="20">
        <v>0</v>
      </c>
      <c r="W61" s="20">
        <v>0</v>
      </c>
      <c r="X61" s="20">
        <v>1365.173957061457</v>
      </c>
      <c r="Y61" s="20">
        <v>0.82484407484407485</v>
      </c>
      <c r="Z61" s="20">
        <v>35.128378378378379</v>
      </c>
      <c r="AA61" s="20">
        <v>4.677754677754678E-2</v>
      </c>
      <c r="AB61" s="218">
        <v>0</v>
      </c>
      <c r="AC61" s="218">
        <v>0</v>
      </c>
      <c r="AD61" s="219">
        <v>36</v>
      </c>
      <c r="AE61" s="220">
        <v>0.68737006237006237</v>
      </c>
      <c r="AF61" s="220">
        <v>29.273648648648653</v>
      </c>
      <c r="AG61" s="221">
        <v>29.961018711018713</v>
      </c>
      <c r="AH61" s="220">
        <v>3.8981288981288983E-2</v>
      </c>
      <c r="AI61" s="220">
        <v>0.92074800406586277</v>
      </c>
      <c r="AJ61" s="220">
        <v>39.212725488846544</v>
      </c>
      <c r="AK61" s="220">
        <v>40.133473492912408</v>
      </c>
      <c r="AL61" s="220">
        <v>5.221633293379184E-2</v>
      </c>
      <c r="AM61" s="220">
        <v>0.80168345805939001</v>
      </c>
      <c r="AN61" s="220">
        <v>34.142016307410209</v>
      </c>
      <c r="AO61" s="220">
        <v>34.943699765469596</v>
      </c>
      <c r="AP61" s="220">
        <v>4.5464090249114748E-2</v>
      </c>
      <c r="AQ61" s="220">
        <v>0</v>
      </c>
      <c r="AR61" s="220">
        <v>0</v>
      </c>
      <c r="AS61" s="220">
        <v>44.79975881722217</v>
      </c>
      <c r="AT61" s="220">
        <v>42.402475552494039</v>
      </c>
      <c r="AU61" s="220">
        <v>40.133473492912401</v>
      </c>
      <c r="AV61" s="220">
        <v>37.985888173257003</v>
      </c>
      <c r="AW61" s="220">
        <v>35.953222453222452</v>
      </c>
      <c r="AX61" s="220">
        <v>40.755027893968503</v>
      </c>
      <c r="AY61" s="220">
        <v>37.737666311792175</v>
      </c>
      <c r="AZ61" s="220">
        <v>34.943699765469596</v>
      </c>
      <c r="BA61" s="220">
        <v>32.356588857687932</v>
      </c>
      <c r="BB61" s="220">
        <v>29.961018711018713</v>
      </c>
      <c r="BC61" s="220">
        <v>0</v>
      </c>
      <c r="BD61" s="220">
        <v>0</v>
      </c>
      <c r="BE61" s="220">
        <v>0</v>
      </c>
      <c r="BF61" s="220">
        <v>0</v>
      </c>
      <c r="BG61" s="220">
        <v>0</v>
      </c>
      <c r="BH61" s="222">
        <v>36.097591118648047</v>
      </c>
      <c r="BI61" s="222">
        <v>36.242539490429131</v>
      </c>
      <c r="BJ61" s="222">
        <v>36.38806989635242</v>
      </c>
      <c r="BK61" s="223">
        <v>36.148834301874224</v>
      </c>
      <c r="BL61" s="223">
        <v>35.911171576466252</v>
      </c>
      <c r="BM61" s="223">
        <v>36.168973047063162</v>
      </c>
      <c r="BN61" s="223">
        <v>36.42862523974248</v>
      </c>
      <c r="BO61" s="223">
        <v>36.690141440589116</v>
      </c>
      <c r="BP61" s="223">
        <v>36.953535031066991</v>
      </c>
      <c r="BQ61" s="223">
        <v>37.218819488703744</v>
      </c>
      <c r="BR61" s="223">
        <v>37.427751985059018</v>
      </c>
      <c r="BS61" s="223">
        <v>37.637857350103658</v>
      </c>
      <c r="BT61" s="223">
        <v>37.849142167882682</v>
      </c>
      <c r="BU61" s="223">
        <v>38.061613059401473</v>
      </c>
      <c r="BV61" s="223">
        <v>38.275276682833244</v>
      </c>
      <c r="BW61" s="222">
        <v>30.081325932206706</v>
      </c>
      <c r="BX61" s="222">
        <v>30.202116242024282</v>
      </c>
      <c r="BY61" s="222">
        <v>30.323391580293688</v>
      </c>
      <c r="BZ61" s="223">
        <v>30.124028584895189</v>
      </c>
      <c r="CA61" s="223">
        <v>29.925976313721883</v>
      </c>
      <c r="CB61" s="223">
        <v>30.140810872552638</v>
      </c>
      <c r="CC61" s="223">
        <v>30.357187699785403</v>
      </c>
      <c r="CD61" s="223">
        <v>30.575117867157601</v>
      </c>
      <c r="CE61" s="223">
        <v>30.794612525889164</v>
      </c>
      <c r="CF61" s="223">
        <v>31.015682907253126</v>
      </c>
      <c r="CG61" s="223">
        <v>31.189793320882522</v>
      </c>
      <c r="CH61" s="223">
        <v>31.364881125086388</v>
      </c>
      <c r="CI61" s="223">
        <v>31.540951806568909</v>
      </c>
      <c r="CJ61" s="223">
        <v>31.718010882834566</v>
      </c>
      <c r="CK61" s="223">
        <v>31.896063902361039</v>
      </c>
      <c r="CL61" s="222">
        <v>0</v>
      </c>
      <c r="CM61" s="222">
        <v>0</v>
      </c>
      <c r="CN61" s="222">
        <v>0</v>
      </c>
      <c r="CO61" s="223">
        <v>0</v>
      </c>
      <c r="CP61" s="223">
        <v>0</v>
      </c>
      <c r="CQ61" s="223">
        <v>0</v>
      </c>
      <c r="CR61" s="223">
        <v>0</v>
      </c>
      <c r="CS61" s="223">
        <v>0</v>
      </c>
      <c r="CT61" s="223">
        <v>0</v>
      </c>
      <c r="CU61" s="223">
        <v>0</v>
      </c>
      <c r="CV61" s="223">
        <v>0</v>
      </c>
      <c r="CW61" s="223">
        <v>0</v>
      </c>
      <c r="CX61" s="223">
        <v>0</v>
      </c>
      <c r="CY61" s="223">
        <v>0</v>
      </c>
      <c r="CZ61" s="223">
        <v>0</v>
      </c>
      <c r="DA61" s="224">
        <v>4.6965380065896498E-2</v>
      </c>
      <c r="DB61" s="224">
        <v>4.7153967590982483E-2</v>
      </c>
      <c r="DC61" s="224">
        <v>4.7343312381410908E-2</v>
      </c>
      <c r="DD61" s="225">
        <v>4.7032050874153297E-2</v>
      </c>
      <c r="DE61" s="225">
        <v>4.6722835774741421E-2</v>
      </c>
      <c r="DF61" s="225">
        <v>4.7058252728419417E-2</v>
      </c>
      <c r="DG61" s="225">
        <v>4.7396077595293365E-2</v>
      </c>
      <c r="DH61" s="225">
        <v>4.7736327661448245E-2</v>
      </c>
      <c r="DI61" s="225">
        <v>4.8079020337063481E-2</v>
      </c>
      <c r="DJ61" s="225">
        <v>4.8424173157303858E-2</v>
      </c>
      <c r="DK61" s="225">
        <v>4.8696008307388787E-2</v>
      </c>
      <c r="DL61" s="225">
        <v>4.8969369438073979E-2</v>
      </c>
      <c r="DM61" s="225">
        <v>4.9244265115642318E-2</v>
      </c>
      <c r="DN61" s="225">
        <v>4.9520703954464583E-2</v>
      </c>
      <c r="DO61" s="225">
        <v>4.9798694617269379E-2</v>
      </c>
      <c r="DP61" s="224">
        <v>0</v>
      </c>
      <c r="DQ61" s="224">
        <v>0</v>
      </c>
      <c r="DR61" s="224">
        <v>0</v>
      </c>
      <c r="DS61" s="225">
        <v>0</v>
      </c>
      <c r="DT61" s="225">
        <v>0</v>
      </c>
      <c r="DU61" s="225">
        <v>0</v>
      </c>
      <c r="DV61" s="225">
        <v>0</v>
      </c>
      <c r="DW61" s="225">
        <v>0</v>
      </c>
      <c r="DX61" s="225">
        <v>0</v>
      </c>
      <c r="DY61" s="225">
        <v>0</v>
      </c>
      <c r="DZ61" s="225">
        <v>0</v>
      </c>
      <c r="EA61" s="225">
        <v>0</v>
      </c>
      <c r="EB61" s="225">
        <v>0</v>
      </c>
      <c r="EC61" s="225">
        <v>0</v>
      </c>
      <c r="ED61" s="225">
        <v>0</v>
      </c>
    </row>
    <row r="62" spans="1:134" ht="15" x14ac:dyDescent="0.25">
      <c r="A62" s="216">
        <v>81</v>
      </c>
      <c r="B62" s="216">
        <v>81</v>
      </c>
      <c r="C62" s="216" t="s">
        <v>759</v>
      </c>
      <c r="D62" s="2">
        <v>99709</v>
      </c>
      <c r="E62" s="2">
        <v>99709</v>
      </c>
      <c r="F62" s="217" t="s">
        <v>703</v>
      </c>
      <c r="G62" s="20">
        <v>0</v>
      </c>
      <c r="H62" s="20">
        <v>3</v>
      </c>
      <c r="I62" s="20">
        <v>0</v>
      </c>
      <c r="J62" s="20">
        <v>3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834.49503068156923</v>
      </c>
      <c r="T62" s="20">
        <v>834.49503068156923</v>
      </c>
      <c r="U62" s="20">
        <v>1408.3846153846155</v>
      </c>
      <c r="V62" s="20">
        <v>0</v>
      </c>
      <c r="W62" s="20">
        <v>0</v>
      </c>
      <c r="X62" s="20">
        <v>1365.173957061457</v>
      </c>
      <c r="Y62" s="20">
        <v>6.8737006237006237E-2</v>
      </c>
      <c r="Z62" s="20">
        <v>2.9273648648648649</v>
      </c>
      <c r="AA62" s="20">
        <v>3.8981288981288983E-3</v>
      </c>
      <c r="AB62" s="218">
        <v>0</v>
      </c>
      <c r="AC62" s="218">
        <v>0</v>
      </c>
      <c r="AD62" s="219">
        <v>3</v>
      </c>
      <c r="AE62" s="220">
        <v>0</v>
      </c>
      <c r="AF62" s="220">
        <v>0</v>
      </c>
      <c r="AG62" s="221">
        <v>0</v>
      </c>
      <c r="AH62" s="220">
        <v>0</v>
      </c>
      <c r="AI62" s="220">
        <v>6.5448517536264822E-2</v>
      </c>
      <c r="AJ62" s="220">
        <v>2.7873150313317776</v>
      </c>
      <c r="AK62" s="220">
        <v>2.8527635488680425</v>
      </c>
      <c r="AL62" s="220">
        <v>3.7116361551756995E-3</v>
      </c>
      <c r="AM62" s="220">
        <v>0</v>
      </c>
      <c r="AN62" s="220">
        <v>0</v>
      </c>
      <c r="AO62" s="220">
        <v>0</v>
      </c>
      <c r="AP62" s="220">
        <v>0</v>
      </c>
      <c r="AQ62" s="220">
        <v>0</v>
      </c>
      <c r="AR62" s="220">
        <v>0</v>
      </c>
      <c r="AS62" s="220">
        <v>2.7162827620267778</v>
      </c>
      <c r="AT62" s="220">
        <v>2.7836868451621131</v>
      </c>
      <c r="AU62" s="220">
        <v>2.8527635488680421</v>
      </c>
      <c r="AV62" s="220">
        <v>2.9235543789323906</v>
      </c>
      <c r="AW62" s="220">
        <v>2.996101871101871</v>
      </c>
      <c r="AX62" s="220">
        <v>0</v>
      </c>
      <c r="AY62" s="220">
        <v>0</v>
      </c>
      <c r="AZ62" s="220">
        <v>0</v>
      </c>
      <c r="BA62" s="220">
        <v>0</v>
      </c>
      <c r="BB62" s="220">
        <v>0</v>
      </c>
      <c r="BC62" s="220">
        <v>0</v>
      </c>
      <c r="BD62" s="220">
        <v>0</v>
      </c>
      <c r="BE62" s="220">
        <v>0</v>
      </c>
      <c r="BF62" s="220">
        <v>0</v>
      </c>
      <c r="BG62" s="220">
        <v>0</v>
      </c>
      <c r="BH62" s="222">
        <v>3.011449789467207</v>
      </c>
      <c r="BI62" s="222">
        <v>3.0268763295244225</v>
      </c>
      <c r="BJ62" s="222">
        <v>3.042381894023277</v>
      </c>
      <c r="BK62" s="223">
        <v>3.0223795679004692</v>
      </c>
      <c r="BL62" s="223">
        <v>3.0025087482959947</v>
      </c>
      <c r="BM62" s="223">
        <v>3.0240633547543938</v>
      </c>
      <c r="BN62" s="223">
        <v>3.0457726988334044</v>
      </c>
      <c r="BO62" s="223">
        <v>3.0676378913735927</v>
      </c>
      <c r="BP62" s="223">
        <v>3.0896600511900987</v>
      </c>
      <c r="BQ62" s="223">
        <v>3.1118403051298866</v>
      </c>
      <c r="BR62" s="223">
        <v>3.1293090097299094</v>
      </c>
      <c r="BS62" s="223">
        <v>3.1468757770871703</v>
      </c>
      <c r="BT62" s="223">
        <v>3.1645411576892162</v>
      </c>
      <c r="BU62" s="223">
        <v>3.1823057051138255</v>
      </c>
      <c r="BV62" s="223">
        <v>3.2001699760463538</v>
      </c>
      <c r="BW62" s="222">
        <v>0</v>
      </c>
      <c r="BX62" s="222">
        <v>0</v>
      </c>
      <c r="BY62" s="222">
        <v>0</v>
      </c>
      <c r="BZ62" s="223">
        <v>0</v>
      </c>
      <c r="CA62" s="223">
        <v>0</v>
      </c>
      <c r="CB62" s="223">
        <v>0</v>
      </c>
      <c r="CC62" s="223">
        <v>0</v>
      </c>
      <c r="CD62" s="223">
        <v>0</v>
      </c>
      <c r="CE62" s="223">
        <v>0</v>
      </c>
      <c r="CF62" s="223">
        <v>0</v>
      </c>
      <c r="CG62" s="223">
        <v>0</v>
      </c>
      <c r="CH62" s="223">
        <v>0</v>
      </c>
      <c r="CI62" s="223">
        <v>0</v>
      </c>
      <c r="CJ62" s="223">
        <v>0</v>
      </c>
      <c r="CK62" s="223">
        <v>0</v>
      </c>
      <c r="CL62" s="222">
        <v>0</v>
      </c>
      <c r="CM62" s="222">
        <v>0</v>
      </c>
      <c r="CN62" s="222">
        <v>0</v>
      </c>
      <c r="CO62" s="223">
        <v>0</v>
      </c>
      <c r="CP62" s="223">
        <v>0</v>
      </c>
      <c r="CQ62" s="223">
        <v>0</v>
      </c>
      <c r="CR62" s="223">
        <v>0</v>
      </c>
      <c r="CS62" s="223">
        <v>0</v>
      </c>
      <c r="CT62" s="223">
        <v>0</v>
      </c>
      <c r="CU62" s="223">
        <v>0</v>
      </c>
      <c r="CV62" s="223">
        <v>0</v>
      </c>
      <c r="CW62" s="223">
        <v>0</v>
      </c>
      <c r="CX62" s="223">
        <v>0</v>
      </c>
      <c r="CY62" s="223">
        <v>0</v>
      </c>
      <c r="CZ62" s="223">
        <v>0</v>
      </c>
      <c r="DA62" s="224">
        <v>3.9180975663117455E-3</v>
      </c>
      <c r="DB62" s="224">
        <v>3.9381685265735406E-3</v>
      </c>
      <c r="DC62" s="224">
        <v>3.9583423029186538E-3</v>
      </c>
      <c r="DD62" s="225">
        <v>3.932317938980575E-3</v>
      </c>
      <c r="DE62" s="225">
        <v>3.9064646738173232E-3</v>
      </c>
      <c r="DF62" s="225">
        <v>3.9345086582805028E-3</v>
      </c>
      <c r="DG62" s="225">
        <v>3.9627539667361497E-3</v>
      </c>
      <c r="DH62" s="225">
        <v>3.9912020444621303E-3</v>
      </c>
      <c r="DI62" s="225">
        <v>4.0198543471117601E-3</v>
      </c>
      <c r="DJ62" s="225">
        <v>4.0487123407882989E-3</v>
      </c>
      <c r="DK62" s="225">
        <v>4.0714402936897088E-3</v>
      </c>
      <c r="DL62" s="225">
        <v>4.0942958327962143E-3</v>
      </c>
      <c r="DM62" s="225">
        <v>4.117279674328931E-3</v>
      </c>
      <c r="DN62" s="225">
        <v>4.1403925385295678E-3</v>
      </c>
      <c r="DO62" s="225">
        <v>4.1636351496830001E-3</v>
      </c>
      <c r="DP62" s="224">
        <v>0</v>
      </c>
      <c r="DQ62" s="224">
        <v>0</v>
      </c>
      <c r="DR62" s="224">
        <v>0</v>
      </c>
      <c r="DS62" s="225">
        <v>0</v>
      </c>
      <c r="DT62" s="225">
        <v>0</v>
      </c>
      <c r="DU62" s="225">
        <v>0</v>
      </c>
      <c r="DV62" s="225">
        <v>0</v>
      </c>
      <c r="DW62" s="225">
        <v>0</v>
      </c>
      <c r="DX62" s="225">
        <v>0</v>
      </c>
      <c r="DY62" s="225">
        <v>0</v>
      </c>
      <c r="DZ62" s="225">
        <v>0</v>
      </c>
      <c r="EA62" s="225">
        <v>0</v>
      </c>
      <c r="EB62" s="225">
        <v>0</v>
      </c>
      <c r="EC62" s="225">
        <v>0</v>
      </c>
      <c r="ED62" s="225">
        <v>0</v>
      </c>
    </row>
    <row r="63" spans="1:134" ht="15" x14ac:dyDescent="0.25">
      <c r="A63" s="216">
        <v>126</v>
      </c>
      <c r="B63" s="216">
        <v>81</v>
      </c>
      <c r="C63" s="216" t="s">
        <v>760</v>
      </c>
      <c r="D63" s="2">
        <v>99705</v>
      </c>
      <c r="E63" s="2">
        <v>99705</v>
      </c>
      <c r="F63" s="217" t="s">
        <v>703</v>
      </c>
      <c r="G63" s="20">
        <v>36</v>
      </c>
      <c r="H63" s="20">
        <v>13</v>
      </c>
      <c r="I63" s="20">
        <v>13</v>
      </c>
      <c r="J63" s="20">
        <v>0</v>
      </c>
      <c r="K63" s="20">
        <v>0</v>
      </c>
      <c r="L63" s="20">
        <v>4</v>
      </c>
      <c r="M63" s="20">
        <v>4</v>
      </c>
      <c r="N63" s="20">
        <v>1</v>
      </c>
      <c r="O63" s="20">
        <v>0</v>
      </c>
      <c r="P63" s="20">
        <v>0</v>
      </c>
      <c r="Q63" s="20">
        <v>5</v>
      </c>
      <c r="R63" s="20">
        <v>0</v>
      </c>
      <c r="S63" s="20">
        <v>1537.25</v>
      </c>
      <c r="T63" s="20">
        <v>1537.25</v>
      </c>
      <c r="U63" s="20">
        <v>1628</v>
      </c>
      <c r="V63" s="20">
        <v>0</v>
      </c>
      <c r="W63" s="20">
        <v>0</v>
      </c>
      <c r="X63" s="20">
        <v>1555.4</v>
      </c>
      <c r="Y63" s="20">
        <v>0</v>
      </c>
      <c r="Z63" s="20">
        <v>13</v>
      </c>
      <c r="AA63" s="20">
        <v>0</v>
      </c>
      <c r="AB63" s="218">
        <v>1</v>
      </c>
      <c r="AC63" s="218">
        <v>0</v>
      </c>
      <c r="AD63" s="219">
        <v>14</v>
      </c>
      <c r="AE63" s="220">
        <v>0</v>
      </c>
      <c r="AF63" s="220">
        <v>13</v>
      </c>
      <c r="AG63" s="221">
        <v>13</v>
      </c>
      <c r="AH63" s="220">
        <v>0</v>
      </c>
      <c r="AI63" s="220">
        <v>0</v>
      </c>
      <c r="AJ63" s="220">
        <v>12.065972102871187</v>
      </c>
      <c r="AK63" s="220">
        <v>12.065972102871187</v>
      </c>
      <c r="AL63" s="220">
        <v>0</v>
      </c>
      <c r="AM63" s="220">
        <v>0</v>
      </c>
      <c r="AN63" s="220">
        <v>12.127859673391011</v>
      </c>
      <c r="AO63" s="220">
        <v>12.127859673391011</v>
      </c>
      <c r="AP63" s="220">
        <v>0</v>
      </c>
      <c r="AQ63" s="220">
        <v>0.94010766733490925</v>
      </c>
      <c r="AR63" s="220">
        <v>0</v>
      </c>
      <c r="AS63" s="220">
        <v>11.199052522097364</v>
      </c>
      <c r="AT63" s="220">
        <v>11.624433547928948</v>
      </c>
      <c r="AU63" s="220">
        <v>12.065972102871187</v>
      </c>
      <c r="AV63" s="220">
        <v>12.524281909048735</v>
      </c>
      <c r="AW63" s="220">
        <v>13</v>
      </c>
      <c r="AX63" s="220">
        <v>11.314229250574147</v>
      </c>
      <c r="AY63" s="220">
        <v>11.713982442514551</v>
      </c>
      <c r="AZ63" s="220">
        <v>12.127859673391011</v>
      </c>
      <c r="BA63" s="220">
        <v>12.5563599723042</v>
      </c>
      <c r="BB63" s="220">
        <v>13</v>
      </c>
      <c r="BC63" s="220">
        <v>0.88380242618188454</v>
      </c>
      <c r="BD63" s="220">
        <v>0.91152039870909352</v>
      </c>
      <c r="BE63" s="220">
        <v>0.94010766733490925</v>
      </c>
      <c r="BF63" s="220">
        <v>0.96959149508177378</v>
      </c>
      <c r="BG63" s="220">
        <v>1</v>
      </c>
      <c r="BH63" s="222">
        <v>13.147683804909096</v>
      </c>
      <c r="BI63" s="222">
        <v>13.297045341066843</v>
      </c>
      <c r="BJ63" s="222">
        <v>13.448103667991269</v>
      </c>
      <c r="BK63" s="223">
        <v>13.359688286664907</v>
      </c>
      <c r="BL63" s="223">
        <v>13.271854197678943</v>
      </c>
      <c r="BM63" s="223">
        <v>13.367131053863483</v>
      </c>
      <c r="BN63" s="223">
        <v>13.463091889783575</v>
      </c>
      <c r="BO63" s="223">
        <v>13.559741615637746</v>
      </c>
      <c r="BP63" s="223">
        <v>13.657085176874169</v>
      </c>
      <c r="BQ63" s="223">
        <v>13.755127554443735</v>
      </c>
      <c r="BR63" s="223">
        <v>13.832343682658317</v>
      </c>
      <c r="BS63" s="223">
        <v>13.909993273262316</v>
      </c>
      <c r="BT63" s="223">
        <v>13.988078759551046</v>
      </c>
      <c r="BU63" s="223">
        <v>14.06660258847943</v>
      </c>
      <c r="BV63" s="223">
        <v>14.145567220738672</v>
      </c>
      <c r="BW63" s="222">
        <v>13.147683804909096</v>
      </c>
      <c r="BX63" s="222">
        <v>13.297045341066843</v>
      </c>
      <c r="BY63" s="222">
        <v>13.448103667991269</v>
      </c>
      <c r="BZ63" s="223">
        <v>13.359688286664907</v>
      </c>
      <c r="CA63" s="223">
        <v>13.271854197678943</v>
      </c>
      <c r="CB63" s="223">
        <v>13.367131053863483</v>
      </c>
      <c r="CC63" s="223">
        <v>13.463091889783575</v>
      </c>
      <c r="CD63" s="223">
        <v>13.559741615637746</v>
      </c>
      <c r="CE63" s="223">
        <v>13.657085176874169</v>
      </c>
      <c r="CF63" s="223">
        <v>13.755127554443735</v>
      </c>
      <c r="CG63" s="223">
        <v>13.832343682658317</v>
      </c>
      <c r="CH63" s="223">
        <v>13.909993273262316</v>
      </c>
      <c r="CI63" s="223">
        <v>13.988078759551046</v>
      </c>
      <c r="CJ63" s="223">
        <v>14.06660258847943</v>
      </c>
      <c r="CK63" s="223">
        <v>14.145567220738672</v>
      </c>
      <c r="CL63" s="222">
        <v>1.0113602926853151</v>
      </c>
      <c r="CM63" s="222">
        <v>1.0228496416205264</v>
      </c>
      <c r="CN63" s="222">
        <v>1.0344695129224053</v>
      </c>
      <c r="CO63" s="223">
        <v>1.0276683297434543</v>
      </c>
      <c r="CP63" s="223">
        <v>1.0209118613599186</v>
      </c>
      <c r="CQ63" s="223">
        <v>1.0282408502971909</v>
      </c>
      <c r="CR63" s="223">
        <v>1.0356224530602751</v>
      </c>
      <c r="CS63" s="223">
        <v>1.0430570473567498</v>
      </c>
      <c r="CT63" s="223">
        <v>1.0505450136057053</v>
      </c>
      <c r="CU63" s="223">
        <v>1.0580867349572103</v>
      </c>
      <c r="CV63" s="223">
        <v>1.064026437127563</v>
      </c>
      <c r="CW63" s="223">
        <v>1.0699994825586396</v>
      </c>
      <c r="CX63" s="223">
        <v>1.0760060584270035</v>
      </c>
      <c r="CY63" s="223">
        <v>1.0820463529599562</v>
      </c>
      <c r="CZ63" s="223">
        <v>1.0881205554414362</v>
      </c>
      <c r="DA63" s="224">
        <v>0</v>
      </c>
      <c r="DB63" s="224">
        <v>0</v>
      </c>
      <c r="DC63" s="224">
        <v>0</v>
      </c>
      <c r="DD63" s="225">
        <v>0</v>
      </c>
      <c r="DE63" s="225">
        <v>0</v>
      </c>
      <c r="DF63" s="225">
        <v>0</v>
      </c>
      <c r="DG63" s="225">
        <v>0</v>
      </c>
      <c r="DH63" s="225">
        <v>0</v>
      </c>
      <c r="DI63" s="225">
        <v>0</v>
      </c>
      <c r="DJ63" s="225">
        <v>0</v>
      </c>
      <c r="DK63" s="225">
        <v>0</v>
      </c>
      <c r="DL63" s="225">
        <v>0</v>
      </c>
      <c r="DM63" s="225">
        <v>0</v>
      </c>
      <c r="DN63" s="225">
        <v>0</v>
      </c>
      <c r="DO63" s="225">
        <v>0</v>
      </c>
      <c r="DP63" s="224">
        <v>0</v>
      </c>
      <c r="DQ63" s="224">
        <v>0</v>
      </c>
      <c r="DR63" s="224">
        <v>0</v>
      </c>
      <c r="DS63" s="225">
        <v>0</v>
      </c>
      <c r="DT63" s="225">
        <v>0</v>
      </c>
      <c r="DU63" s="225">
        <v>0</v>
      </c>
      <c r="DV63" s="225">
        <v>0</v>
      </c>
      <c r="DW63" s="225">
        <v>0</v>
      </c>
      <c r="DX63" s="225">
        <v>0</v>
      </c>
      <c r="DY63" s="225">
        <v>0</v>
      </c>
      <c r="DZ63" s="225">
        <v>0</v>
      </c>
      <c r="EA63" s="225">
        <v>0</v>
      </c>
      <c r="EB63" s="225">
        <v>0</v>
      </c>
      <c r="EC63" s="225">
        <v>0</v>
      </c>
      <c r="ED63" s="225">
        <v>0</v>
      </c>
    </row>
    <row r="64" spans="1:134" ht="15" x14ac:dyDescent="0.25">
      <c r="A64" s="216">
        <v>128</v>
      </c>
      <c r="B64" s="216">
        <v>81</v>
      </c>
      <c r="C64" s="216" t="s">
        <v>761</v>
      </c>
      <c r="D64" s="2">
        <v>99705</v>
      </c>
      <c r="E64" s="2">
        <v>99705</v>
      </c>
      <c r="F64" s="217" t="s">
        <v>703</v>
      </c>
      <c r="G64" s="20">
        <v>28</v>
      </c>
      <c r="H64" s="20">
        <v>11</v>
      </c>
      <c r="I64" s="20">
        <v>10</v>
      </c>
      <c r="J64" s="20">
        <v>1</v>
      </c>
      <c r="K64" s="20">
        <v>0</v>
      </c>
      <c r="L64" s="20">
        <v>1</v>
      </c>
      <c r="M64" s="20">
        <v>1</v>
      </c>
      <c r="N64" s="20">
        <v>0</v>
      </c>
      <c r="O64" s="20">
        <v>0</v>
      </c>
      <c r="P64" s="20">
        <v>0</v>
      </c>
      <c r="Q64" s="20">
        <v>1</v>
      </c>
      <c r="R64" s="20">
        <v>0</v>
      </c>
      <c r="S64" s="20">
        <v>4288</v>
      </c>
      <c r="T64" s="20">
        <v>4288</v>
      </c>
      <c r="U64" s="20">
        <v>0</v>
      </c>
      <c r="V64" s="20">
        <v>0</v>
      </c>
      <c r="W64" s="20">
        <v>0</v>
      </c>
      <c r="X64" s="20">
        <v>4288</v>
      </c>
      <c r="Y64" s="20">
        <v>0</v>
      </c>
      <c r="Z64" s="20">
        <v>11</v>
      </c>
      <c r="AA64" s="20">
        <v>0</v>
      </c>
      <c r="AB64" s="218">
        <v>0</v>
      </c>
      <c r="AC64" s="218">
        <v>0</v>
      </c>
      <c r="AD64" s="219">
        <v>11</v>
      </c>
      <c r="AE64" s="220">
        <v>0</v>
      </c>
      <c r="AF64" s="220">
        <v>10</v>
      </c>
      <c r="AG64" s="221">
        <v>10</v>
      </c>
      <c r="AH64" s="220">
        <v>0</v>
      </c>
      <c r="AI64" s="220">
        <v>0</v>
      </c>
      <c r="AJ64" s="220">
        <v>10.209668702429466</v>
      </c>
      <c r="AK64" s="220">
        <v>10.209668702429466</v>
      </c>
      <c r="AL64" s="220">
        <v>0</v>
      </c>
      <c r="AM64" s="220">
        <v>0</v>
      </c>
      <c r="AN64" s="220">
        <v>9.3291228256853937</v>
      </c>
      <c r="AO64" s="220">
        <v>9.3291228256853937</v>
      </c>
      <c r="AP64" s="220">
        <v>0</v>
      </c>
      <c r="AQ64" s="220">
        <v>0</v>
      </c>
      <c r="AR64" s="220">
        <v>0</v>
      </c>
      <c r="AS64" s="220">
        <v>9.4761213648516165</v>
      </c>
      <c r="AT64" s="220">
        <v>9.8360591559398802</v>
      </c>
      <c r="AU64" s="220">
        <v>10.209668702429466</v>
      </c>
      <c r="AV64" s="220">
        <v>10.597469307656622</v>
      </c>
      <c r="AW64" s="220">
        <v>11</v>
      </c>
      <c r="AX64" s="220">
        <v>8.7032532696724196</v>
      </c>
      <c r="AY64" s="220">
        <v>9.0107557250111938</v>
      </c>
      <c r="AZ64" s="220">
        <v>9.3291228256853937</v>
      </c>
      <c r="BA64" s="220">
        <v>9.658738440234</v>
      </c>
      <c r="BB64" s="220">
        <v>10</v>
      </c>
      <c r="BC64" s="220">
        <v>0</v>
      </c>
      <c r="BD64" s="220">
        <v>0</v>
      </c>
      <c r="BE64" s="220">
        <v>0</v>
      </c>
      <c r="BF64" s="220">
        <v>0</v>
      </c>
      <c r="BG64" s="220">
        <v>0</v>
      </c>
      <c r="BH64" s="222">
        <v>11.124963219538467</v>
      </c>
      <c r="BI64" s="222">
        <v>11.25134605782579</v>
      </c>
      <c r="BJ64" s="222">
        <v>11.379164642146458</v>
      </c>
      <c r="BK64" s="223">
        <v>11.304351627177997</v>
      </c>
      <c r="BL64" s="223">
        <v>11.230030474959104</v>
      </c>
      <c r="BM64" s="223">
        <v>11.310649353269101</v>
      </c>
      <c r="BN64" s="223">
        <v>11.391846983663026</v>
      </c>
      <c r="BO64" s="223">
        <v>11.473627520924246</v>
      </c>
      <c r="BP64" s="223">
        <v>11.555995149662758</v>
      </c>
      <c r="BQ64" s="223">
        <v>11.638954084529313</v>
      </c>
      <c r="BR64" s="223">
        <v>11.704290808403192</v>
      </c>
      <c r="BS64" s="223">
        <v>11.769994308145037</v>
      </c>
      <c r="BT64" s="223">
        <v>11.836066642697039</v>
      </c>
      <c r="BU64" s="223">
        <v>11.902509882559517</v>
      </c>
      <c r="BV64" s="223">
        <v>11.969326109855798</v>
      </c>
      <c r="BW64" s="222">
        <v>10.113602926853151</v>
      </c>
      <c r="BX64" s="222">
        <v>10.228496416205264</v>
      </c>
      <c r="BY64" s="222">
        <v>10.344695129224053</v>
      </c>
      <c r="BZ64" s="223">
        <v>10.276683297434545</v>
      </c>
      <c r="CA64" s="223">
        <v>10.209118613599186</v>
      </c>
      <c r="CB64" s="223">
        <v>10.282408502971911</v>
      </c>
      <c r="CC64" s="223">
        <v>10.35622453060275</v>
      </c>
      <c r="CD64" s="223">
        <v>10.430570473567498</v>
      </c>
      <c r="CE64" s="223">
        <v>10.505450136057053</v>
      </c>
      <c r="CF64" s="223">
        <v>10.580867349572104</v>
      </c>
      <c r="CG64" s="223">
        <v>10.640264371275629</v>
      </c>
      <c r="CH64" s="223">
        <v>10.699994825586398</v>
      </c>
      <c r="CI64" s="223">
        <v>10.760060584270036</v>
      </c>
      <c r="CJ64" s="223">
        <v>10.820463529599563</v>
      </c>
      <c r="CK64" s="223">
        <v>10.881205554414363</v>
      </c>
      <c r="CL64" s="222">
        <v>0</v>
      </c>
      <c r="CM64" s="222">
        <v>0</v>
      </c>
      <c r="CN64" s="222">
        <v>0</v>
      </c>
      <c r="CO64" s="223">
        <v>0</v>
      </c>
      <c r="CP64" s="223">
        <v>0</v>
      </c>
      <c r="CQ64" s="223">
        <v>0</v>
      </c>
      <c r="CR64" s="223">
        <v>0</v>
      </c>
      <c r="CS64" s="223">
        <v>0</v>
      </c>
      <c r="CT64" s="223">
        <v>0</v>
      </c>
      <c r="CU64" s="223">
        <v>0</v>
      </c>
      <c r="CV64" s="223">
        <v>0</v>
      </c>
      <c r="CW64" s="223">
        <v>0</v>
      </c>
      <c r="CX64" s="223">
        <v>0</v>
      </c>
      <c r="CY64" s="223">
        <v>0</v>
      </c>
      <c r="CZ64" s="223">
        <v>0</v>
      </c>
      <c r="DA64" s="224">
        <v>0</v>
      </c>
      <c r="DB64" s="224">
        <v>0</v>
      </c>
      <c r="DC64" s="224">
        <v>0</v>
      </c>
      <c r="DD64" s="225">
        <v>0</v>
      </c>
      <c r="DE64" s="225">
        <v>0</v>
      </c>
      <c r="DF64" s="225">
        <v>0</v>
      </c>
      <c r="DG64" s="225">
        <v>0</v>
      </c>
      <c r="DH64" s="225">
        <v>0</v>
      </c>
      <c r="DI64" s="225">
        <v>0</v>
      </c>
      <c r="DJ64" s="225">
        <v>0</v>
      </c>
      <c r="DK64" s="225">
        <v>0</v>
      </c>
      <c r="DL64" s="225">
        <v>0</v>
      </c>
      <c r="DM64" s="225">
        <v>0</v>
      </c>
      <c r="DN64" s="225">
        <v>0</v>
      </c>
      <c r="DO64" s="225">
        <v>0</v>
      </c>
      <c r="DP64" s="224">
        <v>0</v>
      </c>
      <c r="DQ64" s="224">
        <v>0</v>
      </c>
      <c r="DR64" s="224">
        <v>0</v>
      </c>
      <c r="DS64" s="225">
        <v>0</v>
      </c>
      <c r="DT64" s="225">
        <v>0</v>
      </c>
      <c r="DU64" s="225">
        <v>0</v>
      </c>
      <c r="DV64" s="225">
        <v>0</v>
      </c>
      <c r="DW64" s="225">
        <v>0</v>
      </c>
      <c r="DX64" s="225">
        <v>0</v>
      </c>
      <c r="DY64" s="225">
        <v>0</v>
      </c>
      <c r="DZ64" s="225">
        <v>0</v>
      </c>
      <c r="EA64" s="225">
        <v>0</v>
      </c>
      <c r="EB64" s="225">
        <v>0</v>
      </c>
      <c r="EC64" s="225">
        <v>0</v>
      </c>
      <c r="ED64" s="225">
        <v>0</v>
      </c>
    </row>
    <row r="65" spans="1:134" ht="15" x14ac:dyDescent="0.25">
      <c r="A65" s="216">
        <v>131</v>
      </c>
      <c r="B65" s="216">
        <v>81</v>
      </c>
      <c r="C65" s="216" t="s">
        <v>762</v>
      </c>
      <c r="D65" s="2">
        <v>99702</v>
      </c>
      <c r="E65" s="2">
        <v>99702</v>
      </c>
      <c r="F65" s="217" t="s">
        <v>703</v>
      </c>
      <c r="G65" s="20">
        <v>428</v>
      </c>
      <c r="H65" s="20">
        <v>2</v>
      </c>
      <c r="I65" s="20">
        <v>2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834.49503068156923</v>
      </c>
      <c r="T65" s="20">
        <v>834.49503068156923</v>
      </c>
      <c r="U65" s="20">
        <v>1408.3846153846155</v>
      </c>
      <c r="V65" s="20">
        <v>0</v>
      </c>
      <c r="W65" s="20">
        <v>0</v>
      </c>
      <c r="X65" s="20">
        <v>1365.173957061457</v>
      </c>
      <c r="Y65" s="20">
        <v>4.5824670824670823E-2</v>
      </c>
      <c r="Z65" s="20">
        <v>1.9515765765765767</v>
      </c>
      <c r="AA65" s="20">
        <v>2.5987525987525989E-3</v>
      </c>
      <c r="AB65" s="218">
        <v>0</v>
      </c>
      <c r="AC65" s="218">
        <v>0</v>
      </c>
      <c r="AD65" s="219">
        <v>2</v>
      </c>
      <c r="AE65" s="220">
        <v>4.5824670824670823E-2</v>
      </c>
      <c r="AF65" s="220">
        <v>1.9515765765765767</v>
      </c>
      <c r="AG65" s="221">
        <v>1.9974012474012475</v>
      </c>
      <c r="AH65" s="220">
        <v>2.5987525987525989E-3</v>
      </c>
      <c r="AI65" s="220">
        <v>5.1152666892547924E-2</v>
      </c>
      <c r="AJ65" s="220">
        <v>2.1784847493803636</v>
      </c>
      <c r="AK65" s="220">
        <v>2.2296374162729116</v>
      </c>
      <c r="AL65" s="220">
        <v>2.900907385210658E-3</v>
      </c>
      <c r="AM65" s="220">
        <v>5.3445563870625996E-2</v>
      </c>
      <c r="AN65" s="220">
        <v>2.2761344204940137</v>
      </c>
      <c r="AO65" s="220">
        <v>2.3295799843646399</v>
      </c>
      <c r="AP65" s="220">
        <v>3.0309393499409832E-3</v>
      </c>
      <c r="AQ65" s="220">
        <v>0</v>
      </c>
      <c r="AR65" s="220">
        <v>0</v>
      </c>
      <c r="AS65" s="220">
        <v>2.4888754898456762</v>
      </c>
      <c r="AT65" s="220">
        <v>2.3556930862496688</v>
      </c>
      <c r="AU65" s="220">
        <v>2.2296374162729116</v>
      </c>
      <c r="AV65" s="220">
        <v>2.1103271207365002</v>
      </c>
      <c r="AW65" s="220">
        <v>1.9974012474012475</v>
      </c>
      <c r="AX65" s="220">
        <v>2.7170018595979002</v>
      </c>
      <c r="AY65" s="220">
        <v>2.515844420786145</v>
      </c>
      <c r="AZ65" s="220">
        <v>2.3295799843646399</v>
      </c>
      <c r="BA65" s="220">
        <v>2.1571059238458621</v>
      </c>
      <c r="BB65" s="220">
        <v>1.9974012474012475</v>
      </c>
      <c r="BC65" s="220">
        <v>0</v>
      </c>
      <c r="BD65" s="220">
        <v>0</v>
      </c>
      <c r="BE65" s="220">
        <v>0</v>
      </c>
      <c r="BF65" s="220">
        <v>0</v>
      </c>
      <c r="BG65" s="220">
        <v>0</v>
      </c>
      <c r="BH65" s="222">
        <v>2.0054217288137806</v>
      </c>
      <c r="BI65" s="222">
        <v>2.0134744161349518</v>
      </c>
      <c r="BJ65" s="222">
        <v>2.0215594386862459</v>
      </c>
      <c r="BK65" s="223">
        <v>2.008268572326346</v>
      </c>
      <c r="BL65" s="223">
        <v>1.9950650875814588</v>
      </c>
      <c r="BM65" s="223">
        <v>2.009387391503509</v>
      </c>
      <c r="BN65" s="223">
        <v>2.0238125133190268</v>
      </c>
      <c r="BO65" s="223">
        <v>2.0383411911438403</v>
      </c>
      <c r="BP65" s="223">
        <v>2.0529741683926108</v>
      </c>
      <c r="BQ65" s="223">
        <v>2.0677121938168748</v>
      </c>
      <c r="BR65" s="223">
        <v>2.0793195547255015</v>
      </c>
      <c r="BS65" s="223">
        <v>2.0909920750057593</v>
      </c>
      <c r="BT65" s="223">
        <v>2.1027301204379274</v>
      </c>
      <c r="BU65" s="223">
        <v>2.1145340588556381</v>
      </c>
      <c r="BV65" s="223">
        <v>2.1264042601574027</v>
      </c>
      <c r="BW65" s="222">
        <v>2.0054217288137806</v>
      </c>
      <c r="BX65" s="222">
        <v>2.0134744161349518</v>
      </c>
      <c r="BY65" s="222">
        <v>2.0215594386862459</v>
      </c>
      <c r="BZ65" s="223">
        <v>2.008268572326346</v>
      </c>
      <c r="CA65" s="223">
        <v>1.9950650875814588</v>
      </c>
      <c r="CB65" s="223">
        <v>2.009387391503509</v>
      </c>
      <c r="CC65" s="223">
        <v>2.0238125133190268</v>
      </c>
      <c r="CD65" s="223">
        <v>2.0383411911438403</v>
      </c>
      <c r="CE65" s="223">
        <v>2.0529741683926108</v>
      </c>
      <c r="CF65" s="223">
        <v>2.0677121938168748</v>
      </c>
      <c r="CG65" s="223">
        <v>2.0793195547255015</v>
      </c>
      <c r="CH65" s="223">
        <v>2.0909920750057593</v>
      </c>
      <c r="CI65" s="223">
        <v>2.1027301204379274</v>
      </c>
      <c r="CJ65" s="223">
        <v>2.1145340588556381</v>
      </c>
      <c r="CK65" s="223">
        <v>2.1264042601574027</v>
      </c>
      <c r="CL65" s="222">
        <v>0</v>
      </c>
      <c r="CM65" s="222">
        <v>0</v>
      </c>
      <c r="CN65" s="222">
        <v>0</v>
      </c>
      <c r="CO65" s="223">
        <v>0</v>
      </c>
      <c r="CP65" s="223">
        <v>0</v>
      </c>
      <c r="CQ65" s="223">
        <v>0</v>
      </c>
      <c r="CR65" s="223">
        <v>0</v>
      </c>
      <c r="CS65" s="223">
        <v>0</v>
      </c>
      <c r="CT65" s="223">
        <v>0</v>
      </c>
      <c r="CU65" s="223">
        <v>0</v>
      </c>
      <c r="CV65" s="223">
        <v>0</v>
      </c>
      <c r="CW65" s="223">
        <v>0</v>
      </c>
      <c r="CX65" s="223">
        <v>0</v>
      </c>
      <c r="CY65" s="223">
        <v>0</v>
      </c>
      <c r="CZ65" s="223">
        <v>0</v>
      </c>
      <c r="DA65" s="224">
        <v>2.6091877814386944E-3</v>
      </c>
      <c r="DB65" s="224">
        <v>2.6196648661656937E-3</v>
      </c>
      <c r="DC65" s="224">
        <v>2.6301840211894949E-3</v>
      </c>
      <c r="DD65" s="225">
        <v>2.6128917152307388E-3</v>
      </c>
      <c r="DE65" s="225">
        <v>2.5957130985967457E-3</v>
      </c>
      <c r="DF65" s="225">
        <v>2.6143473738010786E-3</v>
      </c>
      <c r="DG65" s="225">
        <v>2.6331154219607425E-3</v>
      </c>
      <c r="DH65" s="225">
        <v>2.6520182034137914E-3</v>
      </c>
      <c r="DI65" s="225">
        <v>2.6710566853924158E-3</v>
      </c>
      <c r="DJ65" s="225">
        <v>2.6902318420724369E-3</v>
      </c>
      <c r="DK65" s="225">
        <v>2.7053337948549326E-3</v>
      </c>
      <c r="DL65" s="225">
        <v>2.7205205243374434E-3</v>
      </c>
      <c r="DM65" s="225">
        <v>2.7357925064245732E-3</v>
      </c>
      <c r="DN65" s="225">
        <v>2.7511502196924768E-3</v>
      </c>
      <c r="DO65" s="225">
        <v>2.7665941454038546E-3</v>
      </c>
      <c r="DP65" s="224">
        <v>0</v>
      </c>
      <c r="DQ65" s="224">
        <v>0</v>
      </c>
      <c r="DR65" s="224">
        <v>0</v>
      </c>
      <c r="DS65" s="225">
        <v>0</v>
      </c>
      <c r="DT65" s="225">
        <v>0</v>
      </c>
      <c r="DU65" s="225">
        <v>0</v>
      </c>
      <c r="DV65" s="225">
        <v>0</v>
      </c>
      <c r="DW65" s="225">
        <v>0</v>
      </c>
      <c r="DX65" s="225">
        <v>0</v>
      </c>
      <c r="DY65" s="225">
        <v>0</v>
      </c>
      <c r="DZ65" s="225">
        <v>0</v>
      </c>
      <c r="EA65" s="225">
        <v>0</v>
      </c>
      <c r="EB65" s="225">
        <v>0</v>
      </c>
      <c r="EC65" s="225">
        <v>0</v>
      </c>
      <c r="ED65" s="225">
        <v>0</v>
      </c>
    </row>
    <row r="66" spans="1:134" ht="15" x14ac:dyDescent="0.25">
      <c r="A66" s="216">
        <v>132</v>
      </c>
      <c r="B66" s="216">
        <v>81</v>
      </c>
      <c r="C66" s="216" t="s">
        <v>763</v>
      </c>
      <c r="D66" s="2">
        <v>99702</v>
      </c>
      <c r="E66" s="2">
        <v>99702</v>
      </c>
      <c r="F66" s="217" t="s">
        <v>703</v>
      </c>
      <c r="G66" s="20">
        <v>1798</v>
      </c>
      <c r="H66" s="20">
        <v>718</v>
      </c>
      <c r="I66" s="20">
        <v>522</v>
      </c>
      <c r="J66" s="20">
        <v>196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834.49503068156923</v>
      </c>
      <c r="T66" s="20">
        <v>834.49503068156923</v>
      </c>
      <c r="U66" s="20">
        <v>1408.3846153846155</v>
      </c>
      <c r="V66" s="20">
        <v>0</v>
      </c>
      <c r="W66" s="20">
        <v>0</v>
      </c>
      <c r="X66" s="20">
        <v>1365.173957061457</v>
      </c>
      <c r="Y66" s="20">
        <v>16.451056826056828</v>
      </c>
      <c r="Z66" s="20">
        <v>700.61599099099101</v>
      </c>
      <c r="AA66" s="20">
        <v>0.93295218295218296</v>
      </c>
      <c r="AB66" s="218">
        <v>0</v>
      </c>
      <c r="AC66" s="218">
        <v>0</v>
      </c>
      <c r="AD66" s="219">
        <v>718</v>
      </c>
      <c r="AE66" s="220">
        <v>11.960239085239087</v>
      </c>
      <c r="AF66" s="220">
        <v>509.36148648648646</v>
      </c>
      <c r="AG66" s="221">
        <v>521.32172557172555</v>
      </c>
      <c r="AH66" s="220">
        <v>0.6782744282744283</v>
      </c>
      <c r="AI66" s="220">
        <v>18.363807414424709</v>
      </c>
      <c r="AJ66" s="220">
        <v>782.07602502755049</v>
      </c>
      <c r="AK66" s="220">
        <v>800.43983244197523</v>
      </c>
      <c r="AL66" s="220">
        <v>1.0414257512906262</v>
      </c>
      <c r="AM66" s="220">
        <v>13.949292170233388</v>
      </c>
      <c r="AN66" s="220">
        <v>594.07108374893755</v>
      </c>
      <c r="AO66" s="220">
        <v>608.02037591917099</v>
      </c>
      <c r="AP66" s="220">
        <v>0.79107517033459662</v>
      </c>
      <c r="AQ66" s="220">
        <v>0</v>
      </c>
      <c r="AR66" s="220">
        <v>0</v>
      </c>
      <c r="AS66" s="220">
        <v>893.50630085459773</v>
      </c>
      <c r="AT66" s="220">
        <v>845.69381796363109</v>
      </c>
      <c r="AU66" s="220">
        <v>800.43983244197523</v>
      </c>
      <c r="AV66" s="220">
        <v>757.60743634440371</v>
      </c>
      <c r="AW66" s="220">
        <v>717.06704781704786</v>
      </c>
      <c r="AX66" s="220">
        <v>709.13748535505192</v>
      </c>
      <c r="AY66" s="220">
        <v>656.63539382518377</v>
      </c>
      <c r="AZ66" s="220">
        <v>608.02037591917087</v>
      </c>
      <c r="BA66" s="220">
        <v>563.00464612376993</v>
      </c>
      <c r="BB66" s="220">
        <v>521.32172557172555</v>
      </c>
      <c r="BC66" s="220">
        <v>0</v>
      </c>
      <c r="BD66" s="220">
        <v>0</v>
      </c>
      <c r="BE66" s="220">
        <v>0</v>
      </c>
      <c r="BF66" s="220">
        <v>0</v>
      </c>
      <c r="BG66" s="220">
        <v>0</v>
      </c>
      <c r="BH66" s="222">
        <v>719.94640064414716</v>
      </c>
      <c r="BI66" s="222">
        <v>722.83731539244775</v>
      </c>
      <c r="BJ66" s="222">
        <v>725.73983848836224</v>
      </c>
      <c r="BK66" s="223">
        <v>720.96841746515815</v>
      </c>
      <c r="BL66" s="223">
        <v>716.22836644174367</v>
      </c>
      <c r="BM66" s="223">
        <v>721.37007354975981</v>
      </c>
      <c r="BN66" s="223">
        <v>726.54869228153063</v>
      </c>
      <c r="BO66" s="223">
        <v>731.76448762063865</v>
      </c>
      <c r="BP66" s="223">
        <v>737.01772645294727</v>
      </c>
      <c r="BQ66" s="223">
        <v>742.30867758025806</v>
      </c>
      <c r="BR66" s="223">
        <v>746.47572014645493</v>
      </c>
      <c r="BS66" s="223">
        <v>750.66615492706751</v>
      </c>
      <c r="BT66" s="223">
        <v>754.88011323721582</v>
      </c>
      <c r="BU66" s="223">
        <v>759.117727129174</v>
      </c>
      <c r="BV66" s="223">
        <v>763.37912939650755</v>
      </c>
      <c r="BW66" s="222">
        <v>523.41507122039661</v>
      </c>
      <c r="BX66" s="222">
        <v>525.51682261122244</v>
      </c>
      <c r="BY66" s="222">
        <v>527.62701349711006</v>
      </c>
      <c r="BZ66" s="223">
        <v>524.1580973771762</v>
      </c>
      <c r="CA66" s="223">
        <v>520.71198785876061</v>
      </c>
      <c r="CB66" s="223">
        <v>524.45010918241576</v>
      </c>
      <c r="CC66" s="223">
        <v>528.21506597626592</v>
      </c>
      <c r="CD66" s="223">
        <v>532.00705088854215</v>
      </c>
      <c r="CE66" s="223">
        <v>535.82625795047136</v>
      </c>
      <c r="CF66" s="223">
        <v>539.6728825862042</v>
      </c>
      <c r="CG66" s="223">
        <v>542.70240378335575</v>
      </c>
      <c r="CH66" s="223">
        <v>545.74893157650297</v>
      </c>
      <c r="CI66" s="223">
        <v>548.81256143429891</v>
      </c>
      <c r="CJ66" s="223">
        <v>551.8933893613214</v>
      </c>
      <c r="CK66" s="223">
        <v>554.99151190108194</v>
      </c>
      <c r="CL66" s="222">
        <v>0</v>
      </c>
      <c r="CM66" s="222">
        <v>0</v>
      </c>
      <c r="CN66" s="222">
        <v>0</v>
      </c>
      <c r="CO66" s="223">
        <v>0</v>
      </c>
      <c r="CP66" s="223">
        <v>0</v>
      </c>
      <c r="CQ66" s="223">
        <v>0</v>
      </c>
      <c r="CR66" s="223">
        <v>0</v>
      </c>
      <c r="CS66" s="223">
        <v>0</v>
      </c>
      <c r="CT66" s="223">
        <v>0</v>
      </c>
      <c r="CU66" s="223">
        <v>0</v>
      </c>
      <c r="CV66" s="223">
        <v>0</v>
      </c>
      <c r="CW66" s="223">
        <v>0</v>
      </c>
      <c r="CX66" s="223">
        <v>0</v>
      </c>
      <c r="CY66" s="223">
        <v>0</v>
      </c>
      <c r="CZ66" s="223">
        <v>0</v>
      </c>
      <c r="DA66" s="224">
        <v>0.93669841353649119</v>
      </c>
      <c r="DB66" s="224">
        <v>0.94045968695348392</v>
      </c>
      <c r="DC66" s="224">
        <v>0.94423606360702861</v>
      </c>
      <c r="DD66" s="225">
        <v>0.93802812576783523</v>
      </c>
      <c r="DE66" s="225">
        <v>0.9318610023962316</v>
      </c>
      <c r="DF66" s="225">
        <v>0.93855070719458722</v>
      </c>
      <c r="DG66" s="225">
        <v>0.94528843648390659</v>
      </c>
      <c r="DH66" s="225">
        <v>0.95207453502555106</v>
      </c>
      <c r="DI66" s="225">
        <v>0.95890935005587719</v>
      </c>
      <c r="DJ66" s="225">
        <v>0.96579323130400474</v>
      </c>
      <c r="DK66" s="225">
        <v>0.97121483235292083</v>
      </c>
      <c r="DL66" s="225">
        <v>0.97666686823714211</v>
      </c>
      <c r="DM66" s="225">
        <v>0.98214950980642179</v>
      </c>
      <c r="DN66" s="225">
        <v>0.98766292886959917</v>
      </c>
      <c r="DO66" s="225">
        <v>0.99320729819998366</v>
      </c>
      <c r="DP66" s="224">
        <v>0</v>
      </c>
      <c r="DQ66" s="224">
        <v>0</v>
      </c>
      <c r="DR66" s="224">
        <v>0</v>
      </c>
      <c r="DS66" s="225">
        <v>0</v>
      </c>
      <c r="DT66" s="225">
        <v>0</v>
      </c>
      <c r="DU66" s="225">
        <v>0</v>
      </c>
      <c r="DV66" s="225">
        <v>0</v>
      </c>
      <c r="DW66" s="225">
        <v>0</v>
      </c>
      <c r="DX66" s="225">
        <v>0</v>
      </c>
      <c r="DY66" s="225">
        <v>0</v>
      </c>
      <c r="DZ66" s="225">
        <v>0</v>
      </c>
      <c r="EA66" s="225">
        <v>0</v>
      </c>
      <c r="EB66" s="225">
        <v>0</v>
      </c>
      <c r="EC66" s="225">
        <v>0</v>
      </c>
      <c r="ED66" s="225">
        <v>0</v>
      </c>
    </row>
    <row r="67" spans="1:134" ht="15" x14ac:dyDescent="0.25">
      <c r="A67" s="216">
        <v>133</v>
      </c>
      <c r="B67" s="216">
        <v>81</v>
      </c>
      <c r="C67" s="216" t="s">
        <v>764</v>
      </c>
      <c r="D67" s="2">
        <v>99702</v>
      </c>
      <c r="E67" s="2">
        <v>99702</v>
      </c>
      <c r="F67" s="217" t="s">
        <v>703</v>
      </c>
      <c r="G67" s="20">
        <v>57</v>
      </c>
      <c r="H67" s="20">
        <v>25</v>
      </c>
      <c r="I67" s="20">
        <v>21</v>
      </c>
      <c r="J67" s="20">
        <v>4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834.49503068156923</v>
      </c>
      <c r="T67" s="20">
        <v>834.49503068156923</v>
      </c>
      <c r="U67" s="20">
        <v>1408.3846153846155</v>
      </c>
      <c r="V67" s="20">
        <v>0</v>
      </c>
      <c r="W67" s="20">
        <v>0</v>
      </c>
      <c r="X67" s="20">
        <v>1365.173957061457</v>
      </c>
      <c r="Y67" s="20">
        <v>0.57280838530838529</v>
      </c>
      <c r="Z67" s="20">
        <v>24.394707207207208</v>
      </c>
      <c r="AA67" s="20">
        <v>3.2484407484407486E-2</v>
      </c>
      <c r="AB67" s="218">
        <v>0</v>
      </c>
      <c r="AC67" s="218">
        <v>0</v>
      </c>
      <c r="AD67" s="219">
        <v>25</v>
      </c>
      <c r="AE67" s="220">
        <v>0.48115904365904361</v>
      </c>
      <c r="AF67" s="220">
        <v>20.491554054054053</v>
      </c>
      <c r="AG67" s="221">
        <v>20.972713097713097</v>
      </c>
      <c r="AH67" s="220">
        <v>2.7286902286902288E-2</v>
      </c>
      <c r="AI67" s="220">
        <v>0.63940833615684911</v>
      </c>
      <c r="AJ67" s="220">
        <v>27.231059367254545</v>
      </c>
      <c r="AK67" s="220">
        <v>27.870467703411393</v>
      </c>
      <c r="AL67" s="220">
        <v>3.626134231513322E-2</v>
      </c>
      <c r="AM67" s="220">
        <v>0.56117842064157297</v>
      </c>
      <c r="AN67" s="220">
        <v>23.899411415187142</v>
      </c>
      <c r="AO67" s="220">
        <v>24.460589835828713</v>
      </c>
      <c r="AP67" s="220">
        <v>3.1824863174380325E-2</v>
      </c>
      <c r="AQ67" s="220">
        <v>0</v>
      </c>
      <c r="AR67" s="220">
        <v>0</v>
      </c>
      <c r="AS67" s="220">
        <v>31.110943623070952</v>
      </c>
      <c r="AT67" s="220">
        <v>29.44616357812086</v>
      </c>
      <c r="AU67" s="220">
        <v>27.870467703411393</v>
      </c>
      <c r="AV67" s="220">
        <v>26.379089009206254</v>
      </c>
      <c r="AW67" s="220">
        <v>24.967515592515593</v>
      </c>
      <c r="AX67" s="220">
        <v>28.528519525777948</v>
      </c>
      <c r="AY67" s="220">
        <v>26.416366418254519</v>
      </c>
      <c r="AZ67" s="220">
        <v>24.460589835828713</v>
      </c>
      <c r="BA67" s="220">
        <v>22.649612200381551</v>
      </c>
      <c r="BB67" s="220">
        <v>20.972713097713097</v>
      </c>
      <c r="BC67" s="220">
        <v>0</v>
      </c>
      <c r="BD67" s="220">
        <v>0</v>
      </c>
      <c r="BE67" s="220">
        <v>0</v>
      </c>
      <c r="BF67" s="220">
        <v>0</v>
      </c>
      <c r="BG67" s="220">
        <v>0</v>
      </c>
      <c r="BH67" s="222">
        <v>25.067771610172255</v>
      </c>
      <c r="BI67" s="222">
        <v>25.168430201686899</v>
      </c>
      <c r="BJ67" s="222">
        <v>25.269492983578072</v>
      </c>
      <c r="BK67" s="223">
        <v>25.103357154079323</v>
      </c>
      <c r="BL67" s="223">
        <v>24.938313594768232</v>
      </c>
      <c r="BM67" s="223">
        <v>25.117342393793862</v>
      </c>
      <c r="BN67" s="223">
        <v>25.297656416487836</v>
      </c>
      <c r="BO67" s="223">
        <v>25.479264889298001</v>
      </c>
      <c r="BP67" s="223">
        <v>25.662177104907634</v>
      </c>
      <c r="BQ67" s="223">
        <v>25.846402422710934</v>
      </c>
      <c r="BR67" s="223">
        <v>25.991494434068766</v>
      </c>
      <c r="BS67" s="223">
        <v>26.137400937571986</v>
      </c>
      <c r="BT67" s="223">
        <v>26.284126505474088</v>
      </c>
      <c r="BU67" s="223">
        <v>26.431675735695471</v>
      </c>
      <c r="BV67" s="223">
        <v>26.580053251967531</v>
      </c>
      <c r="BW67" s="222">
        <v>21.056928152544693</v>
      </c>
      <c r="BX67" s="222">
        <v>21.141481369416994</v>
      </c>
      <c r="BY67" s="222">
        <v>21.226374106205579</v>
      </c>
      <c r="BZ67" s="223">
        <v>21.086820009426631</v>
      </c>
      <c r="CA67" s="223">
        <v>20.948183419605314</v>
      </c>
      <c r="CB67" s="223">
        <v>21.098567610786844</v>
      </c>
      <c r="CC67" s="223">
        <v>21.250031389849781</v>
      </c>
      <c r="CD67" s="223">
        <v>21.402582507010319</v>
      </c>
      <c r="CE67" s="223">
        <v>21.556228768122413</v>
      </c>
      <c r="CF67" s="223">
        <v>21.710978035077186</v>
      </c>
      <c r="CG67" s="223">
        <v>21.832855324617764</v>
      </c>
      <c r="CH67" s="223">
        <v>21.95541678756047</v>
      </c>
      <c r="CI67" s="223">
        <v>22.078666264598233</v>
      </c>
      <c r="CJ67" s="223">
        <v>22.202607617984196</v>
      </c>
      <c r="CK67" s="223">
        <v>22.327244731652726</v>
      </c>
      <c r="CL67" s="222">
        <v>0</v>
      </c>
      <c r="CM67" s="222">
        <v>0</v>
      </c>
      <c r="CN67" s="222">
        <v>0</v>
      </c>
      <c r="CO67" s="223">
        <v>0</v>
      </c>
      <c r="CP67" s="223">
        <v>0</v>
      </c>
      <c r="CQ67" s="223">
        <v>0</v>
      </c>
      <c r="CR67" s="223">
        <v>0</v>
      </c>
      <c r="CS67" s="223">
        <v>0</v>
      </c>
      <c r="CT67" s="223">
        <v>0</v>
      </c>
      <c r="CU67" s="223">
        <v>0</v>
      </c>
      <c r="CV67" s="223">
        <v>0</v>
      </c>
      <c r="CW67" s="223">
        <v>0</v>
      </c>
      <c r="CX67" s="223">
        <v>0</v>
      </c>
      <c r="CY67" s="223">
        <v>0</v>
      </c>
      <c r="CZ67" s="223">
        <v>0</v>
      </c>
      <c r="DA67" s="224">
        <v>3.2614847267983679E-2</v>
      </c>
      <c r="DB67" s="224">
        <v>3.2745810827071169E-2</v>
      </c>
      <c r="DC67" s="224">
        <v>3.2877300264868688E-2</v>
      </c>
      <c r="DD67" s="225">
        <v>3.2661146440384238E-2</v>
      </c>
      <c r="DE67" s="225">
        <v>3.2446413732459323E-2</v>
      </c>
      <c r="DF67" s="225">
        <v>3.2679342172513483E-2</v>
      </c>
      <c r="DG67" s="225">
        <v>3.2913942774509285E-2</v>
      </c>
      <c r="DH67" s="225">
        <v>3.3150227542672397E-2</v>
      </c>
      <c r="DI67" s="225">
        <v>3.3388208567405202E-2</v>
      </c>
      <c r="DJ67" s="225">
        <v>3.3627898025905462E-2</v>
      </c>
      <c r="DK67" s="225">
        <v>3.3816672435686659E-2</v>
      </c>
      <c r="DL67" s="225">
        <v>3.4006506554218045E-2</v>
      </c>
      <c r="DM67" s="225">
        <v>3.419740633030717E-2</v>
      </c>
      <c r="DN67" s="225">
        <v>3.4389377746155962E-2</v>
      </c>
      <c r="DO67" s="225">
        <v>3.4582426817548181E-2</v>
      </c>
      <c r="DP67" s="224">
        <v>0</v>
      </c>
      <c r="DQ67" s="224">
        <v>0</v>
      </c>
      <c r="DR67" s="224">
        <v>0</v>
      </c>
      <c r="DS67" s="225">
        <v>0</v>
      </c>
      <c r="DT67" s="225">
        <v>0</v>
      </c>
      <c r="DU67" s="225">
        <v>0</v>
      </c>
      <c r="DV67" s="225">
        <v>0</v>
      </c>
      <c r="DW67" s="225">
        <v>0</v>
      </c>
      <c r="DX67" s="225">
        <v>0</v>
      </c>
      <c r="DY67" s="225">
        <v>0</v>
      </c>
      <c r="DZ67" s="225">
        <v>0</v>
      </c>
      <c r="EA67" s="225">
        <v>0</v>
      </c>
      <c r="EB67" s="225">
        <v>0</v>
      </c>
      <c r="EC67" s="225">
        <v>0</v>
      </c>
      <c r="ED67" s="225">
        <v>0</v>
      </c>
    </row>
    <row r="68" spans="1:134" ht="15" x14ac:dyDescent="0.25">
      <c r="A68" s="216">
        <v>126</v>
      </c>
      <c r="B68" s="216">
        <v>82</v>
      </c>
      <c r="C68" s="216" t="s">
        <v>765</v>
      </c>
      <c r="D68" s="2">
        <v>99705</v>
      </c>
      <c r="E68" s="2">
        <v>99705</v>
      </c>
      <c r="F68" s="217" t="s">
        <v>703</v>
      </c>
      <c r="G68" s="20">
        <v>6</v>
      </c>
      <c r="H68" s="20">
        <v>6</v>
      </c>
      <c r="I68" s="20">
        <v>4</v>
      </c>
      <c r="J68" s="20">
        <v>2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834.49503068156923</v>
      </c>
      <c r="T68" s="20">
        <v>834.49503068156923</v>
      </c>
      <c r="U68" s="20">
        <v>1408.3846153846155</v>
      </c>
      <c r="V68" s="20">
        <v>0</v>
      </c>
      <c r="W68" s="20">
        <v>0</v>
      </c>
      <c r="X68" s="20">
        <v>1365.173957061457</v>
      </c>
      <c r="Y68" s="20">
        <v>0.13747401247401247</v>
      </c>
      <c r="Z68" s="20">
        <v>5.8547297297297298</v>
      </c>
      <c r="AA68" s="20">
        <v>7.7962577962577967E-3</v>
      </c>
      <c r="AB68" s="218">
        <v>0</v>
      </c>
      <c r="AC68" s="218">
        <v>0</v>
      </c>
      <c r="AD68" s="219">
        <v>6</v>
      </c>
      <c r="AE68" s="220">
        <v>9.1649341649341645E-2</v>
      </c>
      <c r="AF68" s="220">
        <v>3.9031531531531534</v>
      </c>
      <c r="AG68" s="221">
        <v>3.9948024948024949</v>
      </c>
      <c r="AH68" s="220">
        <v>5.1975051975051978E-3</v>
      </c>
      <c r="AI68" s="220">
        <v>0.12759673841393845</v>
      </c>
      <c r="AJ68" s="220">
        <v>5.4340773529822677</v>
      </c>
      <c r="AK68" s="220">
        <v>5.5616740913962062</v>
      </c>
      <c r="AL68" s="220">
        <v>7.2361099289568135E-3</v>
      </c>
      <c r="AM68" s="220">
        <v>8.5500796513991215E-2</v>
      </c>
      <c r="AN68" s="220">
        <v>3.6412995173226999</v>
      </c>
      <c r="AO68" s="220">
        <v>3.7268003138366912</v>
      </c>
      <c r="AP68" s="220">
        <v>4.8488164374664204E-3</v>
      </c>
      <c r="AQ68" s="220">
        <v>0</v>
      </c>
      <c r="AR68" s="220">
        <v>0</v>
      </c>
      <c r="AS68" s="220">
        <v>5.1620772640036989</v>
      </c>
      <c r="AT68" s="220">
        <v>5.3581518620691204</v>
      </c>
      <c r="AU68" s="220">
        <v>5.5616740913962062</v>
      </c>
      <c r="AV68" s="220">
        <v>5.7729268402935734</v>
      </c>
      <c r="AW68" s="220">
        <v>5.992203742203742</v>
      </c>
      <c r="AX68" s="220">
        <v>3.4767777874585355</v>
      </c>
      <c r="AY68" s="220">
        <v>3.599618945033058</v>
      </c>
      <c r="AZ68" s="220">
        <v>3.7268003138366907</v>
      </c>
      <c r="BA68" s="220">
        <v>3.8584752417691544</v>
      </c>
      <c r="BB68" s="220">
        <v>3.9948024948024949</v>
      </c>
      <c r="BC68" s="220">
        <v>0</v>
      </c>
      <c r="BD68" s="220">
        <v>0</v>
      </c>
      <c r="BE68" s="220">
        <v>0</v>
      </c>
      <c r="BF68" s="220">
        <v>0</v>
      </c>
      <c r="BG68" s="220">
        <v>0</v>
      </c>
      <c r="BH68" s="222">
        <v>6.0602769305452169</v>
      </c>
      <c r="BI68" s="222">
        <v>6.1291234502302743</v>
      </c>
      <c r="BJ68" s="222">
        <v>6.1987520865293195</v>
      </c>
      <c r="BK68" s="223">
        <v>6.1579980112329968</v>
      </c>
      <c r="BL68" s="223">
        <v>6.1175118761010925</v>
      </c>
      <c r="BM68" s="223">
        <v>6.1614286710375863</v>
      </c>
      <c r="BN68" s="223">
        <v>6.2056607387379996</v>
      </c>
      <c r="BO68" s="223">
        <v>6.2502103425031015</v>
      </c>
      <c r="BP68" s="223">
        <v>6.2950797618815892</v>
      </c>
      <c r="BQ68" s="223">
        <v>6.3402712927867348</v>
      </c>
      <c r="BR68" s="223">
        <v>6.3758631983594976</v>
      </c>
      <c r="BS68" s="223">
        <v>6.4116549035439485</v>
      </c>
      <c r="BT68" s="223">
        <v>6.4476475299401894</v>
      </c>
      <c r="BU68" s="223">
        <v>6.4838422054445601</v>
      </c>
      <c r="BV68" s="223">
        <v>6.5202400642849891</v>
      </c>
      <c r="BW68" s="222">
        <v>4.0401846203634788</v>
      </c>
      <c r="BX68" s="222">
        <v>4.0860823001535165</v>
      </c>
      <c r="BY68" s="222">
        <v>4.1325013910195461</v>
      </c>
      <c r="BZ68" s="223">
        <v>4.1053320074886637</v>
      </c>
      <c r="CA68" s="223">
        <v>4.0783412507340611</v>
      </c>
      <c r="CB68" s="223">
        <v>4.1076191140250566</v>
      </c>
      <c r="CC68" s="223">
        <v>4.1371071591586661</v>
      </c>
      <c r="CD68" s="223">
        <v>4.1668068950020674</v>
      </c>
      <c r="CE68" s="223">
        <v>4.1967198412543922</v>
      </c>
      <c r="CF68" s="223">
        <v>4.2268475285244893</v>
      </c>
      <c r="CG68" s="223">
        <v>4.2505754655729975</v>
      </c>
      <c r="CH68" s="223">
        <v>4.2744366023626323</v>
      </c>
      <c r="CI68" s="223">
        <v>4.2984316866267926</v>
      </c>
      <c r="CJ68" s="223">
        <v>4.3225614702963737</v>
      </c>
      <c r="CK68" s="223">
        <v>4.3468267095233255</v>
      </c>
      <c r="CL68" s="222">
        <v>0</v>
      </c>
      <c r="CM68" s="222">
        <v>0</v>
      </c>
      <c r="CN68" s="222">
        <v>0</v>
      </c>
      <c r="CO68" s="223">
        <v>0</v>
      </c>
      <c r="CP68" s="223">
        <v>0</v>
      </c>
      <c r="CQ68" s="223">
        <v>0</v>
      </c>
      <c r="CR68" s="223">
        <v>0</v>
      </c>
      <c r="CS68" s="223">
        <v>0</v>
      </c>
      <c r="CT68" s="223">
        <v>0</v>
      </c>
      <c r="CU68" s="223">
        <v>0</v>
      </c>
      <c r="CV68" s="223">
        <v>0</v>
      </c>
      <c r="CW68" s="223">
        <v>0</v>
      </c>
      <c r="CX68" s="223">
        <v>0</v>
      </c>
      <c r="CY68" s="223">
        <v>0</v>
      </c>
      <c r="CZ68" s="223">
        <v>0</v>
      </c>
      <c r="DA68" s="224">
        <v>7.8848255666734545E-3</v>
      </c>
      <c r="DB68" s="224">
        <v>7.9743994928835223E-3</v>
      </c>
      <c r="DC68" s="224">
        <v>8.0649910051123087E-3</v>
      </c>
      <c r="DD68" s="225">
        <v>8.0119672277296355E-3</v>
      </c>
      <c r="DE68" s="225">
        <v>7.9592920584193247E-3</v>
      </c>
      <c r="DF68" s="225">
        <v>8.0164307455602227E-3</v>
      </c>
      <c r="DG68" s="225">
        <v>8.0739796236507944E-3</v>
      </c>
      <c r="DH68" s="225">
        <v>8.1319416373966981E-3</v>
      </c>
      <c r="DI68" s="225">
        <v>8.1903197526432339E-3</v>
      </c>
      <c r="DJ68" s="225">
        <v>8.2491169565271083E-3</v>
      </c>
      <c r="DK68" s="225">
        <v>8.2954244058801689E-3</v>
      </c>
      <c r="DL68" s="225">
        <v>8.3419918078896042E-3</v>
      </c>
      <c r="DM68" s="225">
        <v>8.38882062183215E-3</v>
      </c>
      <c r="DN68" s="225">
        <v>8.4359123151763749E-3</v>
      </c>
      <c r="DO68" s="225">
        <v>8.4832683636286623E-3</v>
      </c>
      <c r="DP68" s="224">
        <v>0</v>
      </c>
      <c r="DQ68" s="224">
        <v>0</v>
      </c>
      <c r="DR68" s="224">
        <v>0</v>
      </c>
      <c r="DS68" s="225">
        <v>0</v>
      </c>
      <c r="DT68" s="225">
        <v>0</v>
      </c>
      <c r="DU68" s="225">
        <v>0</v>
      </c>
      <c r="DV68" s="225">
        <v>0</v>
      </c>
      <c r="DW68" s="225">
        <v>0</v>
      </c>
      <c r="DX68" s="225">
        <v>0</v>
      </c>
      <c r="DY68" s="225">
        <v>0</v>
      </c>
      <c r="DZ68" s="225">
        <v>0</v>
      </c>
      <c r="EA68" s="225">
        <v>0</v>
      </c>
      <c r="EB68" s="225">
        <v>0</v>
      </c>
      <c r="EC68" s="225">
        <v>0</v>
      </c>
      <c r="ED68" s="225">
        <v>0</v>
      </c>
    </row>
    <row r="69" spans="1:134" ht="15" x14ac:dyDescent="0.25">
      <c r="A69" s="216">
        <v>127</v>
      </c>
      <c r="B69" s="216">
        <v>82</v>
      </c>
      <c r="C69" s="216" t="s">
        <v>766</v>
      </c>
      <c r="D69" s="2">
        <v>99705</v>
      </c>
      <c r="E69" s="2">
        <v>99705</v>
      </c>
      <c r="F69" s="217" t="s">
        <v>703</v>
      </c>
      <c r="G69" s="20">
        <v>12</v>
      </c>
      <c r="H69" s="20">
        <v>5</v>
      </c>
      <c r="I69" s="20">
        <v>3</v>
      </c>
      <c r="J69" s="20">
        <v>2</v>
      </c>
      <c r="K69" s="20">
        <v>0</v>
      </c>
      <c r="L69" s="20">
        <v>1</v>
      </c>
      <c r="M69" s="20">
        <v>1</v>
      </c>
      <c r="N69" s="20">
        <v>0</v>
      </c>
      <c r="O69" s="20">
        <v>0</v>
      </c>
      <c r="P69" s="20">
        <v>0</v>
      </c>
      <c r="Q69" s="20">
        <v>1</v>
      </c>
      <c r="R69" s="20">
        <v>0</v>
      </c>
      <c r="S69" s="20">
        <v>4837</v>
      </c>
      <c r="T69" s="20">
        <v>4837</v>
      </c>
      <c r="U69" s="20">
        <v>0</v>
      </c>
      <c r="V69" s="20">
        <v>0</v>
      </c>
      <c r="W69" s="20">
        <v>0</v>
      </c>
      <c r="X69" s="20">
        <v>4837</v>
      </c>
      <c r="Y69" s="20">
        <v>0</v>
      </c>
      <c r="Z69" s="20">
        <v>5</v>
      </c>
      <c r="AA69" s="20">
        <v>0</v>
      </c>
      <c r="AB69" s="218">
        <v>0</v>
      </c>
      <c r="AC69" s="218">
        <v>0</v>
      </c>
      <c r="AD69" s="219">
        <v>5</v>
      </c>
      <c r="AE69" s="220">
        <v>0</v>
      </c>
      <c r="AF69" s="220">
        <v>3</v>
      </c>
      <c r="AG69" s="221">
        <v>3</v>
      </c>
      <c r="AH69" s="220">
        <v>0</v>
      </c>
      <c r="AI69" s="220">
        <v>0</v>
      </c>
      <c r="AJ69" s="220">
        <v>4.6407585011043029</v>
      </c>
      <c r="AK69" s="220">
        <v>4.6407585011043029</v>
      </c>
      <c r="AL69" s="220">
        <v>0</v>
      </c>
      <c r="AM69" s="220">
        <v>0</v>
      </c>
      <c r="AN69" s="220">
        <v>2.798736847705618</v>
      </c>
      <c r="AO69" s="220">
        <v>2.798736847705618</v>
      </c>
      <c r="AP69" s="220">
        <v>0</v>
      </c>
      <c r="AQ69" s="220">
        <v>0</v>
      </c>
      <c r="AR69" s="220">
        <v>0</v>
      </c>
      <c r="AS69" s="220">
        <v>4.3073278931143708</v>
      </c>
      <c r="AT69" s="220">
        <v>4.4709359799726727</v>
      </c>
      <c r="AU69" s="220">
        <v>4.6407585011043029</v>
      </c>
      <c r="AV69" s="220">
        <v>4.8170315034802824</v>
      </c>
      <c r="AW69" s="220">
        <v>5</v>
      </c>
      <c r="AX69" s="220">
        <v>2.6109759809017263</v>
      </c>
      <c r="AY69" s="220">
        <v>2.703226717503358</v>
      </c>
      <c r="AZ69" s="220">
        <v>2.798736847705618</v>
      </c>
      <c r="BA69" s="220">
        <v>2.8976215320701999</v>
      </c>
      <c r="BB69" s="220">
        <v>3</v>
      </c>
      <c r="BC69" s="220">
        <v>0</v>
      </c>
      <c r="BD69" s="220">
        <v>0</v>
      </c>
      <c r="BE69" s="220">
        <v>0</v>
      </c>
      <c r="BF69" s="220">
        <v>0</v>
      </c>
      <c r="BG69" s="220">
        <v>0</v>
      </c>
      <c r="BH69" s="222">
        <v>5.0568014634265754</v>
      </c>
      <c r="BI69" s="222">
        <v>5.1142482081026319</v>
      </c>
      <c r="BJ69" s="222">
        <v>5.1723475646120267</v>
      </c>
      <c r="BK69" s="223">
        <v>5.1383416487172724</v>
      </c>
      <c r="BL69" s="223">
        <v>5.1045593067995929</v>
      </c>
      <c r="BM69" s="223">
        <v>5.1412042514859557</v>
      </c>
      <c r="BN69" s="223">
        <v>5.1781122653013751</v>
      </c>
      <c r="BO69" s="223">
        <v>5.2152852367837488</v>
      </c>
      <c r="BP69" s="223">
        <v>5.2527250680285267</v>
      </c>
      <c r="BQ69" s="223">
        <v>5.2904336747860521</v>
      </c>
      <c r="BR69" s="223">
        <v>5.3201321856378145</v>
      </c>
      <c r="BS69" s="223">
        <v>5.3499974127931988</v>
      </c>
      <c r="BT69" s="223">
        <v>5.380030292135018</v>
      </c>
      <c r="BU69" s="223">
        <v>5.4102317647997813</v>
      </c>
      <c r="BV69" s="223">
        <v>5.4406027772071814</v>
      </c>
      <c r="BW69" s="222">
        <v>3.0340808780559456</v>
      </c>
      <c r="BX69" s="222">
        <v>3.0685489248615792</v>
      </c>
      <c r="BY69" s="222">
        <v>3.1034085387672157</v>
      </c>
      <c r="BZ69" s="223">
        <v>3.0830049892303628</v>
      </c>
      <c r="CA69" s="223">
        <v>3.0627355840797557</v>
      </c>
      <c r="CB69" s="223">
        <v>3.084722550891573</v>
      </c>
      <c r="CC69" s="223">
        <v>3.1068673591808249</v>
      </c>
      <c r="CD69" s="223">
        <v>3.1291711420702488</v>
      </c>
      <c r="CE69" s="223">
        <v>3.1516350408171157</v>
      </c>
      <c r="CF69" s="223">
        <v>3.1742602048716306</v>
      </c>
      <c r="CG69" s="223">
        <v>3.1920793113826886</v>
      </c>
      <c r="CH69" s="223">
        <v>3.2099984476759187</v>
      </c>
      <c r="CI69" s="223">
        <v>3.2280181752810102</v>
      </c>
      <c r="CJ69" s="223">
        <v>3.246139058879868</v>
      </c>
      <c r="CK69" s="223">
        <v>3.2643616663243087</v>
      </c>
      <c r="CL69" s="222">
        <v>0</v>
      </c>
      <c r="CM69" s="222">
        <v>0</v>
      </c>
      <c r="CN69" s="222">
        <v>0</v>
      </c>
      <c r="CO69" s="223">
        <v>0</v>
      </c>
      <c r="CP69" s="223">
        <v>0</v>
      </c>
      <c r="CQ69" s="223">
        <v>0</v>
      </c>
      <c r="CR69" s="223">
        <v>0</v>
      </c>
      <c r="CS69" s="223">
        <v>0</v>
      </c>
      <c r="CT69" s="223">
        <v>0</v>
      </c>
      <c r="CU69" s="223">
        <v>0</v>
      </c>
      <c r="CV69" s="223">
        <v>0</v>
      </c>
      <c r="CW69" s="223">
        <v>0</v>
      </c>
      <c r="CX69" s="223">
        <v>0</v>
      </c>
      <c r="CY69" s="223">
        <v>0</v>
      </c>
      <c r="CZ69" s="223">
        <v>0</v>
      </c>
      <c r="DA69" s="224">
        <v>0</v>
      </c>
      <c r="DB69" s="224">
        <v>0</v>
      </c>
      <c r="DC69" s="224">
        <v>0</v>
      </c>
      <c r="DD69" s="225">
        <v>0</v>
      </c>
      <c r="DE69" s="225">
        <v>0</v>
      </c>
      <c r="DF69" s="225">
        <v>0</v>
      </c>
      <c r="DG69" s="225">
        <v>0</v>
      </c>
      <c r="DH69" s="225">
        <v>0</v>
      </c>
      <c r="DI69" s="225">
        <v>0</v>
      </c>
      <c r="DJ69" s="225">
        <v>0</v>
      </c>
      <c r="DK69" s="225">
        <v>0</v>
      </c>
      <c r="DL69" s="225">
        <v>0</v>
      </c>
      <c r="DM69" s="225">
        <v>0</v>
      </c>
      <c r="DN69" s="225">
        <v>0</v>
      </c>
      <c r="DO69" s="225">
        <v>0</v>
      </c>
      <c r="DP69" s="224">
        <v>0</v>
      </c>
      <c r="DQ69" s="224">
        <v>0</v>
      </c>
      <c r="DR69" s="224">
        <v>0</v>
      </c>
      <c r="DS69" s="225">
        <v>0</v>
      </c>
      <c r="DT69" s="225">
        <v>0</v>
      </c>
      <c r="DU69" s="225">
        <v>0</v>
      </c>
      <c r="DV69" s="225">
        <v>0</v>
      </c>
      <c r="DW69" s="225">
        <v>0</v>
      </c>
      <c r="DX69" s="225">
        <v>0</v>
      </c>
      <c r="DY69" s="225">
        <v>0</v>
      </c>
      <c r="DZ69" s="225">
        <v>0</v>
      </c>
      <c r="EA69" s="225">
        <v>0</v>
      </c>
      <c r="EB69" s="225">
        <v>0</v>
      </c>
      <c r="EC69" s="225">
        <v>0</v>
      </c>
      <c r="ED69" s="225">
        <v>0</v>
      </c>
    </row>
    <row r="70" spans="1:134" ht="15" x14ac:dyDescent="0.25">
      <c r="A70" s="216">
        <v>132</v>
      </c>
      <c r="B70" s="216">
        <v>82</v>
      </c>
      <c r="C70" s="216" t="s">
        <v>767</v>
      </c>
      <c r="D70" s="2">
        <v>99702</v>
      </c>
      <c r="E70" s="2">
        <v>99702</v>
      </c>
      <c r="F70" s="217" t="s">
        <v>703</v>
      </c>
      <c r="G70" s="20">
        <v>192</v>
      </c>
      <c r="H70" s="20">
        <v>61</v>
      </c>
      <c r="I70" s="20">
        <v>58</v>
      </c>
      <c r="J70" s="20">
        <v>3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834.49503068156923</v>
      </c>
      <c r="T70" s="20">
        <v>834.49503068156923</v>
      </c>
      <c r="U70" s="20">
        <v>1408.3846153846155</v>
      </c>
      <c r="V70" s="20">
        <v>0</v>
      </c>
      <c r="W70" s="20">
        <v>0</v>
      </c>
      <c r="X70" s="20">
        <v>1365.173957061457</v>
      </c>
      <c r="Y70" s="20">
        <v>1.3976524601524603</v>
      </c>
      <c r="Z70" s="20">
        <v>59.523085585585584</v>
      </c>
      <c r="AA70" s="20">
        <v>7.9261954261954259E-2</v>
      </c>
      <c r="AB70" s="218">
        <v>0</v>
      </c>
      <c r="AC70" s="218">
        <v>0</v>
      </c>
      <c r="AD70" s="219">
        <v>60.999999999999993</v>
      </c>
      <c r="AE70" s="220">
        <v>1.328915453915454</v>
      </c>
      <c r="AF70" s="220">
        <v>56.59572072072072</v>
      </c>
      <c r="AG70" s="221">
        <v>57.924636174636177</v>
      </c>
      <c r="AH70" s="220">
        <v>7.5363825363825354E-2</v>
      </c>
      <c r="AI70" s="220">
        <v>1.5601563402227119</v>
      </c>
      <c r="AJ70" s="220">
        <v>66.44378485610109</v>
      </c>
      <c r="AK70" s="220">
        <v>68.003941196323808</v>
      </c>
      <c r="AL70" s="220">
        <v>8.8477675248925053E-2</v>
      </c>
      <c r="AM70" s="220">
        <v>1.5499213522481541</v>
      </c>
      <c r="AN70" s="220">
        <v>66.007898194326401</v>
      </c>
      <c r="AO70" s="220">
        <v>67.557819546574549</v>
      </c>
      <c r="AP70" s="220">
        <v>8.7897241148288494E-2</v>
      </c>
      <c r="AQ70" s="220">
        <v>0</v>
      </c>
      <c r="AR70" s="220">
        <v>0</v>
      </c>
      <c r="AS70" s="220">
        <v>75.910702440293122</v>
      </c>
      <c r="AT70" s="220">
        <v>71.848639130614885</v>
      </c>
      <c r="AU70" s="220">
        <v>68.003941196323794</v>
      </c>
      <c r="AV70" s="220">
        <v>64.36497718246325</v>
      </c>
      <c r="AW70" s="220">
        <v>60.920738045738041</v>
      </c>
      <c r="AX70" s="220">
        <v>78.793053928339106</v>
      </c>
      <c r="AY70" s="220">
        <v>72.959488202798198</v>
      </c>
      <c r="AZ70" s="220">
        <v>67.557819546574549</v>
      </c>
      <c r="BA70" s="220">
        <v>62.556071791530002</v>
      </c>
      <c r="BB70" s="220">
        <v>57.924636174636177</v>
      </c>
      <c r="BC70" s="220">
        <v>0</v>
      </c>
      <c r="BD70" s="220">
        <v>0</v>
      </c>
      <c r="BE70" s="220">
        <v>0</v>
      </c>
      <c r="BF70" s="220">
        <v>0</v>
      </c>
      <c r="BG70" s="220">
        <v>0</v>
      </c>
      <c r="BH70" s="222">
        <v>61.165362728820298</v>
      </c>
      <c r="BI70" s="222">
        <v>61.410969692116026</v>
      </c>
      <c r="BJ70" s="222">
        <v>61.657562879930488</v>
      </c>
      <c r="BK70" s="223">
        <v>61.252191455953543</v>
      </c>
      <c r="BL70" s="223">
        <v>60.849485171234484</v>
      </c>
      <c r="BM70" s="223">
        <v>61.286315440857017</v>
      </c>
      <c r="BN70" s="223">
        <v>61.726281656230306</v>
      </c>
      <c r="BO70" s="223">
        <v>62.169406329887117</v>
      </c>
      <c r="BP70" s="223">
        <v>62.615712135974618</v>
      </c>
      <c r="BQ70" s="223">
        <v>63.065221911414675</v>
      </c>
      <c r="BR70" s="223">
        <v>63.419246419127781</v>
      </c>
      <c r="BS70" s="223">
        <v>63.775258287675641</v>
      </c>
      <c r="BT70" s="223">
        <v>64.133268673356767</v>
      </c>
      <c r="BU70" s="223">
        <v>64.493288795096944</v>
      </c>
      <c r="BV70" s="223">
        <v>64.855329934800764</v>
      </c>
      <c r="BW70" s="222">
        <v>58.157230135599633</v>
      </c>
      <c r="BX70" s="222">
        <v>58.390758067913609</v>
      </c>
      <c r="BY70" s="222">
        <v>58.625223721901129</v>
      </c>
      <c r="BZ70" s="223">
        <v>58.239788597464035</v>
      </c>
      <c r="CA70" s="223">
        <v>57.856887539862306</v>
      </c>
      <c r="CB70" s="223">
        <v>58.272234353601768</v>
      </c>
      <c r="CC70" s="223">
        <v>58.690562886251776</v>
      </c>
      <c r="CD70" s="223">
        <v>59.111894543171367</v>
      </c>
      <c r="CE70" s="223">
        <v>59.536250883385712</v>
      </c>
      <c r="CF70" s="223">
        <v>59.963653620689371</v>
      </c>
      <c r="CG70" s="223">
        <v>60.300267087039543</v>
      </c>
      <c r="CH70" s="223">
        <v>60.638770175167011</v>
      </c>
      <c r="CI70" s="223">
        <v>60.979173492699886</v>
      </c>
      <c r="CJ70" s="223">
        <v>61.3214877068135</v>
      </c>
      <c r="CK70" s="223">
        <v>61.665723544564678</v>
      </c>
      <c r="CL70" s="222">
        <v>0</v>
      </c>
      <c r="CM70" s="222">
        <v>0</v>
      </c>
      <c r="CN70" s="222">
        <v>0</v>
      </c>
      <c r="CO70" s="223">
        <v>0</v>
      </c>
      <c r="CP70" s="223">
        <v>0</v>
      </c>
      <c r="CQ70" s="223">
        <v>0</v>
      </c>
      <c r="CR70" s="223">
        <v>0</v>
      </c>
      <c r="CS70" s="223">
        <v>0</v>
      </c>
      <c r="CT70" s="223">
        <v>0</v>
      </c>
      <c r="CU70" s="223">
        <v>0</v>
      </c>
      <c r="CV70" s="223">
        <v>0</v>
      </c>
      <c r="CW70" s="223">
        <v>0</v>
      </c>
      <c r="CX70" s="223">
        <v>0</v>
      </c>
      <c r="CY70" s="223">
        <v>0</v>
      </c>
      <c r="CZ70" s="223">
        <v>0</v>
      </c>
      <c r="DA70" s="224">
        <v>7.9580227333880163E-2</v>
      </c>
      <c r="DB70" s="224">
        <v>7.9899778418053652E-2</v>
      </c>
      <c r="DC70" s="224">
        <v>8.0220612646279582E-2</v>
      </c>
      <c r="DD70" s="225">
        <v>7.9693197314537528E-2</v>
      </c>
      <c r="DE70" s="225">
        <v>7.9169249507200737E-2</v>
      </c>
      <c r="DF70" s="225">
        <v>7.9737594900932893E-2</v>
      </c>
      <c r="DG70" s="225">
        <v>8.0310020369802643E-2</v>
      </c>
      <c r="DH70" s="225">
        <v>8.0886555204120622E-2</v>
      </c>
      <c r="DI70" s="225">
        <v>8.1467228904468669E-2</v>
      </c>
      <c r="DJ70" s="225">
        <v>8.2052071183209313E-2</v>
      </c>
      <c r="DK70" s="225">
        <v>8.2512680743075439E-2</v>
      </c>
      <c r="DL70" s="225">
        <v>8.2975875992292017E-2</v>
      </c>
      <c r="DM70" s="225">
        <v>8.3441671445949481E-2</v>
      </c>
      <c r="DN70" s="225">
        <v>8.3910081700620531E-2</v>
      </c>
      <c r="DO70" s="225">
        <v>8.4381121434817546E-2</v>
      </c>
      <c r="DP70" s="224">
        <v>0</v>
      </c>
      <c r="DQ70" s="224">
        <v>0</v>
      </c>
      <c r="DR70" s="224">
        <v>0</v>
      </c>
      <c r="DS70" s="225">
        <v>0</v>
      </c>
      <c r="DT70" s="225">
        <v>0</v>
      </c>
      <c r="DU70" s="225">
        <v>0</v>
      </c>
      <c r="DV70" s="225">
        <v>0</v>
      </c>
      <c r="DW70" s="225">
        <v>0</v>
      </c>
      <c r="DX70" s="225">
        <v>0</v>
      </c>
      <c r="DY70" s="225">
        <v>0</v>
      </c>
      <c r="DZ70" s="225">
        <v>0</v>
      </c>
      <c r="EA70" s="225">
        <v>0</v>
      </c>
      <c r="EB70" s="225">
        <v>0</v>
      </c>
      <c r="EC70" s="225">
        <v>0</v>
      </c>
      <c r="ED70" s="225">
        <v>0</v>
      </c>
    </row>
    <row r="71" spans="1:134" ht="15" x14ac:dyDescent="0.25">
      <c r="A71" s="216">
        <v>178</v>
      </c>
      <c r="B71" s="216">
        <v>82</v>
      </c>
      <c r="C71" s="216" t="s">
        <v>768</v>
      </c>
      <c r="D71" s="2">
        <v>99712</v>
      </c>
      <c r="E71" s="2">
        <v>99712</v>
      </c>
      <c r="F71" s="217" t="s">
        <v>703</v>
      </c>
      <c r="G71" s="20">
        <v>0</v>
      </c>
      <c r="H71" s="20">
        <v>6</v>
      </c>
      <c r="I71" s="20">
        <v>0</v>
      </c>
      <c r="J71" s="20">
        <v>6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834.49503068156923</v>
      </c>
      <c r="T71" s="20">
        <v>834.49503068156923</v>
      </c>
      <c r="U71" s="20">
        <v>1408.3846153846155</v>
      </c>
      <c r="V71" s="20">
        <v>0</v>
      </c>
      <c r="W71" s="20">
        <v>0</v>
      </c>
      <c r="X71" s="20">
        <v>1365.173957061457</v>
      </c>
      <c r="Y71" s="20">
        <v>0.13747401247401247</v>
      </c>
      <c r="Z71" s="20">
        <v>5.8547297297297298</v>
      </c>
      <c r="AA71" s="20">
        <v>7.7962577962577967E-3</v>
      </c>
      <c r="AB71" s="218">
        <v>0</v>
      </c>
      <c r="AC71" s="218">
        <v>0</v>
      </c>
      <c r="AD71" s="219">
        <v>6</v>
      </c>
      <c r="AE71" s="220">
        <v>0</v>
      </c>
      <c r="AF71" s="220">
        <v>0</v>
      </c>
      <c r="AG71" s="221">
        <v>0</v>
      </c>
      <c r="AH71" s="220">
        <v>0</v>
      </c>
      <c r="AI71" s="220">
        <v>0.12497958307746765</v>
      </c>
      <c r="AJ71" s="220">
        <v>5.3226181987755554</v>
      </c>
      <c r="AK71" s="220">
        <v>5.4475977818530232</v>
      </c>
      <c r="AL71" s="220">
        <v>7.0876890214064837E-3</v>
      </c>
      <c r="AM71" s="220">
        <v>0</v>
      </c>
      <c r="AN71" s="220">
        <v>0</v>
      </c>
      <c r="AO71" s="220">
        <v>0</v>
      </c>
      <c r="AP71" s="220">
        <v>0</v>
      </c>
      <c r="AQ71" s="220">
        <v>0</v>
      </c>
      <c r="AR71" s="220">
        <v>0</v>
      </c>
      <c r="AS71" s="220">
        <v>4.9524887453069084</v>
      </c>
      <c r="AT71" s="220">
        <v>5.1941473509697413</v>
      </c>
      <c r="AU71" s="220">
        <v>5.4475977818530223</v>
      </c>
      <c r="AV71" s="220">
        <v>5.7134154246335429</v>
      </c>
      <c r="AW71" s="220">
        <v>5.992203742203742</v>
      </c>
      <c r="AX71" s="220">
        <v>0</v>
      </c>
      <c r="AY71" s="220">
        <v>0</v>
      </c>
      <c r="AZ71" s="220">
        <v>0</v>
      </c>
      <c r="BA71" s="220">
        <v>0</v>
      </c>
      <c r="BB71" s="220">
        <v>0</v>
      </c>
      <c r="BC71" s="220">
        <v>0</v>
      </c>
      <c r="BD71" s="220">
        <v>0</v>
      </c>
      <c r="BE71" s="220">
        <v>0</v>
      </c>
      <c r="BF71" s="220">
        <v>0</v>
      </c>
      <c r="BG71" s="220">
        <v>0</v>
      </c>
      <c r="BH71" s="222">
        <v>6.06805170463553</v>
      </c>
      <c r="BI71" s="222">
        <v>6.1448597334556716</v>
      </c>
      <c r="BJ71" s="222">
        <v>6.2226399809678075</v>
      </c>
      <c r="BK71" s="223">
        <v>6.1817288532462502</v>
      </c>
      <c r="BL71" s="223">
        <v>6.1410866982399011</v>
      </c>
      <c r="BM71" s="223">
        <v>6.1851727336536513</v>
      </c>
      <c r="BN71" s="223">
        <v>6.2295752567859441</v>
      </c>
      <c r="BO71" s="223">
        <v>6.2742965396595443</v>
      </c>
      <c r="BP71" s="223">
        <v>6.3193388706077593</v>
      </c>
      <c r="BQ71" s="223">
        <v>6.3647045543915342</v>
      </c>
      <c r="BR71" s="223">
        <v>6.4004336191329996</v>
      </c>
      <c r="BS71" s="223">
        <v>6.436363253446296</v>
      </c>
      <c r="BT71" s="223">
        <v>6.4724945832537903</v>
      </c>
      <c r="BU71" s="223">
        <v>6.5088287407983554</v>
      </c>
      <c r="BV71" s="223">
        <v>6.5453668646788481</v>
      </c>
      <c r="BW71" s="222">
        <v>0</v>
      </c>
      <c r="BX71" s="222">
        <v>0</v>
      </c>
      <c r="BY71" s="222">
        <v>0</v>
      </c>
      <c r="BZ71" s="223">
        <v>0</v>
      </c>
      <c r="CA71" s="223">
        <v>0</v>
      </c>
      <c r="CB71" s="223">
        <v>0</v>
      </c>
      <c r="CC71" s="223">
        <v>0</v>
      </c>
      <c r="CD71" s="223">
        <v>0</v>
      </c>
      <c r="CE71" s="223">
        <v>0</v>
      </c>
      <c r="CF71" s="223">
        <v>0</v>
      </c>
      <c r="CG71" s="223">
        <v>0</v>
      </c>
      <c r="CH71" s="223">
        <v>0</v>
      </c>
      <c r="CI71" s="223">
        <v>0</v>
      </c>
      <c r="CJ71" s="223">
        <v>0</v>
      </c>
      <c r="CK71" s="223">
        <v>0</v>
      </c>
      <c r="CL71" s="222">
        <v>0</v>
      </c>
      <c r="CM71" s="222">
        <v>0</v>
      </c>
      <c r="CN71" s="222">
        <v>0</v>
      </c>
      <c r="CO71" s="223">
        <v>0</v>
      </c>
      <c r="CP71" s="223">
        <v>0</v>
      </c>
      <c r="CQ71" s="223">
        <v>0</v>
      </c>
      <c r="CR71" s="223">
        <v>0</v>
      </c>
      <c r="CS71" s="223">
        <v>0</v>
      </c>
      <c r="CT71" s="223">
        <v>0</v>
      </c>
      <c r="CU71" s="223">
        <v>0</v>
      </c>
      <c r="CV71" s="223">
        <v>0</v>
      </c>
      <c r="CW71" s="223">
        <v>0</v>
      </c>
      <c r="CX71" s="223">
        <v>0</v>
      </c>
      <c r="CY71" s="223">
        <v>0</v>
      </c>
      <c r="CZ71" s="223">
        <v>0</v>
      </c>
      <c r="DA71" s="224">
        <v>7.8949410677017062E-3</v>
      </c>
      <c r="DB71" s="224">
        <v>7.9948734497211453E-3</v>
      </c>
      <c r="DC71" s="224">
        <v>8.0960707532758362E-3</v>
      </c>
      <c r="DD71" s="225">
        <v>8.0428426401850765E-3</v>
      </c>
      <c r="DE71" s="225">
        <v>7.9899644785843115E-3</v>
      </c>
      <c r="DF71" s="225">
        <v>8.0473233589040492E-3</v>
      </c>
      <c r="DG71" s="225">
        <v>8.1050940109106753E-3</v>
      </c>
      <c r="DH71" s="225">
        <v>8.1632793906577482E-3</v>
      </c>
      <c r="DI71" s="225">
        <v>8.2218824754199307E-3</v>
      </c>
      <c r="DJ71" s="225">
        <v>8.2809062638453477E-3</v>
      </c>
      <c r="DK71" s="225">
        <v>8.3273921664493884E-3</v>
      </c>
      <c r="DL71" s="225">
        <v>8.3741390234794381E-3</v>
      </c>
      <c r="DM71" s="225">
        <v>8.4211482998357932E-3</v>
      </c>
      <c r="DN71" s="225">
        <v>8.4684214686421479E-3</v>
      </c>
      <c r="DO71" s="225">
        <v>8.5159600112917622E-3</v>
      </c>
      <c r="DP71" s="224">
        <v>0</v>
      </c>
      <c r="DQ71" s="224">
        <v>0</v>
      </c>
      <c r="DR71" s="224">
        <v>0</v>
      </c>
      <c r="DS71" s="225">
        <v>0</v>
      </c>
      <c r="DT71" s="225">
        <v>0</v>
      </c>
      <c r="DU71" s="225">
        <v>0</v>
      </c>
      <c r="DV71" s="225">
        <v>0</v>
      </c>
      <c r="DW71" s="225">
        <v>0</v>
      </c>
      <c r="DX71" s="225">
        <v>0</v>
      </c>
      <c r="DY71" s="225">
        <v>0</v>
      </c>
      <c r="DZ71" s="225">
        <v>0</v>
      </c>
      <c r="EA71" s="225">
        <v>0</v>
      </c>
      <c r="EB71" s="225">
        <v>0</v>
      </c>
      <c r="EC71" s="225">
        <v>0</v>
      </c>
      <c r="ED71" s="225">
        <v>0</v>
      </c>
    </row>
    <row r="72" spans="1:134" ht="15" x14ac:dyDescent="0.25">
      <c r="A72" s="216">
        <v>88</v>
      </c>
      <c r="B72" s="216">
        <v>83</v>
      </c>
      <c r="C72" s="216" t="s">
        <v>769</v>
      </c>
      <c r="D72" s="2">
        <v>99709</v>
      </c>
      <c r="E72" s="2">
        <v>99709</v>
      </c>
      <c r="F72" s="217" t="s">
        <v>703</v>
      </c>
      <c r="G72" s="20">
        <v>0</v>
      </c>
      <c r="H72" s="20">
        <v>11</v>
      </c>
      <c r="I72" s="20">
        <v>0</v>
      </c>
      <c r="J72" s="20">
        <v>11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834.49503068156923</v>
      </c>
      <c r="T72" s="20">
        <v>834.49503068156923</v>
      </c>
      <c r="U72" s="20">
        <v>1408.3846153846155</v>
      </c>
      <c r="V72" s="20">
        <v>0</v>
      </c>
      <c r="W72" s="20">
        <v>0</v>
      </c>
      <c r="X72" s="20">
        <v>1365.173957061457</v>
      </c>
      <c r="Y72" s="20">
        <v>0.25203568953568956</v>
      </c>
      <c r="Z72" s="20">
        <v>10.733671171171171</v>
      </c>
      <c r="AA72" s="20">
        <v>1.4293139293139294E-2</v>
      </c>
      <c r="AB72" s="218">
        <v>0</v>
      </c>
      <c r="AC72" s="218">
        <v>0</v>
      </c>
      <c r="AD72" s="219">
        <v>11</v>
      </c>
      <c r="AE72" s="220">
        <v>0</v>
      </c>
      <c r="AF72" s="220">
        <v>0</v>
      </c>
      <c r="AG72" s="221">
        <v>0</v>
      </c>
      <c r="AH72" s="220">
        <v>0</v>
      </c>
      <c r="AI72" s="220">
        <v>0.23997789763297106</v>
      </c>
      <c r="AJ72" s="220">
        <v>10.220155114883184</v>
      </c>
      <c r="AK72" s="220">
        <v>10.460133012516154</v>
      </c>
      <c r="AL72" s="220">
        <v>1.3609332568977565E-2</v>
      </c>
      <c r="AM72" s="220">
        <v>0</v>
      </c>
      <c r="AN72" s="220">
        <v>0</v>
      </c>
      <c r="AO72" s="220">
        <v>0</v>
      </c>
      <c r="AP72" s="220">
        <v>0</v>
      </c>
      <c r="AQ72" s="220">
        <v>0</v>
      </c>
      <c r="AR72" s="220">
        <v>0</v>
      </c>
      <c r="AS72" s="220">
        <v>9.9597034607648514</v>
      </c>
      <c r="AT72" s="220">
        <v>10.206851765594415</v>
      </c>
      <c r="AU72" s="220">
        <v>10.460133012516156</v>
      </c>
      <c r="AV72" s="220">
        <v>10.719699389418766</v>
      </c>
      <c r="AW72" s="220">
        <v>10.985706860706861</v>
      </c>
      <c r="AX72" s="220">
        <v>0</v>
      </c>
      <c r="AY72" s="220">
        <v>0</v>
      </c>
      <c r="AZ72" s="220">
        <v>0</v>
      </c>
      <c r="BA72" s="220">
        <v>0</v>
      </c>
      <c r="BB72" s="220">
        <v>0</v>
      </c>
      <c r="BC72" s="220">
        <v>0</v>
      </c>
      <c r="BD72" s="220">
        <v>0</v>
      </c>
      <c r="BE72" s="220">
        <v>0</v>
      </c>
      <c r="BF72" s="220">
        <v>0</v>
      </c>
      <c r="BG72" s="220">
        <v>0</v>
      </c>
      <c r="BH72" s="222">
        <v>11.04198256137976</v>
      </c>
      <c r="BI72" s="222">
        <v>11.098546541589551</v>
      </c>
      <c r="BJ72" s="222">
        <v>11.155400278085349</v>
      </c>
      <c r="BK72" s="223">
        <v>11.082058415635053</v>
      </c>
      <c r="BL72" s="223">
        <v>11.00919874375198</v>
      </c>
      <c r="BM72" s="223">
        <v>11.08823230076611</v>
      </c>
      <c r="BN72" s="223">
        <v>11.167833229055816</v>
      </c>
      <c r="BO72" s="223">
        <v>11.248005601703174</v>
      </c>
      <c r="BP72" s="223">
        <v>11.328753521030361</v>
      </c>
      <c r="BQ72" s="223">
        <v>11.410081118809583</v>
      </c>
      <c r="BR72" s="223">
        <v>11.474133035676335</v>
      </c>
      <c r="BS72" s="223">
        <v>11.53854451598629</v>
      </c>
      <c r="BT72" s="223">
        <v>11.603317578193792</v>
      </c>
      <c r="BU72" s="223">
        <v>11.668454252084027</v>
      </c>
      <c r="BV72" s="223">
        <v>11.733956578836629</v>
      </c>
      <c r="BW72" s="222">
        <v>0</v>
      </c>
      <c r="BX72" s="222">
        <v>0</v>
      </c>
      <c r="BY72" s="222">
        <v>0</v>
      </c>
      <c r="BZ72" s="223">
        <v>0</v>
      </c>
      <c r="CA72" s="223">
        <v>0</v>
      </c>
      <c r="CB72" s="223">
        <v>0</v>
      </c>
      <c r="CC72" s="223">
        <v>0</v>
      </c>
      <c r="CD72" s="223">
        <v>0</v>
      </c>
      <c r="CE72" s="223">
        <v>0</v>
      </c>
      <c r="CF72" s="223">
        <v>0</v>
      </c>
      <c r="CG72" s="223">
        <v>0</v>
      </c>
      <c r="CH72" s="223">
        <v>0</v>
      </c>
      <c r="CI72" s="223">
        <v>0</v>
      </c>
      <c r="CJ72" s="223">
        <v>0</v>
      </c>
      <c r="CK72" s="223">
        <v>0</v>
      </c>
      <c r="CL72" s="222">
        <v>0</v>
      </c>
      <c r="CM72" s="222">
        <v>0</v>
      </c>
      <c r="CN72" s="222">
        <v>0</v>
      </c>
      <c r="CO72" s="223">
        <v>0</v>
      </c>
      <c r="CP72" s="223">
        <v>0</v>
      </c>
      <c r="CQ72" s="223">
        <v>0</v>
      </c>
      <c r="CR72" s="223">
        <v>0</v>
      </c>
      <c r="CS72" s="223">
        <v>0</v>
      </c>
      <c r="CT72" s="223">
        <v>0</v>
      </c>
      <c r="CU72" s="223">
        <v>0</v>
      </c>
      <c r="CV72" s="223">
        <v>0</v>
      </c>
      <c r="CW72" s="223">
        <v>0</v>
      </c>
      <c r="CX72" s="223">
        <v>0</v>
      </c>
      <c r="CY72" s="223">
        <v>0</v>
      </c>
      <c r="CZ72" s="223">
        <v>0</v>
      </c>
      <c r="DA72" s="224">
        <v>1.4366357743143066E-2</v>
      </c>
      <c r="DB72" s="224">
        <v>1.443995126410298E-2</v>
      </c>
      <c r="DC72" s="224">
        <v>1.4513921777368398E-2</v>
      </c>
      <c r="DD72" s="225">
        <v>1.441849910959544E-2</v>
      </c>
      <c r="DE72" s="225">
        <v>1.4323703803996854E-2</v>
      </c>
      <c r="DF72" s="225">
        <v>1.442653174702851E-2</v>
      </c>
      <c r="DG72" s="225">
        <v>1.453009787803255E-2</v>
      </c>
      <c r="DH72" s="225">
        <v>1.4634407496361143E-2</v>
      </c>
      <c r="DI72" s="225">
        <v>1.4739465939409788E-2</v>
      </c>
      <c r="DJ72" s="225">
        <v>1.484527858289043E-2</v>
      </c>
      <c r="DK72" s="225">
        <v>1.4928614410195598E-2</v>
      </c>
      <c r="DL72" s="225">
        <v>1.5012418053586121E-2</v>
      </c>
      <c r="DM72" s="225">
        <v>1.5096692139206081E-2</v>
      </c>
      <c r="DN72" s="225">
        <v>1.518143930794175E-2</v>
      </c>
      <c r="DO72" s="225">
        <v>1.5266662215504335E-2</v>
      </c>
      <c r="DP72" s="224">
        <v>0</v>
      </c>
      <c r="DQ72" s="224">
        <v>0</v>
      </c>
      <c r="DR72" s="224">
        <v>0</v>
      </c>
      <c r="DS72" s="225">
        <v>0</v>
      </c>
      <c r="DT72" s="225">
        <v>0</v>
      </c>
      <c r="DU72" s="225">
        <v>0</v>
      </c>
      <c r="DV72" s="225">
        <v>0</v>
      </c>
      <c r="DW72" s="225">
        <v>0</v>
      </c>
      <c r="DX72" s="225">
        <v>0</v>
      </c>
      <c r="DY72" s="225">
        <v>0</v>
      </c>
      <c r="DZ72" s="225">
        <v>0</v>
      </c>
      <c r="EA72" s="225">
        <v>0</v>
      </c>
      <c r="EB72" s="225">
        <v>0</v>
      </c>
      <c r="EC72" s="225">
        <v>0</v>
      </c>
      <c r="ED72" s="225">
        <v>0</v>
      </c>
    </row>
    <row r="73" spans="1:134" ht="15" x14ac:dyDescent="0.25">
      <c r="A73" s="216">
        <v>129</v>
      </c>
      <c r="B73" s="216">
        <v>83</v>
      </c>
      <c r="C73" s="216" t="s">
        <v>770</v>
      </c>
      <c r="D73" s="2">
        <v>99705</v>
      </c>
      <c r="E73" s="2">
        <v>99705</v>
      </c>
      <c r="F73" s="217" t="s">
        <v>703</v>
      </c>
      <c r="G73" s="20">
        <v>98</v>
      </c>
      <c r="H73" s="20">
        <v>42</v>
      </c>
      <c r="I73" s="20">
        <v>33</v>
      </c>
      <c r="J73" s="20">
        <v>9</v>
      </c>
      <c r="K73" s="20">
        <v>5</v>
      </c>
      <c r="L73" s="20">
        <v>29</v>
      </c>
      <c r="M73" s="20">
        <v>34</v>
      </c>
      <c r="N73" s="20">
        <v>5</v>
      </c>
      <c r="O73" s="20">
        <v>0</v>
      </c>
      <c r="P73" s="20">
        <v>0</v>
      </c>
      <c r="Q73" s="20">
        <v>39</v>
      </c>
      <c r="R73" s="20">
        <v>4566.2</v>
      </c>
      <c r="S73" s="20">
        <v>1846.7931034482758</v>
      </c>
      <c r="T73" s="20">
        <v>2246.705882352941</v>
      </c>
      <c r="U73" s="20">
        <v>5453.2</v>
      </c>
      <c r="V73" s="20">
        <v>0</v>
      </c>
      <c r="W73" s="20">
        <v>0</v>
      </c>
      <c r="X73" s="20">
        <v>2657.7948717948716</v>
      </c>
      <c r="Y73" s="20">
        <v>6.1764705882352944</v>
      </c>
      <c r="Z73" s="20">
        <v>35.823529411764703</v>
      </c>
      <c r="AA73" s="20">
        <v>0</v>
      </c>
      <c r="AB73" s="218">
        <v>5</v>
      </c>
      <c r="AC73" s="218">
        <v>0</v>
      </c>
      <c r="AD73" s="219">
        <v>47</v>
      </c>
      <c r="AE73" s="220">
        <v>4.8529411764705888</v>
      </c>
      <c r="AF73" s="220">
        <v>28.147058823529409</v>
      </c>
      <c r="AG73" s="221">
        <v>33</v>
      </c>
      <c r="AH73" s="220">
        <v>0</v>
      </c>
      <c r="AI73" s="220">
        <v>5.7327016778347266</v>
      </c>
      <c r="AJ73" s="220">
        <v>33.249669731441415</v>
      </c>
      <c r="AK73" s="220">
        <v>38.982371409276141</v>
      </c>
      <c r="AL73" s="220">
        <v>0</v>
      </c>
      <c r="AM73" s="220">
        <v>4.5273684301120296</v>
      </c>
      <c r="AN73" s="220">
        <v>26.258736894649765</v>
      </c>
      <c r="AO73" s="220">
        <v>30.786105324761795</v>
      </c>
      <c r="AP73" s="220">
        <v>0</v>
      </c>
      <c r="AQ73" s="220">
        <v>4.7005383366745468</v>
      </c>
      <c r="AR73" s="220">
        <v>0</v>
      </c>
      <c r="AS73" s="220">
        <v>36.181554302160713</v>
      </c>
      <c r="AT73" s="220">
        <v>37.555862231770448</v>
      </c>
      <c r="AU73" s="220">
        <v>38.982371409276141</v>
      </c>
      <c r="AV73" s="220">
        <v>40.463064629234374</v>
      </c>
      <c r="AW73" s="220">
        <v>42</v>
      </c>
      <c r="AX73" s="220">
        <v>28.720735789918987</v>
      </c>
      <c r="AY73" s="220">
        <v>29.73549389253694</v>
      </c>
      <c r="AZ73" s="220">
        <v>30.786105324761795</v>
      </c>
      <c r="BA73" s="220">
        <v>31.8738368527722</v>
      </c>
      <c r="BB73" s="220">
        <v>33</v>
      </c>
      <c r="BC73" s="220">
        <v>4.4190121309094232</v>
      </c>
      <c r="BD73" s="220">
        <v>4.5576019935454681</v>
      </c>
      <c r="BE73" s="220">
        <v>4.7005383366745468</v>
      </c>
      <c r="BF73" s="220">
        <v>4.8479574754088688</v>
      </c>
      <c r="BG73" s="220">
        <v>5</v>
      </c>
      <c r="BH73" s="222">
        <v>42.477132292783239</v>
      </c>
      <c r="BI73" s="222">
        <v>42.959684948062105</v>
      </c>
      <c r="BJ73" s="222">
        <v>43.447719542741019</v>
      </c>
      <c r="BK73" s="223">
        <v>43.558397271642306</v>
      </c>
      <c r="BL73" s="223">
        <v>43.669075000543586</v>
      </c>
      <c r="BM73" s="223">
        <v>43.779752729444866</v>
      </c>
      <c r="BN73" s="223">
        <v>43.89043045834616</v>
      </c>
      <c r="BO73" s="223">
        <v>44.021299613623455</v>
      </c>
      <c r="BP73" s="223">
        <v>44.152168768900751</v>
      </c>
      <c r="BQ73" s="223">
        <v>44.514975636358677</v>
      </c>
      <c r="BR73" s="223">
        <v>44.947235185841144</v>
      </c>
      <c r="BS73" s="223">
        <v>45.137031843683971</v>
      </c>
      <c r="BT73" s="223">
        <v>45.24125983274574</v>
      </c>
      <c r="BU73" s="223">
        <v>45.349197749705731</v>
      </c>
      <c r="BV73" s="223">
        <v>45.459732616194451</v>
      </c>
      <c r="BW73" s="222">
        <v>33.374889658615402</v>
      </c>
      <c r="BX73" s="222">
        <v>33.754038173477369</v>
      </c>
      <c r="BY73" s="222">
        <v>34.137493926439376</v>
      </c>
      <c r="BZ73" s="223">
        <v>34.224454999147532</v>
      </c>
      <c r="CA73" s="223">
        <v>34.311416071855682</v>
      </c>
      <c r="CB73" s="223">
        <v>34.398377144563831</v>
      </c>
      <c r="CC73" s="223">
        <v>34.48533821727198</v>
      </c>
      <c r="CD73" s="223">
        <v>34.58816398213272</v>
      </c>
      <c r="CE73" s="223">
        <v>34.690989746993452</v>
      </c>
      <c r="CF73" s="223">
        <v>34.976052285710395</v>
      </c>
      <c r="CG73" s="223">
        <v>35.315684788875188</v>
      </c>
      <c r="CH73" s="223">
        <v>35.464810734323123</v>
      </c>
      <c r="CI73" s="223">
        <v>35.54670415430023</v>
      </c>
      <c r="CJ73" s="223">
        <v>35.631512517625936</v>
      </c>
      <c r="CK73" s="223">
        <v>35.718361341295648</v>
      </c>
      <c r="CL73" s="222">
        <v>5.0568014634265754</v>
      </c>
      <c r="CM73" s="222">
        <v>5.1142482081026319</v>
      </c>
      <c r="CN73" s="222">
        <v>5.1723475646120267</v>
      </c>
      <c r="CO73" s="223">
        <v>5.1855234847193232</v>
      </c>
      <c r="CP73" s="223">
        <v>5.198699404826618</v>
      </c>
      <c r="CQ73" s="223">
        <v>5.2118753249339136</v>
      </c>
      <c r="CR73" s="223">
        <v>5.2250512450412092</v>
      </c>
      <c r="CS73" s="223">
        <v>5.2406309063837453</v>
      </c>
      <c r="CT73" s="223">
        <v>5.2562105677262805</v>
      </c>
      <c r="CU73" s="223">
        <v>5.2994018614712717</v>
      </c>
      <c r="CV73" s="223">
        <v>5.3508613316477556</v>
      </c>
      <c r="CW73" s="223">
        <v>5.3734561718671392</v>
      </c>
      <c r="CX73" s="223">
        <v>5.3858642658030655</v>
      </c>
      <c r="CY73" s="223">
        <v>5.3987140178221109</v>
      </c>
      <c r="CZ73" s="223">
        <v>5.4118729304993405</v>
      </c>
      <c r="DA73" s="224">
        <v>0</v>
      </c>
      <c r="DB73" s="224">
        <v>0</v>
      </c>
      <c r="DC73" s="224">
        <v>0</v>
      </c>
      <c r="DD73" s="225">
        <v>0</v>
      </c>
      <c r="DE73" s="225">
        <v>0</v>
      </c>
      <c r="DF73" s="225">
        <v>0</v>
      </c>
      <c r="DG73" s="225">
        <v>0</v>
      </c>
      <c r="DH73" s="225">
        <v>0</v>
      </c>
      <c r="DI73" s="225">
        <v>0</v>
      </c>
      <c r="DJ73" s="225">
        <v>0</v>
      </c>
      <c r="DK73" s="225">
        <v>0</v>
      </c>
      <c r="DL73" s="225">
        <v>0</v>
      </c>
      <c r="DM73" s="225">
        <v>0</v>
      </c>
      <c r="DN73" s="225">
        <v>0</v>
      </c>
      <c r="DO73" s="225">
        <v>0</v>
      </c>
      <c r="DP73" s="224">
        <v>0</v>
      </c>
      <c r="DQ73" s="224">
        <v>0</v>
      </c>
      <c r="DR73" s="224">
        <v>0</v>
      </c>
      <c r="DS73" s="225">
        <v>0</v>
      </c>
      <c r="DT73" s="225">
        <v>0</v>
      </c>
      <c r="DU73" s="225">
        <v>0</v>
      </c>
      <c r="DV73" s="225">
        <v>0</v>
      </c>
      <c r="DW73" s="225">
        <v>0</v>
      </c>
      <c r="DX73" s="225">
        <v>0</v>
      </c>
      <c r="DY73" s="225">
        <v>0</v>
      </c>
      <c r="DZ73" s="225">
        <v>0</v>
      </c>
      <c r="EA73" s="225">
        <v>0</v>
      </c>
      <c r="EB73" s="225">
        <v>0</v>
      </c>
      <c r="EC73" s="225">
        <v>0</v>
      </c>
      <c r="ED73" s="225">
        <v>0</v>
      </c>
    </row>
    <row r="74" spans="1:134" ht="15" x14ac:dyDescent="0.25">
      <c r="A74" s="216">
        <v>130</v>
      </c>
      <c r="B74" s="216">
        <v>83</v>
      </c>
      <c r="C74" s="216" t="s">
        <v>771</v>
      </c>
      <c r="D74" s="2">
        <v>99705</v>
      </c>
      <c r="E74" s="2">
        <v>99705</v>
      </c>
      <c r="F74" s="217" t="s">
        <v>703</v>
      </c>
      <c r="G74" s="20">
        <v>139</v>
      </c>
      <c r="H74" s="20">
        <v>69</v>
      </c>
      <c r="I74" s="20">
        <v>65</v>
      </c>
      <c r="J74" s="20">
        <v>4</v>
      </c>
      <c r="K74" s="20">
        <v>3</v>
      </c>
      <c r="L74" s="20">
        <v>11</v>
      </c>
      <c r="M74" s="20">
        <v>14</v>
      </c>
      <c r="N74" s="20">
        <v>2</v>
      </c>
      <c r="O74" s="20">
        <v>0</v>
      </c>
      <c r="P74" s="20">
        <v>0</v>
      </c>
      <c r="Q74" s="20">
        <v>16</v>
      </c>
      <c r="R74" s="20">
        <v>5424</v>
      </c>
      <c r="S74" s="20">
        <v>2372.6363636363635</v>
      </c>
      <c r="T74" s="20">
        <v>3026.5</v>
      </c>
      <c r="U74" s="20">
        <v>3908</v>
      </c>
      <c r="V74" s="20">
        <v>0</v>
      </c>
      <c r="W74" s="20">
        <v>0</v>
      </c>
      <c r="X74" s="20">
        <v>3136.6875</v>
      </c>
      <c r="Y74" s="20">
        <v>14.785714285714286</v>
      </c>
      <c r="Z74" s="20">
        <v>54.214285714285715</v>
      </c>
      <c r="AA74" s="20">
        <v>0</v>
      </c>
      <c r="AB74" s="218">
        <v>2</v>
      </c>
      <c r="AC74" s="218">
        <v>0</v>
      </c>
      <c r="AD74" s="219">
        <v>71</v>
      </c>
      <c r="AE74" s="220">
        <v>13.928571428571431</v>
      </c>
      <c r="AF74" s="220">
        <v>51.071428571428577</v>
      </c>
      <c r="AG74" s="221">
        <v>65</v>
      </c>
      <c r="AH74" s="220">
        <v>0</v>
      </c>
      <c r="AI74" s="220">
        <v>13.723385853265581</v>
      </c>
      <c r="AJ74" s="220">
        <v>50.319081461973795</v>
      </c>
      <c r="AK74" s="220">
        <v>64.042467315239378</v>
      </c>
      <c r="AL74" s="220">
        <v>0</v>
      </c>
      <c r="AM74" s="220">
        <v>12.994135364347514</v>
      </c>
      <c r="AN74" s="220">
        <v>47.645163002607546</v>
      </c>
      <c r="AO74" s="220">
        <v>60.63929836695506</v>
      </c>
      <c r="AP74" s="220">
        <v>0</v>
      </c>
      <c r="AQ74" s="220">
        <v>1.8802153346698185</v>
      </c>
      <c r="AR74" s="220">
        <v>0</v>
      </c>
      <c r="AS74" s="220">
        <v>59.441124924978318</v>
      </c>
      <c r="AT74" s="220">
        <v>61.698916523622884</v>
      </c>
      <c r="AU74" s="220">
        <v>64.042467315239378</v>
      </c>
      <c r="AV74" s="220">
        <v>66.475034748027895</v>
      </c>
      <c r="AW74" s="220">
        <v>69</v>
      </c>
      <c r="AX74" s="220">
        <v>56.571146252870733</v>
      </c>
      <c r="AY74" s="220">
        <v>58.56991221257276</v>
      </c>
      <c r="AZ74" s="220">
        <v>60.639298366955053</v>
      </c>
      <c r="BA74" s="220">
        <v>62.781799861521002</v>
      </c>
      <c r="BB74" s="220">
        <v>65</v>
      </c>
      <c r="BC74" s="220">
        <v>1.7676048523637691</v>
      </c>
      <c r="BD74" s="220">
        <v>1.823040797418187</v>
      </c>
      <c r="BE74" s="220">
        <v>1.8802153346698185</v>
      </c>
      <c r="BF74" s="220">
        <v>1.9391829901635476</v>
      </c>
      <c r="BG74" s="220">
        <v>2</v>
      </c>
      <c r="BH74" s="222">
        <v>70.482732770880915</v>
      </c>
      <c r="BI74" s="222">
        <v>71.997327809440719</v>
      </c>
      <c r="BJ74" s="222">
        <v>73.544469800149614</v>
      </c>
      <c r="BK74" s="223">
        <v>74.21246102107115</v>
      </c>
      <c r="BL74" s="223">
        <v>74.880452241992671</v>
      </c>
      <c r="BM74" s="223">
        <v>75.548443462914179</v>
      </c>
      <c r="BN74" s="223">
        <v>76.216434683835715</v>
      </c>
      <c r="BO74" s="223">
        <v>77.006290490261065</v>
      </c>
      <c r="BP74" s="223">
        <v>77.796146296686416</v>
      </c>
      <c r="BQ74" s="223">
        <v>79.985853338543834</v>
      </c>
      <c r="BR74" s="223">
        <v>82.594739399725327</v>
      </c>
      <c r="BS74" s="223">
        <v>83.740249905387486</v>
      </c>
      <c r="BT74" s="223">
        <v>84.36931396695374</v>
      </c>
      <c r="BU74" s="223">
        <v>85.020769157167607</v>
      </c>
      <c r="BV74" s="223">
        <v>85.6878981374348</v>
      </c>
      <c r="BW74" s="222">
        <v>66.396777247931297</v>
      </c>
      <c r="BX74" s="222">
        <v>67.823569675560094</v>
      </c>
      <c r="BY74" s="222">
        <v>69.281022275503261</v>
      </c>
      <c r="BZ74" s="223">
        <v>69.910289367675716</v>
      </c>
      <c r="CA74" s="223">
        <v>70.539556459848157</v>
      </c>
      <c r="CB74" s="223">
        <v>71.168823552020612</v>
      </c>
      <c r="CC74" s="223">
        <v>71.798090644193067</v>
      </c>
      <c r="CD74" s="223">
        <v>72.542157708216948</v>
      </c>
      <c r="CE74" s="223">
        <v>73.286224772240828</v>
      </c>
      <c r="CF74" s="223">
        <v>75.348992275439841</v>
      </c>
      <c r="CG74" s="223">
        <v>77.806638564958646</v>
      </c>
      <c r="CH74" s="223">
        <v>78.885742664495453</v>
      </c>
      <c r="CI74" s="223">
        <v>79.47833924423179</v>
      </c>
      <c r="CJ74" s="223">
        <v>80.092028916172382</v>
      </c>
      <c r="CK74" s="223">
        <v>80.72048375265598</v>
      </c>
      <c r="CL74" s="222">
        <v>2.042977761474809</v>
      </c>
      <c r="CM74" s="222">
        <v>2.0868790669403108</v>
      </c>
      <c r="CN74" s="222">
        <v>2.1317237623231771</v>
      </c>
      <c r="CO74" s="223">
        <v>2.1510858266977144</v>
      </c>
      <c r="CP74" s="223">
        <v>2.1704478910722509</v>
      </c>
      <c r="CQ74" s="223">
        <v>2.1898099554467878</v>
      </c>
      <c r="CR74" s="223">
        <v>2.2091720198213247</v>
      </c>
      <c r="CS74" s="223">
        <v>2.2320663910220597</v>
      </c>
      <c r="CT74" s="223">
        <v>2.2549607622227947</v>
      </c>
      <c r="CU74" s="223">
        <v>2.3184305315519951</v>
      </c>
      <c r="CV74" s="223">
        <v>2.3940504173833426</v>
      </c>
      <c r="CW74" s="223">
        <v>2.427253620446014</v>
      </c>
      <c r="CX74" s="223">
        <v>2.4454873613609776</v>
      </c>
      <c r="CY74" s="223">
        <v>2.4643701204976116</v>
      </c>
      <c r="CZ74" s="223">
        <v>2.4837071923894145</v>
      </c>
      <c r="DA74" s="224">
        <v>0</v>
      </c>
      <c r="DB74" s="224">
        <v>0</v>
      </c>
      <c r="DC74" s="224">
        <v>0</v>
      </c>
      <c r="DD74" s="225">
        <v>0</v>
      </c>
      <c r="DE74" s="225">
        <v>0</v>
      </c>
      <c r="DF74" s="225">
        <v>0</v>
      </c>
      <c r="DG74" s="225">
        <v>0</v>
      </c>
      <c r="DH74" s="225">
        <v>0</v>
      </c>
      <c r="DI74" s="225">
        <v>0</v>
      </c>
      <c r="DJ74" s="225">
        <v>0</v>
      </c>
      <c r="DK74" s="225">
        <v>0</v>
      </c>
      <c r="DL74" s="225">
        <v>0</v>
      </c>
      <c r="DM74" s="225">
        <v>0</v>
      </c>
      <c r="DN74" s="225">
        <v>0</v>
      </c>
      <c r="DO74" s="225">
        <v>0</v>
      </c>
      <c r="DP74" s="224">
        <v>0</v>
      </c>
      <c r="DQ74" s="224">
        <v>0</v>
      </c>
      <c r="DR74" s="224">
        <v>0</v>
      </c>
      <c r="DS74" s="225">
        <v>0</v>
      </c>
      <c r="DT74" s="225">
        <v>0</v>
      </c>
      <c r="DU74" s="225">
        <v>0</v>
      </c>
      <c r="DV74" s="225">
        <v>0</v>
      </c>
      <c r="DW74" s="225">
        <v>0</v>
      </c>
      <c r="DX74" s="225">
        <v>0</v>
      </c>
      <c r="DY74" s="225">
        <v>0</v>
      </c>
      <c r="DZ74" s="225">
        <v>0</v>
      </c>
      <c r="EA74" s="225">
        <v>0</v>
      </c>
      <c r="EB74" s="225">
        <v>0</v>
      </c>
      <c r="EC74" s="225">
        <v>0</v>
      </c>
      <c r="ED74" s="225">
        <v>0</v>
      </c>
    </row>
    <row r="75" spans="1:134" ht="15" x14ac:dyDescent="0.25">
      <c r="A75" s="216">
        <v>124</v>
      </c>
      <c r="B75" s="216">
        <v>84</v>
      </c>
      <c r="C75" s="216" t="s">
        <v>772</v>
      </c>
      <c r="D75" s="2">
        <v>99705</v>
      </c>
      <c r="E75" s="2">
        <v>99705</v>
      </c>
      <c r="F75" s="217" t="s">
        <v>773</v>
      </c>
      <c r="G75" s="20">
        <v>36</v>
      </c>
      <c r="H75" s="20">
        <v>13</v>
      </c>
      <c r="I75" s="20">
        <v>13</v>
      </c>
      <c r="J75" s="20">
        <v>0</v>
      </c>
      <c r="K75" s="20">
        <v>0</v>
      </c>
      <c r="L75" s="20">
        <v>32</v>
      </c>
      <c r="M75" s="20">
        <v>32</v>
      </c>
      <c r="N75" s="20">
        <v>3</v>
      </c>
      <c r="O75" s="20">
        <v>0</v>
      </c>
      <c r="P75" s="20">
        <v>0</v>
      </c>
      <c r="Q75" s="20">
        <v>35</v>
      </c>
      <c r="R75" s="20">
        <v>0</v>
      </c>
      <c r="S75" s="20">
        <v>2107</v>
      </c>
      <c r="T75" s="20">
        <v>2107</v>
      </c>
      <c r="U75" s="20">
        <v>4266.666666666667</v>
      </c>
      <c r="V75" s="20">
        <v>0</v>
      </c>
      <c r="W75" s="20">
        <v>0</v>
      </c>
      <c r="X75" s="20">
        <v>2292.1142857142859</v>
      </c>
      <c r="Y75" s="20">
        <v>0</v>
      </c>
      <c r="Z75" s="20">
        <v>13</v>
      </c>
      <c r="AA75" s="20">
        <v>0</v>
      </c>
      <c r="AB75" s="218">
        <v>3</v>
      </c>
      <c r="AC75" s="218">
        <v>0</v>
      </c>
      <c r="AD75" s="219">
        <v>16</v>
      </c>
      <c r="AE75" s="220">
        <v>0</v>
      </c>
      <c r="AF75" s="220">
        <v>13</v>
      </c>
      <c r="AG75" s="221">
        <v>13</v>
      </c>
      <c r="AH75" s="220">
        <v>0</v>
      </c>
      <c r="AI75" s="220">
        <v>0</v>
      </c>
      <c r="AJ75" s="220">
        <v>12.065972102871187</v>
      </c>
      <c r="AK75" s="220">
        <v>12.065972102871187</v>
      </c>
      <c r="AL75" s="220">
        <v>0</v>
      </c>
      <c r="AM75" s="220">
        <v>0</v>
      </c>
      <c r="AN75" s="220">
        <v>12.127859673391011</v>
      </c>
      <c r="AO75" s="220">
        <v>12.127859673391011</v>
      </c>
      <c r="AP75" s="220">
        <v>0</v>
      </c>
      <c r="AQ75" s="220">
        <v>2.8203230020047281</v>
      </c>
      <c r="AR75" s="220">
        <v>0</v>
      </c>
      <c r="AS75" s="220">
        <v>11.199052522097364</v>
      </c>
      <c r="AT75" s="220">
        <v>11.624433547928948</v>
      </c>
      <c r="AU75" s="220">
        <v>12.065972102871187</v>
      </c>
      <c r="AV75" s="220">
        <v>12.524281909048735</v>
      </c>
      <c r="AW75" s="220">
        <v>13</v>
      </c>
      <c r="AX75" s="220">
        <v>11.314229250574147</v>
      </c>
      <c r="AY75" s="220">
        <v>11.713982442514551</v>
      </c>
      <c r="AZ75" s="220">
        <v>12.127859673391011</v>
      </c>
      <c r="BA75" s="220">
        <v>12.5563599723042</v>
      </c>
      <c r="BB75" s="220">
        <v>13</v>
      </c>
      <c r="BC75" s="220">
        <v>2.6514072785456535</v>
      </c>
      <c r="BD75" s="220">
        <v>2.7345611961272809</v>
      </c>
      <c r="BE75" s="220">
        <v>2.8203230020047281</v>
      </c>
      <c r="BF75" s="220">
        <v>2.9087744852453215</v>
      </c>
      <c r="BG75" s="220">
        <v>3</v>
      </c>
      <c r="BH75" s="222">
        <v>13.054017268816354</v>
      </c>
      <c r="BI75" s="222">
        <v>13.108258988811967</v>
      </c>
      <c r="BJ75" s="222">
        <v>13.162726092620662</v>
      </c>
      <c r="BK75" s="223">
        <v>13.076186943644325</v>
      </c>
      <c r="BL75" s="223">
        <v>12.990216751603873</v>
      </c>
      <c r="BM75" s="223">
        <v>13.083471770444048</v>
      </c>
      <c r="BN75" s="223">
        <v>13.177396254521419</v>
      </c>
      <c r="BO75" s="223">
        <v>13.271995009836884</v>
      </c>
      <c r="BP75" s="223">
        <v>13.367272876892967</v>
      </c>
      <c r="BQ75" s="223">
        <v>13.463234730941512</v>
      </c>
      <c r="BR75" s="223">
        <v>13.538812282298464</v>
      </c>
      <c r="BS75" s="223">
        <v>13.614814097688784</v>
      </c>
      <c r="BT75" s="223">
        <v>13.691242558771668</v>
      </c>
      <c r="BU75" s="223">
        <v>13.768100060576046</v>
      </c>
      <c r="BV75" s="223">
        <v>13.845389011575646</v>
      </c>
      <c r="BW75" s="222">
        <v>13.054017268816354</v>
      </c>
      <c r="BX75" s="222">
        <v>13.108258988811967</v>
      </c>
      <c r="BY75" s="222">
        <v>13.162726092620662</v>
      </c>
      <c r="BZ75" s="223">
        <v>13.076186943644325</v>
      </c>
      <c r="CA75" s="223">
        <v>12.990216751603873</v>
      </c>
      <c r="CB75" s="223">
        <v>13.083471770444048</v>
      </c>
      <c r="CC75" s="223">
        <v>13.177396254521419</v>
      </c>
      <c r="CD75" s="223">
        <v>13.271995009836884</v>
      </c>
      <c r="CE75" s="223">
        <v>13.367272876892967</v>
      </c>
      <c r="CF75" s="223">
        <v>13.463234730941512</v>
      </c>
      <c r="CG75" s="223">
        <v>13.538812282298464</v>
      </c>
      <c r="CH75" s="223">
        <v>13.614814097688784</v>
      </c>
      <c r="CI75" s="223">
        <v>13.691242558771668</v>
      </c>
      <c r="CJ75" s="223">
        <v>13.768100060576046</v>
      </c>
      <c r="CK75" s="223">
        <v>13.845389011575646</v>
      </c>
      <c r="CL75" s="222">
        <v>3.0124655235730047</v>
      </c>
      <c r="CM75" s="222">
        <v>3.0249828435719923</v>
      </c>
      <c r="CN75" s="222">
        <v>3.0375521752201529</v>
      </c>
      <c r="CO75" s="223">
        <v>3.0175816023794599</v>
      </c>
      <c r="CP75" s="223">
        <v>2.9977423272932016</v>
      </c>
      <c r="CQ75" s="223">
        <v>3.0192627162563186</v>
      </c>
      <c r="CR75" s="223">
        <v>3.0409375971972503</v>
      </c>
      <c r="CS75" s="223">
        <v>3.0627680791931269</v>
      </c>
      <c r="CT75" s="223">
        <v>3.0847552792829922</v>
      </c>
      <c r="CU75" s="223">
        <v>3.1069003225249641</v>
      </c>
      <c r="CV75" s="223">
        <v>3.1243412959150301</v>
      </c>
      <c r="CW75" s="223">
        <v>3.1418801763897197</v>
      </c>
      <c r="CX75" s="223">
        <v>3.1595175135626925</v>
      </c>
      <c r="CY75" s="223">
        <v>3.1772538601329336</v>
      </c>
      <c r="CZ75" s="223">
        <v>3.1950897719020723</v>
      </c>
      <c r="DA75" s="224">
        <v>0</v>
      </c>
      <c r="DB75" s="224">
        <v>0</v>
      </c>
      <c r="DC75" s="224">
        <v>0</v>
      </c>
      <c r="DD75" s="225">
        <v>0</v>
      </c>
      <c r="DE75" s="225">
        <v>0</v>
      </c>
      <c r="DF75" s="225">
        <v>0</v>
      </c>
      <c r="DG75" s="225">
        <v>0</v>
      </c>
      <c r="DH75" s="225">
        <v>0</v>
      </c>
      <c r="DI75" s="225">
        <v>0</v>
      </c>
      <c r="DJ75" s="225">
        <v>0</v>
      </c>
      <c r="DK75" s="225">
        <v>0</v>
      </c>
      <c r="DL75" s="225">
        <v>0</v>
      </c>
      <c r="DM75" s="225">
        <v>0</v>
      </c>
      <c r="DN75" s="225">
        <v>0</v>
      </c>
      <c r="DO75" s="225">
        <v>0</v>
      </c>
      <c r="DP75" s="224">
        <v>0</v>
      </c>
      <c r="DQ75" s="224">
        <v>0</v>
      </c>
      <c r="DR75" s="224">
        <v>0</v>
      </c>
      <c r="DS75" s="225">
        <v>0</v>
      </c>
      <c r="DT75" s="225">
        <v>0</v>
      </c>
      <c r="DU75" s="225">
        <v>0</v>
      </c>
      <c r="DV75" s="225">
        <v>0</v>
      </c>
      <c r="DW75" s="225">
        <v>0</v>
      </c>
      <c r="DX75" s="225">
        <v>0</v>
      </c>
      <c r="DY75" s="225">
        <v>0</v>
      </c>
      <c r="DZ75" s="225">
        <v>0</v>
      </c>
      <c r="EA75" s="225">
        <v>0</v>
      </c>
      <c r="EB75" s="225">
        <v>0</v>
      </c>
      <c r="EC75" s="225">
        <v>0</v>
      </c>
      <c r="ED75" s="225">
        <v>0</v>
      </c>
    </row>
    <row r="76" spans="1:134" ht="15" x14ac:dyDescent="0.25">
      <c r="A76" s="216">
        <v>125</v>
      </c>
      <c r="B76" s="216">
        <v>84</v>
      </c>
      <c r="C76" s="216" t="s">
        <v>774</v>
      </c>
      <c r="D76" s="2">
        <v>99705</v>
      </c>
      <c r="E76" s="2">
        <v>99705</v>
      </c>
      <c r="F76" s="217" t="s">
        <v>773</v>
      </c>
      <c r="G76" s="20">
        <v>91</v>
      </c>
      <c r="H76" s="20">
        <v>33</v>
      </c>
      <c r="I76" s="20">
        <v>30</v>
      </c>
      <c r="J76" s="20">
        <v>3</v>
      </c>
      <c r="K76" s="20">
        <v>0</v>
      </c>
      <c r="L76" s="20">
        <v>16</v>
      </c>
      <c r="M76" s="20">
        <v>16</v>
      </c>
      <c r="N76" s="20">
        <v>0</v>
      </c>
      <c r="O76" s="20">
        <v>0</v>
      </c>
      <c r="P76" s="20">
        <v>0</v>
      </c>
      <c r="Q76" s="20">
        <v>16</v>
      </c>
      <c r="R76" s="20">
        <v>0</v>
      </c>
      <c r="S76" s="20">
        <v>2302.8125</v>
      </c>
      <c r="T76" s="20">
        <v>2302.8125</v>
      </c>
      <c r="U76" s="20">
        <v>0</v>
      </c>
      <c r="V76" s="20">
        <v>0</v>
      </c>
      <c r="W76" s="20">
        <v>0</v>
      </c>
      <c r="X76" s="20">
        <v>2302.8125</v>
      </c>
      <c r="Y76" s="20">
        <v>0</v>
      </c>
      <c r="Z76" s="20">
        <v>33</v>
      </c>
      <c r="AA76" s="20">
        <v>0</v>
      </c>
      <c r="AB76" s="218">
        <v>0</v>
      </c>
      <c r="AC76" s="218">
        <v>0</v>
      </c>
      <c r="AD76" s="219">
        <v>33</v>
      </c>
      <c r="AE76" s="220">
        <v>0</v>
      </c>
      <c r="AF76" s="220">
        <v>30</v>
      </c>
      <c r="AG76" s="221">
        <v>30</v>
      </c>
      <c r="AH76" s="220">
        <v>0</v>
      </c>
      <c r="AI76" s="220">
        <v>0</v>
      </c>
      <c r="AJ76" s="220">
        <v>30.629006107288397</v>
      </c>
      <c r="AK76" s="220">
        <v>30.629006107288397</v>
      </c>
      <c r="AL76" s="220">
        <v>0</v>
      </c>
      <c r="AM76" s="220">
        <v>0</v>
      </c>
      <c r="AN76" s="220">
        <v>27.987368477056179</v>
      </c>
      <c r="AO76" s="220">
        <v>27.987368477056179</v>
      </c>
      <c r="AP76" s="220">
        <v>0</v>
      </c>
      <c r="AQ76" s="220">
        <v>0</v>
      </c>
      <c r="AR76" s="220">
        <v>0</v>
      </c>
      <c r="AS76" s="220">
        <v>28.428364094554848</v>
      </c>
      <c r="AT76" s="220">
        <v>29.508177467819639</v>
      </c>
      <c r="AU76" s="220">
        <v>30.629006107288397</v>
      </c>
      <c r="AV76" s="220">
        <v>31.792407922969865</v>
      </c>
      <c r="AW76" s="220">
        <v>33</v>
      </c>
      <c r="AX76" s="220">
        <v>26.109759809017262</v>
      </c>
      <c r="AY76" s="220">
        <v>27.032267175033581</v>
      </c>
      <c r="AZ76" s="220">
        <v>27.987368477056179</v>
      </c>
      <c r="BA76" s="220">
        <v>28.976215320702</v>
      </c>
      <c r="BB76" s="220">
        <v>30</v>
      </c>
      <c r="BC76" s="220">
        <v>0</v>
      </c>
      <c r="BD76" s="220">
        <v>0</v>
      </c>
      <c r="BE76" s="220">
        <v>0</v>
      </c>
      <c r="BF76" s="220">
        <v>0</v>
      </c>
      <c r="BG76" s="220">
        <v>0</v>
      </c>
      <c r="BH76" s="222">
        <v>33.374889658615402</v>
      </c>
      <c r="BI76" s="222">
        <v>33.754038173477369</v>
      </c>
      <c r="BJ76" s="222">
        <v>34.137493926439376</v>
      </c>
      <c r="BK76" s="223">
        <v>34.334518597906637</v>
      </c>
      <c r="BL76" s="223">
        <v>34.531543269373906</v>
      </c>
      <c r="BM76" s="223">
        <v>34.728567940841167</v>
      </c>
      <c r="BN76" s="223">
        <v>34.925592612308428</v>
      </c>
      <c r="BO76" s="223">
        <v>35.158561363833009</v>
      </c>
      <c r="BP76" s="223">
        <v>35.39153011535759</v>
      </c>
      <c r="BQ76" s="223">
        <v>36.037386373672398</v>
      </c>
      <c r="BR76" s="223">
        <v>36.806879898438638</v>
      </c>
      <c r="BS76" s="223">
        <v>37.144749355359096</v>
      </c>
      <c r="BT76" s="223">
        <v>37.330292422663142</v>
      </c>
      <c r="BU76" s="223">
        <v>37.522439775513767</v>
      </c>
      <c r="BV76" s="223">
        <v>37.719210128247006</v>
      </c>
      <c r="BW76" s="222">
        <v>30.340808780559453</v>
      </c>
      <c r="BX76" s="222">
        <v>30.685489248615792</v>
      </c>
      <c r="BY76" s="222">
        <v>31.03408538767216</v>
      </c>
      <c r="BZ76" s="223">
        <v>31.213198725369672</v>
      </c>
      <c r="CA76" s="223">
        <v>31.392312063067184</v>
      </c>
      <c r="CB76" s="223">
        <v>31.571425400764696</v>
      </c>
      <c r="CC76" s="223">
        <v>31.750538738462211</v>
      </c>
      <c r="CD76" s="223">
        <v>31.962328512575464</v>
      </c>
      <c r="CE76" s="223">
        <v>32.174118286688717</v>
      </c>
      <c r="CF76" s="223">
        <v>32.761260339702183</v>
      </c>
      <c r="CG76" s="223">
        <v>33.460799907671493</v>
      </c>
      <c r="CH76" s="223">
        <v>33.767953959417355</v>
      </c>
      <c r="CI76" s="223">
        <v>33.936629475148308</v>
      </c>
      <c r="CJ76" s="223">
        <v>34.111308886830699</v>
      </c>
      <c r="CK76" s="223">
        <v>34.2901910256791</v>
      </c>
      <c r="CL76" s="222">
        <v>0</v>
      </c>
      <c r="CM76" s="222">
        <v>0</v>
      </c>
      <c r="CN76" s="222">
        <v>0</v>
      </c>
      <c r="CO76" s="223">
        <v>0</v>
      </c>
      <c r="CP76" s="223">
        <v>0</v>
      </c>
      <c r="CQ76" s="223">
        <v>0</v>
      </c>
      <c r="CR76" s="223">
        <v>0</v>
      </c>
      <c r="CS76" s="223">
        <v>0</v>
      </c>
      <c r="CT76" s="223">
        <v>0</v>
      </c>
      <c r="CU76" s="223">
        <v>0</v>
      </c>
      <c r="CV76" s="223">
        <v>0</v>
      </c>
      <c r="CW76" s="223">
        <v>0</v>
      </c>
      <c r="CX76" s="223">
        <v>0</v>
      </c>
      <c r="CY76" s="223">
        <v>0</v>
      </c>
      <c r="CZ76" s="223">
        <v>0</v>
      </c>
      <c r="DA76" s="224">
        <v>0</v>
      </c>
      <c r="DB76" s="224">
        <v>0</v>
      </c>
      <c r="DC76" s="224">
        <v>0</v>
      </c>
      <c r="DD76" s="225">
        <v>0</v>
      </c>
      <c r="DE76" s="225">
        <v>0</v>
      </c>
      <c r="DF76" s="225">
        <v>0</v>
      </c>
      <c r="DG76" s="225">
        <v>0</v>
      </c>
      <c r="DH76" s="225">
        <v>0</v>
      </c>
      <c r="DI76" s="225">
        <v>0</v>
      </c>
      <c r="DJ76" s="225">
        <v>0</v>
      </c>
      <c r="DK76" s="225">
        <v>0</v>
      </c>
      <c r="DL76" s="225">
        <v>0</v>
      </c>
      <c r="DM76" s="225">
        <v>0</v>
      </c>
      <c r="DN76" s="225">
        <v>0</v>
      </c>
      <c r="DO76" s="225">
        <v>0</v>
      </c>
      <c r="DP76" s="224">
        <v>0</v>
      </c>
      <c r="DQ76" s="224">
        <v>0</v>
      </c>
      <c r="DR76" s="224">
        <v>0</v>
      </c>
      <c r="DS76" s="225">
        <v>0</v>
      </c>
      <c r="DT76" s="225">
        <v>0</v>
      </c>
      <c r="DU76" s="225">
        <v>0</v>
      </c>
      <c r="DV76" s="225">
        <v>0</v>
      </c>
      <c r="DW76" s="225">
        <v>0</v>
      </c>
      <c r="DX76" s="225">
        <v>0</v>
      </c>
      <c r="DY76" s="225">
        <v>0</v>
      </c>
      <c r="DZ76" s="225">
        <v>0</v>
      </c>
      <c r="EA76" s="225">
        <v>0</v>
      </c>
      <c r="EB76" s="225">
        <v>0</v>
      </c>
      <c r="EC76" s="225">
        <v>0</v>
      </c>
      <c r="ED76" s="225">
        <v>0</v>
      </c>
    </row>
    <row r="77" spans="1:134" ht="15" x14ac:dyDescent="0.25">
      <c r="A77" s="216">
        <v>128</v>
      </c>
      <c r="B77" s="216">
        <v>84</v>
      </c>
      <c r="C77" s="216" t="s">
        <v>775</v>
      </c>
      <c r="D77" s="2">
        <v>99705</v>
      </c>
      <c r="E77" s="2">
        <v>99705</v>
      </c>
      <c r="F77" s="217" t="s">
        <v>703</v>
      </c>
      <c r="G77" s="20">
        <v>215</v>
      </c>
      <c r="H77" s="20">
        <v>87</v>
      </c>
      <c r="I77" s="20">
        <v>80</v>
      </c>
      <c r="J77" s="20">
        <v>7</v>
      </c>
      <c r="K77" s="20">
        <v>2</v>
      </c>
      <c r="L77" s="20">
        <v>55</v>
      </c>
      <c r="M77" s="20">
        <v>57</v>
      </c>
      <c r="N77" s="20">
        <v>4</v>
      </c>
      <c r="O77" s="20">
        <v>0</v>
      </c>
      <c r="P77" s="20">
        <v>0</v>
      </c>
      <c r="Q77" s="20">
        <v>61</v>
      </c>
      <c r="R77" s="20">
        <v>7079.5</v>
      </c>
      <c r="S77" s="20">
        <v>1760.2</v>
      </c>
      <c r="T77" s="20">
        <v>1946.8421052631579</v>
      </c>
      <c r="U77" s="20">
        <v>3928.5</v>
      </c>
      <c r="V77" s="20">
        <v>0</v>
      </c>
      <c r="W77" s="20">
        <v>0</v>
      </c>
      <c r="X77" s="20">
        <v>2076.7868852459014</v>
      </c>
      <c r="Y77" s="20">
        <v>3.0526315789473686</v>
      </c>
      <c r="Z77" s="20">
        <v>83.94736842105263</v>
      </c>
      <c r="AA77" s="20">
        <v>0</v>
      </c>
      <c r="AB77" s="218">
        <v>4</v>
      </c>
      <c r="AC77" s="218">
        <v>0</v>
      </c>
      <c r="AD77" s="219">
        <v>91</v>
      </c>
      <c r="AE77" s="220">
        <v>2.8070175438596494</v>
      </c>
      <c r="AF77" s="220">
        <v>77.192982456140342</v>
      </c>
      <c r="AG77" s="221">
        <v>79.999999999999986</v>
      </c>
      <c r="AH77" s="220">
        <v>0</v>
      </c>
      <c r="AI77" s="220">
        <v>2.8333051901478901</v>
      </c>
      <c r="AJ77" s="220">
        <v>77.915892729066968</v>
      </c>
      <c r="AK77" s="220">
        <v>80.749197919214865</v>
      </c>
      <c r="AL77" s="220">
        <v>0</v>
      </c>
      <c r="AM77" s="220">
        <v>2.6187011440520402</v>
      </c>
      <c r="AN77" s="220">
        <v>72.014281461431096</v>
      </c>
      <c r="AO77" s="220">
        <v>74.632982605483136</v>
      </c>
      <c r="AP77" s="220">
        <v>0</v>
      </c>
      <c r="AQ77" s="220">
        <v>3.760430669339637</v>
      </c>
      <c r="AR77" s="220">
        <v>0</v>
      </c>
      <c r="AS77" s="220">
        <v>74.947505340190048</v>
      </c>
      <c r="AT77" s="220">
        <v>77.794286051524509</v>
      </c>
      <c r="AU77" s="220">
        <v>80.749197919214865</v>
      </c>
      <c r="AV77" s="220">
        <v>83.816348160556913</v>
      </c>
      <c r="AW77" s="220">
        <v>87</v>
      </c>
      <c r="AX77" s="220">
        <v>69.626026157379357</v>
      </c>
      <c r="AY77" s="220">
        <v>72.086045800089536</v>
      </c>
      <c r="AZ77" s="220">
        <v>74.632982605483136</v>
      </c>
      <c r="BA77" s="220">
        <v>77.269907521871986</v>
      </c>
      <c r="BB77" s="220">
        <v>79.999999999999986</v>
      </c>
      <c r="BC77" s="220">
        <v>3.5352097047275381</v>
      </c>
      <c r="BD77" s="220">
        <v>3.6460815948363741</v>
      </c>
      <c r="BE77" s="220">
        <v>3.760430669339637</v>
      </c>
      <c r="BF77" s="220">
        <v>3.8783659803270951</v>
      </c>
      <c r="BG77" s="220">
        <v>4</v>
      </c>
      <c r="BH77" s="222">
        <v>88.869532624154189</v>
      </c>
      <c r="BI77" s="222">
        <v>90.779239411903518</v>
      </c>
      <c r="BJ77" s="222">
        <v>92.729983661058199</v>
      </c>
      <c r="BK77" s="223">
        <v>93.572233461350564</v>
      </c>
      <c r="BL77" s="223">
        <v>94.414483261642914</v>
      </c>
      <c r="BM77" s="223">
        <v>95.256733061935265</v>
      </c>
      <c r="BN77" s="223">
        <v>96.098982862227629</v>
      </c>
      <c r="BO77" s="223">
        <v>97.094888009459581</v>
      </c>
      <c r="BP77" s="223">
        <v>98.090793156691561</v>
      </c>
      <c r="BQ77" s="223">
        <v>100.85172812251179</v>
      </c>
      <c r="BR77" s="223">
        <v>104.1411931561754</v>
      </c>
      <c r="BS77" s="223">
        <v>105.5855324894016</v>
      </c>
      <c r="BT77" s="223">
        <v>106.37870021920253</v>
      </c>
      <c r="BU77" s="223">
        <v>107.2001002416461</v>
      </c>
      <c r="BV77" s="223">
        <v>108.04126286893953</v>
      </c>
      <c r="BW77" s="222">
        <v>81.719110458992347</v>
      </c>
      <c r="BX77" s="222">
        <v>83.475162677612417</v>
      </c>
      <c r="BY77" s="222">
        <v>85.268950492927061</v>
      </c>
      <c r="BZ77" s="223">
        <v>86.043433067908552</v>
      </c>
      <c r="CA77" s="223">
        <v>86.817915642890014</v>
      </c>
      <c r="CB77" s="223">
        <v>87.592398217871491</v>
      </c>
      <c r="CC77" s="223">
        <v>88.366880792852982</v>
      </c>
      <c r="CD77" s="223">
        <v>89.282655640882354</v>
      </c>
      <c r="CE77" s="223">
        <v>90.198430488911768</v>
      </c>
      <c r="CF77" s="223">
        <v>92.737221262079785</v>
      </c>
      <c r="CG77" s="223">
        <v>95.762016695333685</v>
      </c>
      <c r="CH77" s="223">
        <v>97.090144817840525</v>
      </c>
      <c r="CI77" s="223">
        <v>97.819494454439081</v>
      </c>
      <c r="CJ77" s="223">
        <v>98.574804819904429</v>
      </c>
      <c r="CK77" s="223">
        <v>99.348287695576559</v>
      </c>
      <c r="CL77" s="222">
        <v>4.0859555229496181</v>
      </c>
      <c r="CM77" s="222">
        <v>4.1737581338806216</v>
      </c>
      <c r="CN77" s="222">
        <v>4.2634475246463541</v>
      </c>
      <c r="CO77" s="223">
        <v>4.3021716533954288</v>
      </c>
      <c r="CP77" s="223">
        <v>4.3408957821445018</v>
      </c>
      <c r="CQ77" s="223">
        <v>4.3796199108935756</v>
      </c>
      <c r="CR77" s="223">
        <v>4.4183440396426494</v>
      </c>
      <c r="CS77" s="223">
        <v>4.4641327820441195</v>
      </c>
      <c r="CT77" s="223">
        <v>4.5099215244455895</v>
      </c>
      <c r="CU77" s="223">
        <v>4.6368610631039902</v>
      </c>
      <c r="CV77" s="223">
        <v>4.7881008347666851</v>
      </c>
      <c r="CW77" s="223">
        <v>4.854507240892028</v>
      </c>
      <c r="CX77" s="223">
        <v>4.8909747227219551</v>
      </c>
      <c r="CY77" s="223">
        <v>4.9287402409952232</v>
      </c>
      <c r="CZ77" s="223">
        <v>4.967414384778829</v>
      </c>
      <c r="DA77" s="224">
        <v>0</v>
      </c>
      <c r="DB77" s="224">
        <v>0</v>
      </c>
      <c r="DC77" s="224">
        <v>0</v>
      </c>
      <c r="DD77" s="225">
        <v>0</v>
      </c>
      <c r="DE77" s="225">
        <v>0</v>
      </c>
      <c r="DF77" s="225">
        <v>0</v>
      </c>
      <c r="DG77" s="225">
        <v>0</v>
      </c>
      <c r="DH77" s="225">
        <v>0</v>
      </c>
      <c r="DI77" s="225">
        <v>0</v>
      </c>
      <c r="DJ77" s="225">
        <v>0</v>
      </c>
      <c r="DK77" s="225">
        <v>0</v>
      </c>
      <c r="DL77" s="225">
        <v>0</v>
      </c>
      <c r="DM77" s="225">
        <v>0</v>
      </c>
      <c r="DN77" s="225">
        <v>0</v>
      </c>
      <c r="DO77" s="225">
        <v>0</v>
      </c>
      <c r="DP77" s="224">
        <v>0</v>
      </c>
      <c r="DQ77" s="224">
        <v>0</v>
      </c>
      <c r="DR77" s="224">
        <v>0</v>
      </c>
      <c r="DS77" s="225">
        <v>0</v>
      </c>
      <c r="DT77" s="225">
        <v>0</v>
      </c>
      <c r="DU77" s="225">
        <v>0</v>
      </c>
      <c r="DV77" s="225">
        <v>0</v>
      </c>
      <c r="DW77" s="225">
        <v>0</v>
      </c>
      <c r="DX77" s="225">
        <v>0</v>
      </c>
      <c r="DY77" s="225">
        <v>0</v>
      </c>
      <c r="DZ77" s="225">
        <v>0</v>
      </c>
      <c r="EA77" s="225">
        <v>0</v>
      </c>
      <c r="EB77" s="225">
        <v>0</v>
      </c>
      <c r="EC77" s="225">
        <v>0</v>
      </c>
      <c r="ED77" s="225">
        <v>0</v>
      </c>
    </row>
    <row r="78" spans="1:134" ht="15" x14ac:dyDescent="0.25">
      <c r="A78" s="216">
        <v>129</v>
      </c>
      <c r="B78" s="216">
        <v>84</v>
      </c>
      <c r="C78" s="216" t="s">
        <v>776</v>
      </c>
      <c r="D78" s="2">
        <v>99705</v>
      </c>
      <c r="E78" s="2">
        <v>99705</v>
      </c>
      <c r="F78" s="217" t="s">
        <v>703</v>
      </c>
      <c r="G78" s="20">
        <v>295</v>
      </c>
      <c r="H78" s="20">
        <v>134</v>
      </c>
      <c r="I78" s="20">
        <v>127</v>
      </c>
      <c r="J78" s="20">
        <v>7</v>
      </c>
      <c r="K78" s="20">
        <v>6</v>
      </c>
      <c r="L78" s="20">
        <v>53</v>
      </c>
      <c r="M78" s="20">
        <v>59</v>
      </c>
      <c r="N78" s="20">
        <v>0</v>
      </c>
      <c r="O78" s="20">
        <v>0</v>
      </c>
      <c r="P78" s="20">
        <v>0</v>
      </c>
      <c r="Q78" s="20">
        <v>59</v>
      </c>
      <c r="R78" s="20">
        <v>54341.333333333336</v>
      </c>
      <c r="S78" s="20">
        <v>1797.2830188679245</v>
      </c>
      <c r="T78" s="20">
        <v>7140.7457627118647</v>
      </c>
      <c r="U78" s="20">
        <v>0</v>
      </c>
      <c r="V78" s="20">
        <v>0</v>
      </c>
      <c r="W78" s="20">
        <v>0</v>
      </c>
      <c r="X78" s="20">
        <v>7140.7457627118647</v>
      </c>
      <c r="Y78" s="20">
        <v>13.627118644067796</v>
      </c>
      <c r="Z78" s="20">
        <v>120.37288135593221</v>
      </c>
      <c r="AA78" s="20">
        <v>0</v>
      </c>
      <c r="AB78" s="218">
        <v>0</v>
      </c>
      <c r="AC78" s="218">
        <v>0</v>
      </c>
      <c r="AD78" s="219">
        <v>134</v>
      </c>
      <c r="AE78" s="220">
        <v>12.915254237288135</v>
      </c>
      <c r="AF78" s="220">
        <v>114.08474576271188</v>
      </c>
      <c r="AG78" s="221">
        <v>127.00000000000001</v>
      </c>
      <c r="AH78" s="220">
        <v>0</v>
      </c>
      <c r="AI78" s="220">
        <v>12.648033338602913</v>
      </c>
      <c r="AJ78" s="220">
        <v>111.72429449099241</v>
      </c>
      <c r="AK78" s="220">
        <v>124.37232782959532</v>
      </c>
      <c r="AL78" s="220">
        <v>0</v>
      </c>
      <c r="AM78" s="220">
        <v>12.048799310461472</v>
      </c>
      <c r="AN78" s="220">
        <v>106.43106057574303</v>
      </c>
      <c r="AO78" s="220">
        <v>118.47985988620451</v>
      </c>
      <c r="AP78" s="220">
        <v>0</v>
      </c>
      <c r="AQ78" s="220">
        <v>0</v>
      </c>
      <c r="AR78" s="220">
        <v>0</v>
      </c>
      <c r="AS78" s="220">
        <v>115.43638753546514</v>
      </c>
      <c r="AT78" s="220">
        <v>119.82108426326762</v>
      </c>
      <c r="AU78" s="220">
        <v>124.37232782959531</v>
      </c>
      <c r="AV78" s="220">
        <v>129.09644429327159</v>
      </c>
      <c r="AW78" s="220">
        <v>134</v>
      </c>
      <c r="AX78" s="220">
        <v>110.53131652483975</v>
      </c>
      <c r="AY78" s="220">
        <v>114.43659770764218</v>
      </c>
      <c r="AZ78" s="220">
        <v>118.47985988620451</v>
      </c>
      <c r="BA78" s="220">
        <v>122.66597819097181</v>
      </c>
      <c r="BB78" s="220">
        <v>127.00000000000001</v>
      </c>
      <c r="BC78" s="220">
        <v>0</v>
      </c>
      <c r="BD78" s="220">
        <v>0</v>
      </c>
      <c r="BE78" s="220">
        <v>0</v>
      </c>
      <c r="BF78" s="220">
        <v>0</v>
      </c>
      <c r="BG78" s="220">
        <v>0</v>
      </c>
      <c r="BH78" s="222">
        <v>136.8795100188122</v>
      </c>
      <c r="BI78" s="222">
        <v>139.82089748500081</v>
      </c>
      <c r="BJ78" s="222">
        <v>142.82549207565287</v>
      </c>
      <c r="BK78" s="223">
        <v>144.12275038874688</v>
      </c>
      <c r="BL78" s="223">
        <v>145.42000870184083</v>
      </c>
      <c r="BM78" s="223">
        <v>146.71726701493478</v>
      </c>
      <c r="BN78" s="223">
        <v>148.01452532802878</v>
      </c>
      <c r="BO78" s="223">
        <v>149.54844819847801</v>
      </c>
      <c r="BP78" s="223">
        <v>151.08237106892724</v>
      </c>
      <c r="BQ78" s="223">
        <v>155.33484561398367</v>
      </c>
      <c r="BR78" s="223">
        <v>160.40137796468397</v>
      </c>
      <c r="BS78" s="223">
        <v>162.62599256988292</v>
      </c>
      <c r="BT78" s="223">
        <v>163.84765321118553</v>
      </c>
      <c r="BU78" s="223">
        <v>165.11279807333997</v>
      </c>
      <c r="BV78" s="223">
        <v>166.40838189009077</v>
      </c>
      <c r="BW78" s="222">
        <v>129.72908785365038</v>
      </c>
      <c r="BX78" s="222">
        <v>132.51682075070974</v>
      </c>
      <c r="BY78" s="222">
        <v>135.36445890752177</v>
      </c>
      <c r="BZ78" s="223">
        <v>136.59394999530488</v>
      </c>
      <c r="CA78" s="223">
        <v>137.82344108308797</v>
      </c>
      <c r="CB78" s="223">
        <v>139.05293217087103</v>
      </c>
      <c r="CC78" s="223">
        <v>140.28242325865415</v>
      </c>
      <c r="CD78" s="223">
        <v>141.7362158299008</v>
      </c>
      <c r="CE78" s="223">
        <v>143.19000840114748</v>
      </c>
      <c r="CF78" s="223">
        <v>147.22033875355172</v>
      </c>
      <c r="CG78" s="223">
        <v>152.0222015038423</v>
      </c>
      <c r="CH78" s="223">
        <v>154.13060489832191</v>
      </c>
      <c r="CI78" s="223">
        <v>155.28844744642211</v>
      </c>
      <c r="CJ78" s="223">
        <v>156.48750265159836</v>
      </c>
      <c r="CK78" s="223">
        <v>157.71540671672784</v>
      </c>
      <c r="CL78" s="222">
        <v>0</v>
      </c>
      <c r="CM78" s="222">
        <v>0</v>
      </c>
      <c r="CN78" s="222">
        <v>0</v>
      </c>
      <c r="CO78" s="223">
        <v>0</v>
      </c>
      <c r="CP78" s="223">
        <v>0</v>
      </c>
      <c r="CQ78" s="223">
        <v>0</v>
      </c>
      <c r="CR78" s="223">
        <v>0</v>
      </c>
      <c r="CS78" s="223">
        <v>0</v>
      </c>
      <c r="CT78" s="223">
        <v>0</v>
      </c>
      <c r="CU78" s="223">
        <v>0</v>
      </c>
      <c r="CV78" s="223">
        <v>0</v>
      </c>
      <c r="CW78" s="223">
        <v>0</v>
      </c>
      <c r="CX78" s="223">
        <v>0</v>
      </c>
      <c r="CY78" s="223">
        <v>0</v>
      </c>
      <c r="CZ78" s="223">
        <v>0</v>
      </c>
      <c r="DA78" s="224">
        <v>0</v>
      </c>
      <c r="DB78" s="224">
        <v>0</v>
      </c>
      <c r="DC78" s="224">
        <v>0</v>
      </c>
      <c r="DD78" s="225">
        <v>0</v>
      </c>
      <c r="DE78" s="225">
        <v>0</v>
      </c>
      <c r="DF78" s="225">
        <v>0</v>
      </c>
      <c r="DG78" s="225">
        <v>0</v>
      </c>
      <c r="DH78" s="225">
        <v>0</v>
      </c>
      <c r="DI78" s="225">
        <v>0</v>
      </c>
      <c r="DJ78" s="225">
        <v>0</v>
      </c>
      <c r="DK78" s="225">
        <v>0</v>
      </c>
      <c r="DL78" s="225">
        <v>0</v>
      </c>
      <c r="DM78" s="225">
        <v>0</v>
      </c>
      <c r="DN78" s="225">
        <v>0</v>
      </c>
      <c r="DO78" s="225">
        <v>0</v>
      </c>
      <c r="DP78" s="224">
        <v>0</v>
      </c>
      <c r="DQ78" s="224">
        <v>0</v>
      </c>
      <c r="DR78" s="224">
        <v>0</v>
      </c>
      <c r="DS78" s="225">
        <v>0</v>
      </c>
      <c r="DT78" s="225">
        <v>0</v>
      </c>
      <c r="DU78" s="225">
        <v>0</v>
      </c>
      <c r="DV78" s="225">
        <v>0</v>
      </c>
      <c r="DW78" s="225">
        <v>0</v>
      </c>
      <c r="DX78" s="225">
        <v>0</v>
      </c>
      <c r="DY78" s="225">
        <v>0</v>
      </c>
      <c r="DZ78" s="225">
        <v>0</v>
      </c>
      <c r="EA78" s="225">
        <v>0</v>
      </c>
      <c r="EB78" s="225">
        <v>0</v>
      </c>
      <c r="EC78" s="225">
        <v>0</v>
      </c>
      <c r="ED78" s="225">
        <v>0</v>
      </c>
    </row>
    <row r="79" spans="1:134" ht="15" x14ac:dyDescent="0.25">
      <c r="A79" s="216">
        <v>122</v>
      </c>
      <c r="B79" s="216">
        <v>85</v>
      </c>
      <c r="C79" s="216" t="s">
        <v>777</v>
      </c>
      <c r="D79" s="2">
        <v>99705</v>
      </c>
      <c r="E79" s="2">
        <v>99705</v>
      </c>
      <c r="F79" s="217" t="s">
        <v>773</v>
      </c>
      <c r="G79" s="20">
        <v>3</v>
      </c>
      <c r="H79" s="20">
        <v>1</v>
      </c>
      <c r="I79" s="20">
        <v>1</v>
      </c>
      <c r="J79" s="20">
        <v>0</v>
      </c>
      <c r="K79" s="20">
        <v>0</v>
      </c>
      <c r="L79" s="20">
        <v>0</v>
      </c>
      <c r="M79" s="20">
        <v>0</v>
      </c>
      <c r="N79" s="20">
        <v>1</v>
      </c>
      <c r="O79" s="20">
        <v>0</v>
      </c>
      <c r="P79" s="20">
        <v>0</v>
      </c>
      <c r="Q79" s="20">
        <v>1</v>
      </c>
      <c r="R79" s="20">
        <v>0</v>
      </c>
      <c r="S79" s="20">
        <v>0</v>
      </c>
      <c r="T79" s="20">
        <v>0</v>
      </c>
      <c r="U79" s="20">
        <v>10931</v>
      </c>
      <c r="V79" s="20">
        <v>0</v>
      </c>
      <c r="W79" s="20">
        <v>0</v>
      </c>
      <c r="X79" s="20">
        <v>10931</v>
      </c>
      <c r="Y79" s="20">
        <v>2.2912335412335411E-2</v>
      </c>
      <c r="Z79" s="20">
        <v>0.97578828828828834</v>
      </c>
      <c r="AA79" s="20">
        <v>1.2993762993762994E-3</v>
      </c>
      <c r="AB79" s="218">
        <v>1</v>
      </c>
      <c r="AC79" s="218">
        <v>0</v>
      </c>
      <c r="AD79" s="219">
        <v>2</v>
      </c>
      <c r="AE79" s="220">
        <v>2.2912335412335411E-2</v>
      </c>
      <c r="AF79" s="220">
        <v>0.97578828828828834</v>
      </c>
      <c r="AG79" s="221">
        <v>0.99870062370062374</v>
      </c>
      <c r="AH79" s="220">
        <v>1.2993762993762994E-3</v>
      </c>
      <c r="AI79" s="220">
        <v>2.1266123068989742E-2</v>
      </c>
      <c r="AJ79" s="220">
        <v>0.90567955883037798</v>
      </c>
      <c r="AK79" s="220">
        <v>0.92694568189936777</v>
      </c>
      <c r="AL79" s="220">
        <v>1.2060183214928021E-3</v>
      </c>
      <c r="AM79" s="220">
        <v>2.1375199128497804E-2</v>
      </c>
      <c r="AN79" s="220">
        <v>0.91032487933067496</v>
      </c>
      <c r="AO79" s="220">
        <v>0.9317000784591728</v>
      </c>
      <c r="AP79" s="220">
        <v>1.2122041093666051E-3</v>
      </c>
      <c r="AQ79" s="220">
        <v>0.94010766733490925</v>
      </c>
      <c r="AR79" s="220">
        <v>0</v>
      </c>
      <c r="AS79" s="220">
        <v>0.86034621066728312</v>
      </c>
      <c r="AT79" s="220">
        <v>0.89302531034485355</v>
      </c>
      <c r="AU79" s="220">
        <v>0.92694568189936777</v>
      </c>
      <c r="AV79" s="220">
        <v>0.96215447338226234</v>
      </c>
      <c r="AW79" s="220">
        <v>0.99870062370062374</v>
      </c>
      <c r="AX79" s="220">
        <v>0.86919444686463387</v>
      </c>
      <c r="AY79" s="220">
        <v>0.8999047362582645</v>
      </c>
      <c r="AZ79" s="220">
        <v>0.93170007845917269</v>
      </c>
      <c r="BA79" s="220">
        <v>0.96461881044228859</v>
      </c>
      <c r="BB79" s="220">
        <v>0.99870062370062374</v>
      </c>
      <c r="BC79" s="220">
        <v>0.88380242618188454</v>
      </c>
      <c r="BD79" s="220">
        <v>0.91152039870909352</v>
      </c>
      <c r="BE79" s="220">
        <v>0.94010766733490925</v>
      </c>
      <c r="BF79" s="220">
        <v>0.96959149508177378</v>
      </c>
      <c r="BG79" s="220">
        <v>1</v>
      </c>
      <c r="BH79" s="222">
        <v>1.0214468128158165</v>
      </c>
      <c r="BI79" s="222">
        <v>1.0447110642081177</v>
      </c>
      <c r="BJ79" s="222">
        <v>1.0685051771517533</v>
      </c>
      <c r="BK79" s="223">
        <v>1.0685051771517533</v>
      </c>
      <c r="BL79" s="223">
        <v>1.0685051771517533</v>
      </c>
      <c r="BM79" s="223">
        <v>1.0685051771517533</v>
      </c>
      <c r="BN79" s="223">
        <v>1.0685051771517533</v>
      </c>
      <c r="BO79" s="223">
        <v>1.0685051771517533</v>
      </c>
      <c r="BP79" s="223">
        <v>1.0685051771517533</v>
      </c>
      <c r="BQ79" s="223">
        <v>1.0685051771517533</v>
      </c>
      <c r="BR79" s="223">
        <v>1.0685051771517533</v>
      </c>
      <c r="BS79" s="223">
        <v>1.0685051771517533</v>
      </c>
      <c r="BT79" s="223">
        <v>1.0685051771517533</v>
      </c>
      <c r="BU79" s="223">
        <v>1.0685051771517533</v>
      </c>
      <c r="BV79" s="223">
        <v>1.0685051771517533</v>
      </c>
      <c r="BW79" s="222">
        <v>1.0214468128158165</v>
      </c>
      <c r="BX79" s="222">
        <v>1.0447110642081177</v>
      </c>
      <c r="BY79" s="222">
        <v>1.0685051771517533</v>
      </c>
      <c r="BZ79" s="223">
        <v>1.0685051771517533</v>
      </c>
      <c r="CA79" s="223">
        <v>1.0685051771517533</v>
      </c>
      <c r="CB79" s="223">
        <v>1.0685051771517533</v>
      </c>
      <c r="CC79" s="223">
        <v>1.0685051771517533</v>
      </c>
      <c r="CD79" s="223">
        <v>1.0685051771517533</v>
      </c>
      <c r="CE79" s="223">
        <v>1.0685051771517533</v>
      </c>
      <c r="CF79" s="223">
        <v>1.0685051771517533</v>
      </c>
      <c r="CG79" s="223">
        <v>1.0685051771517533</v>
      </c>
      <c r="CH79" s="223">
        <v>1.0685051771517533</v>
      </c>
      <c r="CI79" s="223">
        <v>1.0685051771517533</v>
      </c>
      <c r="CJ79" s="223">
        <v>1.0685051771517533</v>
      </c>
      <c r="CK79" s="223">
        <v>1.0685051771517533</v>
      </c>
      <c r="CL79" s="222">
        <v>1.0227757834283793</v>
      </c>
      <c r="CM79" s="222">
        <v>1.0460703031675349</v>
      </c>
      <c r="CN79" s="222">
        <v>1.0698953738433377</v>
      </c>
      <c r="CO79" s="223">
        <v>1.0698953738433377</v>
      </c>
      <c r="CP79" s="223">
        <v>1.0698953738433377</v>
      </c>
      <c r="CQ79" s="223">
        <v>1.0698953738433377</v>
      </c>
      <c r="CR79" s="223">
        <v>1.0698953738433377</v>
      </c>
      <c r="CS79" s="223">
        <v>1.0698953738433377</v>
      </c>
      <c r="CT79" s="223">
        <v>1.0698953738433377</v>
      </c>
      <c r="CU79" s="223">
        <v>1.0698953738433377</v>
      </c>
      <c r="CV79" s="223">
        <v>1.0698953738433377</v>
      </c>
      <c r="CW79" s="223">
        <v>1.0698953738433377</v>
      </c>
      <c r="CX79" s="223">
        <v>1.0698953738433377</v>
      </c>
      <c r="CY79" s="223">
        <v>1.0698953738433377</v>
      </c>
      <c r="CZ79" s="223">
        <v>1.0698953738433377</v>
      </c>
      <c r="DA79" s="224">
        <v>1.3289706125628629E-3</v>
      </c>
      <c r="DB79" s="224">
        <v>1.3592389594172753E-3</v>
      </c>
      <c r="DC79" s="224">
        <v>1.3901966915843785E-3</v>
      </c>
      <c r="DD79" s="225">
        <v>1.3901966915843785E-3</v>
      </c>
      <c r="DE79" s="225">
        <v>1.3901966915843785E-3</v>
      </c>
      <c r="DF79" s="225">
        <v>1.3901966915843785E-3</v>
      </c>
      <c r="DG79" s="225">
        <v>1.3901966915843785E-3</v>
      </c>
      <c r="DH79" s="225">
        <v>1.3901966915843785E-3</v>
      </c>
      <c r="DI79" s="225">
        <v>1.3901966915843785E-3</v>
      </c>
      <c r="DJ79" s="225">
        <v>1.3901966915843785E-3</v>
      </c>
      <c r="DK79" s="225">
        <v>1.3901966915843785E-3</v>
      </c>
      <c r="DL79" s="225">
        <v>1.3901966915843785E-3</v>
      </c>
      <c r="DM79" s="225">
        <v>1.3901966915843785E-3</v>
      </c>
      <c r="DN79" s="225">
        <v>1.3901966915843785E-3</v>
      </c>
      <c r="DO79" s="225">
        <v>1.3901966915843785E-3</v>
      </c>
      <c r="DP79" s="224">
        <v>0</v>
      </c>
      <c r="DQ79" s="224">
        <v>0</v>
      </c>
      <c r="DR79" s="224">
        <v>0</v>
      </c>
      <c r="DS79" s="225">
        <v>0</v>
      </c>
      <c r="DT79" s="225">
        <v>0</v>
      </c>
      <c r="DU79" s="225">
        <v>0</v>
      </c>
      <c r="DV79" s="225">
        <v>0</v>
      </c>
      <c r="DW79" s="225">
        <v>0</v>
      </c>
      <c r="DX79" s="225">
        <v>0</v>
      </c>
      <c r="DY79" s="225">
        <v>0</v>
      </c>
      <c r="DZ79" s="225">
        <v>0</v>
      </c>
      <c r="EA79" s="225">
        <v>0</v>
      </c>
      <c r="EB79" s="225">
        <v>0</v>
      </c>
      <c r="EC79" s="225">
        <v>0</v>
      </c>
      <c r="ED79" s="225">
        <v>0</v>
      </c>
    </row>
    <row r="80" spans="1:134" ht="15" x14ac:dyDescent="0.25">
      <c r="A80" s="216">
        <v>123</v>
      </c>
      <c r="B80" s="216">
        <v>85</v>
      </c>
      <c r="C80" s="216" t="s">
        <v>778</v>
      </c>
      <c r="D80" s="2">
        <v>99705</v>
      </c>
      <c r="E80" s="2">
        <v>99705</v>
      </c>
      <c r="F80" s="217" t="s">
        <v>773</v>
      </c>
      <c r="G80" s="20">
        <v>154</v>
      </c>
      <c r="H80" s="20">
        <v>59</v>
      </c>
      <c r="I80" s="20">
        <v>55</v>
      </c>
      <c r="J80" s="20">
        <v>4</v>
      </c>
      <c r="K80" s="20">
        <v>0</v>
      </c>
      <c r="L80" s="20">
        <v>52</v>
      </c>
      <c r="M80" s="20">
        <v>52</v>
      </c>
      <c r="N80" s="20">
        <v>2</v>
      </c>
      <c r="O80" s="20">
        <v>0</v>
      </c>
      <c r="P80" s="20">
        <v>0</v>
      </c>
      <c r="Q80" s="20">
        <v>54</v>
      </c>
      <c r="R80" s="20">
        <v>0</v>
      </c>
      <c r="S80" s="20">
        <v>2155.5961538461538</v>
      </c>
      <c r="T80" s="20">
        <v>2155.5961538461538</v>
      </c>
      <c r="U80" s="20">
        <v>4976</v>
      </c>
      <c r="V80" s="20">
        <v>0</v>
      </c>
      <c r="W80" s="20">
        <v>0</v>
      </c>
      <c r="X80" s="20">
        <v>2260.0555555555557</v>
      </c>
      <c r="Y80" s="20">
        <v>0</v>
      </c>
      <c r="Z80" s="20">
        <v>59</v>
      </c>
      <c r="AA80" s="20">
        <v>0</v>
      </c>
      <c r="AB80" s="218">
        <v>2</v>
      </c>
      <c r="AC80" s="218">
        <v>0</v>
      </c>
      <c r="AD80" s="219">
        <v>61</v>
      </c>
      <c r="AE80" s="220">
        <v>0</v>
      </c>
      <c r="AF80" s="220">
        <v>55</v>
      </c>
      <c r="AG80" s="221">
        <v>55</v>
      </c>
      <c r="AH80" s="220">
        <v>0</v>
      </c>
      <c r="AI80" s="220">
        <v>0</v>
      </c>
      <c r="AJ80" s="220">
        <v>54.760950313030769</v>
      </c>
      <c r="AK80" s="220">
        <v>54.760950313030769</v>
      </c>
      <c r="AL80" s="220">
        <v>0</v>
      </c>
      <c r="AM80" s="220">
        <v>0</v>
      </c>
      <c r="AN80" s="220">
        <v>51.310175541269658</v>
      </c>
      <c r="AO80" s="220">
        <v>51.310175541269658</v>
      </c>
      <c r="AP80" s="220">
        <v>0</v>
      </c>
      <c r="AQ80" s="220">
        <v>1.8802153346698185</v>
      </c>
      <c r="AR80" s="220">
        <v>0</v>
      </c>
      <c r="AS80" s="220">
        <v>50.826469138749573</v>
      </c>
      <c r="AT80" s="220">
        <v>52.757044563677539</v>
      </c>
      <c r="AU80" s="220">
        <v>54.760950313030769</v>
      </c>
      <c r="AV80" s="220">
        <v>56.840971741067335</v>
      </c>
      <c r="AW80" s="220">
        <v>59</v>
      </c>
      <c r="AX80" s="220">
        <v>47.86789298319831</v>
      </c>
      <c r="AY80" s="220">
        <v>49.559156487561566</v>
      </c>
      <c r="AZ80" s="220">
        <v>51.310175541269658</v>
      </c>
      <c r="BA80" s="220">
        <v>53.123061421286998</v>
      </c>
      <c r="BB80" s="220">
        <v>55</v>
      </c>
      <c r="BC80" s="220">
        <v>1.7676048523637691</v>
      </c>
      <c r="BD80" s="220">
        <v>1.823040797418187</v>
      </c>
      <c r="BE80" s="220">
        <v>1.8802153346698185</v>
      </c>
      <c r="BF80" s="220">
        <v>1.9391829901635476</v>
      </c>
      <c r="BG80" s="220">
        <v>2</v>
      </c>
      <c r="BH80" s="222">
        <v>59.245155296935756</v>
      </c>
      <c r="BI80" s="222">
        <v>59.491329256915847</v>
      </c>
      <c r="BJ80" s="222">
        <v>59.73852611266301</v>
      </c>
      <c r="BK80" s="223">
        <v>59.937429141735365</v>
      </c>
      <c r="BL80" s="223">
        <v>60.136332170807727</v>
      </c>
      <c r="BM80" s="223">
        <v>60.335235199880067</v>
      </c>
      <c r="BN80" s="223">
        <v>60.534138228952429</v>
      </c>
      <c r="BO80" s="223">
        <v>60.769328015147011</v>
      </c>
      <c r="BP80" s="223">
        <v>61.004517801341578</v>
      </c>
      <c r="BQ80" s="223">
        <v>61.6565314053612</v>
      </c>
      <c r="BR80" s="223">
        <v>62.433360986081986</v>
      </c>
      <c r="BS80" s="223">
        <v>62.774451560739671</v>
      </c>
      <c r="BT80" s="223">
        <v>62.961763524441032</v>
      </c>
      <c r="BU80" s="223">
        <v>63.155742736412833</v>
      </c>
      <c r="BV80" s="223">
        <v>63.354389022173962</v>
      </c>
      <c r="BW80" s="222">
        <v>55.228534598838422</v>
      </c>
      <c r="BX80" s="222">
        <v>55.458018798819857</v>
      </c>
      <c r="BY80" s="222">
        <v>55.688456545702806</v>
      </c>
      <c r="BZ80" s="223">
        <v>55.873874623651616</v>
      </c>
      <c r="CA80" s="223">
        <v>56.05929270160042</v>
      </c>
      <c r="CB80" s="223">
        <v>56.244710779549216</v>
      </c>
      <c r="CC80" s="223">
        <v>56.430128857498026</v>
      </c>
      <c r="CD80" s="223">
        <v>56.649373573442126</v>
      </c>
      <c r="CE80" s="223">
        <v>56.86861828938622</v>
      </c>
      <c r="CF80" s="223">
        <v>57.476427581268915</v>
      </c>
      <c r="CG80" s="223">
        <v>58.200590749737444</v>
      </c>
      <c r="CH80" s="223">
        <v>58.518556539672574</v>
      </c>
      <c r="CI80" s="223">
        <v>58.693169387190792</v>
      </c>
      <c r="CJ80" s="223">
        <v>58.873997466147557</v>
      </c>
      <c r="CK80" s="223">
        <v>59.059176207111321</v>
      </c>
      <c r="CL80" s="222">
        <v>2.0083103490486698</v>
      </c>
      <c r="CM80" s="222">
        <v>2.0166552290479949</v>
      </c>
      <c r="CN80" s="222">
        <v>2.0250347834801019</v>
      </c>
      <c r="CO80" s="223">
        <v>2.0317772590418768</v>
      </c>
      <c r="CP80" s="223">
        <v>2.0385197346036517</v>
      </c>
      <c r="CQ80" s="223">
        <v>2.0452622101654261</v>
      </c>
      <c r="CR80" s="223">
        <v>2.052004685727201</v>
      </c>
      <c r="CS80" s="223">
        <v>2.0599772208524407</v>
      </c>
      <c r="CT80" s="223">
        <v>2.0679497559776805</v>
      </c>
      <c r="CU80" s="223">
        <v>2.090051912046142</v>
      </c>
      <c r="CV80" s="223">
        <v>2.1163851181722708</v>
      </c>
      <c r="CW80" s="223">
        <v>2.1279475105335481</v>
      </c>
      <c r="CX80" s="223">
        <v>2.1342970686251195</v>
      </c>
      <c r="CY80" s="223">
        <v>2.1408726351326384</v>
      </c>
      <c r="CZ80" s="223">
        <v>2.1476064075313208</v>
      </c>
      <c r="DA80" s="224">
        <v>0</v>
      </c>
      <c r="DB80" s="224">
        <v>0</v>
      </c>
      <c r="DC80" s="224">
        <v>0</v>
      </c>
      <c r="DD80" s="225">
        <v>0</v>
      </c>
      <c r="DE80" s="225">
        <v>0</v>
      </c>
      <c r="DF80" s="225">
        <v>0</v>
      </c>
      <c r="DG80" s="225">
        <v>0</v>
      </c>
      <c r="DH80" s="225">
        <v>0</v>
      </c>
      <c r="DI80" s="225">
        <v>0</v>
      </c>
      <c r="DJ80" s="225">
        <v>0</v>
      </c>
      <c r="DK80" s="225">
        <v>0</v>
      </c>
      <c r="DL80" s="225">
        <v>0</v>
      </c>
      <c r="DM80" s="225">
        <v>0</v>
      </c>
      <c r="DN80" s="225">
        <v>0</v>
      </c>
      <c r="DO80" s="225">
        <v>0</v>
      </c>
      <c r="DP80" s="224">
        <v>0</v>
      </c>
      <c r="DQ80" s="224">
        <v>0</v>
      </c>
      <c r="DR80" s="224">
        <v>0</v>
      </c>
      <c r="DS80" s="225">
        <v>0</v>
      </c>
      <c r="DT80" s="225">
        <v>0</v>
      </c>
      <c r="DU80" s="225">
        <v>0</v>
      </c>
      <c r="DV80" s="225">
        <v>0</v>
      </c>
      <c r="DW80" s="225">
        <v>0</v>
      </c>
      <c r="DX80" s="225">
        <v>0</v>
      </c>
      <c r="DY80" s="225">
        <v>0</v>
      </c>
      <c r="DZ80" s="225">
        <v>0</v>
      </c>
      <c r="EA80" s="225">
        <v>0</v>
      </c>
      <c r="EB80" s="225">
        <v>0</v>
      </c>
      <c r="EC80" s="225">
        <v>0</v>
      </c>
      <c r="ED80" s="225">
        <v>0</v>
      </c>
    </row>
    <row r="81" spans="1:134" ht="15" x14ac:dyDescent="0.25">
      <c r="A81" s="216">
        <v>124</v>
      </c>
      <c r="B81" s="216">
        <v>85</v>
      </c>
      <c r="C81" s="216" t="s">
        <v>779</v>
      </c>
      <c r="D81" s="2">
        <v>99705</v>
      </c>
      <c r="E81" s="2">
        <v>99705</v>
      </c>
      <c r="F81" s="217" t="s">
        <v>773</v>
      </c>
      <c r="G81" s="20">
        <v>645</v>
      </c>
      <c r="H81" s="20">
        <v>232</v>
      </c>
      <c r="I81" s="20">
        <v>218</v>
      </c>
      <c r="J81" s="20">
        <v>14</v>
      </c>
      <c r="K81" s="20">
        <v>0</v>
      </c>
      <c r="L81" s="20">
        <v>204</v>
      </c>
      <c r="M81" s="20">
        <v>204</v>
      </c>
      <c r="N81" s="20">
        <v>1</v>
      </c>
      <c r="O81" s="20">
        <v>0</v>
      </c>
      <c r="P81" s="20">
        <v>0</v>
      </c>
      <c r="Q81" s="20">
        <v>205</v>
      </c>
      <c r="R81" s="20">
        <v>0</v>
      </c>
      <c r="S81" s="20">
        <v>2188.6568627450979</v>
      </c>
      <c r="T81" s="20">
        <v>2188.6568627450979</v>
      </c>
      <c r="U81" s="20">
        <v>3060</v>
      </c>
      <c r="V81" s="20">
        <v>0</v>
      </c>
      <c r="W81" s="20">
        <v>0</v>
      </c>
      <c r="X81" s="20">
        <v>2192.9073170731708</v>
      </c>
      <c r="Y81" s="20">
        <v>0</v>
      </c>
      <c r="Z81" s="20">
        <v>232</v>
      </c>
      <c r="AA81" s="20">
        <v>0</v>
      </c>
      <c r="AB81" s="218">
        <v>1</v>
      </c>
      <c r="AC81" s="218">
        <v>0</v>
      </c>
      <c r="AD81" s="219">
        <v>233</v>
      </c>
      <c r="AE81" s="220">
        <v>0</v>
      </c>
      <c r="AF81" s="220">
        <v>218</v>
      </c>
      <c r="AG81" s="221">
        <v>218</v>
      </c>
      <c r="AH81" s="220">
        <v>0</v>
      </c>
      <c r="AI81" s="220">
        <v>0</v>
      </c>
      <c r="AJ81" s="220">
        <v>215.33119445123964</v>
      </c>
      <c r="AK81" s="220">
        <v>215.33119445123964</v>
      </c>
      <c r="AL81" s="220">
        <v>0</v>
      </c>
      <c r="AM81" s="220">
        <v>0</v>
      </c>
      <c r="AN81" s="220">
        <v>203.37487759994156</v>
      </c>
      <c r="AO81" s="220">
        <v>203.37487759994156</v>
      </c>
      <c r="AP81" s="220">
        <v>0</v>
      </c>
      <c r="AQ81" s="220">
        <v>0.94010766733490925</v>
      </c>
      <c r="AR81" s="220">
        <v>0</v>
      </c>
      <c r="AS81" s="220">
        <v>199.86001424050681</v>
      </c>
      <c r="AT81" s="220">
        <v>207.45142947073202</v>
      </c>
      <c r="AU81" s="220">
        <v>215.33119445123964</v>
      </c>
      <c r="AV81" s="220">
        <v>223.51026176148511</v>
      </c>
      <c r="AW81" s="220">
        <v>232</v>
      </c>
      <c r="AX81" s="220">
        <v>189.73092127885877</v>
      </c>
      <c r="AY81" s="220">
        <v>196.43447480524401</v>
      </c>
      <c r="AZ81" s="220">
        <v>203.37487759994156</v>
      </c>
      <c r="BA81" s="220">
        <v>210.56049799710121</v>
      </c>
      <c r="BB81" s="220">
        <v>218</v>
      </c>
      <c r="BC81" s="220">
        <v>0.88380242618188454</v>
      </c>
      <c r="BD81" s="220">
        <v>0.91152039870909352</v>
      </c>
      <c r="BE81" s="220">
        <v>0.94010766733490925</v>
      </c>
      <c r="BF81" s="220">
        <v>0.96959149508177378</v>
      </c>
      <c r="BG81" s="220">
        <v>1</v>
      </c>
      <c r="BH81" s="222">
        <v>236.86409476015379</v>
      </c>
      <c r="BI81" s="222">
        <v>241.83016976959962</v>
      </c>
      <c r="BJ81" s="222">
        <v>246.90036313866608</v>
      </c>
      <c r="BK81" s="223">
        <v>251.53728730088551</v>
      </c>
      <c r="BL81" s="223">
        <v>256.17421146310488</v>
      </c>
      <c r="BM81" s="223">
        <v>260.81113562532425</v>
      </c>
      <c r="BN81" s="223">
        <v>265.44805978754374</v>
      </c>
      <c r="BO81" s="223">
        <v>270.93091848204926</v>
      </c>
      <c r="BP81" s="223">
        <v>276.41377717655485</v>
      </c>
      <c r="BQ81" s="223">
        <v>291.6138354596016</v>
      </c>
      <c r="BR81" s="223">
        <v>309.72366450328451</v>
      </c>
      <c r="BS81" s="223">
        <v>317.67533388967752</v>
      </c>
      <c r="BT81" s="223">
        <v>322.04204149795487</v>
      </c>
      <c r="BU81" s="223">
        <v>326.56417924093097</v>
      </c>
      <c r="BV81" s="223">
        <v>331.19511807819629</v>
      </c>
      <c r="BW81" s="222">
        <v>222.57057180048935</v>
      </c>
      <c r="BX81" s="222">
        <v>227.23696986971001</v>
      </c>
      <c r="BY81" s="222">
        <v>232.0012032940914</v>
      </c>
      <c r="BZ81" s="223">
        <v>236.35831306721138</v>
      </c>
      <c r="CA81" s="223">
        <v>240.71542284033131</v>
      </c>
      <c r="CB81" s="223">
        <v>245.07253261345124</v>
      </c>
      <c r="CC81" s="223">
        <v>249.42964238657126</v>
      </c>
      <c r="CD81" s="223">
        <v>254.58163891847732</v>
      </c>
      <c r="CE81" s="223">
        <v>259.73363545038342</v>
      </c>
      <c r="CF81" s="223">
        <v>274.01644883703943</v>
      </c>
      <c r="CG81" s="223">
        <v>291.03344336946566</v>
      </c>
      <c r="CH81" s="223">
        <v>298.5052706377142</v>
      </c>
      <c r="CI81" s="223">
        <v>302.60847002825068</v>
      </c>
      <c r="CJ81" s="223">
        <v>306.85772014880581</v>
      </c>
      <c r="CK81" s="223">
        <v>311.20920578037408</v>
      </c>
      <c r="CL81" s="222">
        <v>1.0209659256903181</v>
      </c>
      <c r="CM81" s="222">
        <v>1.0423714214206881</v>
      </c>
      <c r="CN81" s="222">
        <v>1.0642257031839055</v>
      </c>
      <c r="CO81" s="223">
        <v>1.0842124452624375</v>
      </c>
      <c r="CP81" s="223">
        <v>1.1041991873409693</v>
      </c>
      <c r="CQ81" s="223">
        <v>1.1241859294195011</v>
      </c>
      <c r="CR81" s="223">
        <v>1.1441726714980334</v>
      </c>
      <c r="CS81" s="223">
        <v>1.1678056831122814</v>
      </c>
      <c r="CT81" s="223">
        <v>1.1914386947265294</v>
      </c>
      <c r="CU81" s="223">
        <v>1.256956187325869</v>
      </c>
      <c r="CV81" s="223">
        <v>1.3350157952727781</v>
      </c>
      <c r="CW81" s="223">
        <v>1.3692902322830929</v>
      </c>
      <c r="CX81" s="223">
        <v>1.3881122478360122</v>
      </c>
      <c r="CY81" s="223">
        <v>1.4076042208660817</v>
      </c>
      <c r="CZ81" s="223">
        <v>1.4275651641301563</v>
      </c>
      <c r="DA81" s="224">
        <v>0</v>
      </c>
      <c r="DB81" s="224">
        <v>0</v>
      </c>
      <c r="DC81" s="224">
        <v>0</v>
      </c>
      <c r="DD81" s="225">
        <v>0</v>
      </c>
      <c r="DE81" s="225">
        <v>0</v>
      </c>
      <c r="DF81" s="225">
        <v>0</v>
      </c>
      <c r="DG81" s="225">
        <v>0</v>
      </c>
      <c r="DH81" s="225">
        <v>0</v>
      </c>
      <c r="DI81" s="225">
        <v>0</v>
      </c>
      <c r="DJ81" s="225">
        <v>0</v>
      </c>
      <c r="DK81" s="225">
        <v>0</v>
      </c>
      <c r="DL81" s="225">
        <v>0</v>
      </c>
      <c r="DM81" s="225">
        <v>0</v>
      </c>
      <c r="DN81" s="225">
        <v>0</v>
      </c>
      <c r="DO81" s="225">
        <v>0</v>
      </c>
      <c r="DP81" s="224">
        <v>0</v>
      </c>
      <c r="DQ81" s="224">
        <v>0</v>
      </c>
      <c r="DR81" s="224">
        <v>0</v>
      </c>
      <c r="DS81" s="225">
        <v>0</v>
      </c>
      <c r="DT81" s="225">
        <v>0</v>
      </c>
      <c r="DU81" s="225">
        <v>0</v>
      </c>
      <c r="DV81" s="225">
        <v>0</v>
      </c>
      <c r="DW81" s="225">
        <v>0</v>
      </c>
      <c r="DX81" s="225">
        <v>0</v>
      </c>
      <c r="DY81" s="225">
        <v>0</v>
      </c>
      <c r="DZ81" s="225">
        <v>0</v>
      </c>
      <c r="EA81" s="225">
        <v>0</v>
      </c>
      <c r="EB81" s="225">
        <v>0</v>
      </c>
      <c r="EC81" s="225">
        <v>0</v>
      </c>
      <c r="ED81" s="225">
        <v>0</v>
      </c>
    </row>
    <row r="82" spans="1:134" ht="15" x14ac:dyDescent="0.25">
      <c r="A82" s="216">
        <v>125</v>
      </c>
      <c r="B82" s="216">
        <v>85</v>
      </c>
      <c r="C82" s="216" t="s">
        <v>780</v>
      </c>
      <c r="D82" s="2">
        <v>99705</v>
      </c>
      <c r="E82" s="2">
        <v>99705</v>
      </c>
      <c r="F82" s="217" t="s">
        <v>773</v>
      </c>
      <c r="G82" s="20">
        <v>570</v>
      </c>
      <c r="H82" s="20">
        <v>190</v>
      </c>
      <c r="I82" s="20">
        <v>183</v>
      </c>
      <c r="J82" s="20">
        <v>7</v>
      </c>
      <c r="K82" s="20">
        <v>3</v>
      </c>
      <c r="L82" s="20">
        <v>138</v>
      </c>
      <c r="M82" s="20">
        <v>141</v>
      </c>
      <c r="N82" s="20">
        <v>4</v>
      </c>
      <c r="O82" s="20">
        <v>0</v>
      </c>
      <c r="P82" s="20">
        <v>0</v>
      </c>
      <c r="Q82" s="20">
        <v>145</v>
      </c>
      <c r="R82" s="20">
        <v>3403</v>
      </c>
      <c r="S82" s="20">
        <v>2294.1884057971015</v>
      </c>
      <c r="T82" s="20">
        <v>2317.7801418439717</v>
      </c>
      <c r="U82" s="20">
        <v>7495</v>
      </c>
      <c r="V82" s="20">
        <v>0</v>
      </c>
      <c r="W82" s="20">
        <v>0</v>
      </c>
      <c r="X82" s="20">
        <v>2460.6</v>
      </c>
      <c r="Y82" s="20">
        <v>4.042553191489362</v>
      </c>
      <c r="Z82" s="20">
        <v>185.95744680851064</v>
      </c>
      <c r="AA82" s="20">
        <v>0</v>
      </c>
      <c r="AB82" s="218">
        <v>4</v>
      </c>
      <c r="AC82" s="218">
        <v>0</v>
      </c>
      <c r="AD82" s="219">
        <v>194</v>
      </c>
      <c r="AE82" s="220">
        <v>3.8936170212765959</v>
      </c>
      <c r="AF82" s="220">
        <v>179.10638297872342</v>
      </c>
      <c r="AG82" s="221">
        <v>183</v>
      </c>
      <c r="AH82" s="220">
        <v>0</v>
      </c>
      <c r="AI82" s="220">
        <v>3.752102617914117</v>
      </c>
      <c r="AJ82" s="220">
        <v>172.59672042404938</v>
      </c>
      <c r="AK82" s="220">
        <v>176.3488230419635</v>
      </c>
      <c r="AL82" s="220">
        <v>0</v>
      </c>
      <c r="AM82" s="220">
        <v>3.6324031427668659</v>
      </c>
      <c r="AN82" s="220">
        <v>167.09054456727583</v>
      </c>
      <c r="AO82" s="220">
        <v>170.72294771004269</v>
      </c>
      <c r="AP82" s="220">
        <v>0</v>
      </c>
      <c r="AQ82" s="220">
        <v>3.760430669339637</v>
      </c>
      <c r="AR82" s="220">
        <v>0</v>
      </c>
      <c r="AS82" s="220">
        <v>163.67845993834609</v>
      </c>
      <c r="AT82" s="220">
        <v>169.89556723896155</v>
      </c>
      <c r="AU82" s="220">
        <v>176.3488230419635</v>
      </c>
      <c r="AV82" s="220">
        <v>183.04719713225074</v>
      </c>
      <c r="AW82" s="220">
        <v>190</v>
      </c>
      <c r="AX82" s="220">
        <v>159.26953483500529</v>
      </c>
      <c r="AY82" s="220">
        <v>164.89682976770484</v>
      </c>
      <c r="AZ82" s="220">
        <v>170.72294771004269</v>
      </c>
      <c r="BA82" s="220">
        <v>176.7549134562822</v>
      </c>
      <c r="BB82" s="220">
        <v>183</v>
      </c>
      <c r="BC82" s="220">
        <v>3.5352097047275381</v>
      </c>
      <c r="BD82" s="220">
        <v>3.6460815948363741</v>
      </c>
      <c r="BE82" s="220">
        <v>3.760430669339637</v>
      </c>
      <c r="BF82" s="220">
        <v>3.8783659803270951</v>
      </c>
      <c r="BG82" s="220">
        <v>4</v>
      </c>
      <c r="BH82" s="222">
        <v>191.7639582947387</v>
      </c>
      <c r="BI82" s="222">
        <v>193.5442931624541</v>
      </c>
      <c r="BJ82" s="222">
        <v>195.34115664310278</v>
      </c>
      <c r="BK82" s="223">
        <v>199.00266586367135</v>
      </c>
      <c r="BL82" s="223">
        <v>202.66417508423996</v>
      </c>
      <c r="BM82" s="223">
        <v>206.3256843048085</v>
      </c>
      <c r="BN82" s="223">
        <v>209.98719352537708</v>
      </c>
      <c r="BO82" s="223">
        <v>214.3166880270507</v>
      </c>
      <c r="BP82" s="223">
        <v>218.64618252872438</v>
      </c>
      <c r="BQ82" s="223">
        <v>230.64878416927323</v>
      </c>
      <c r="BR82" s="223">
        <v>244.94906248019285</v>
      </c>
      <c r="BS82" s="223">
        <v>251.22803314234307</v>
      </c>
      <c r="BT82" s="223">
        <v>254.67616807228359</v>
      </c>
      <c r="BU82" s="223">
        <v>258.24703713619834</v>
      </c>
      <c r="BV82" s="223">
        <v>261.90382009389509</v>
      </c>
      <c r="BW82" s="222">
        <v>184.69897035756412</v>
      </c>
      <c r="BX82" s="222">
        <v>186.41371394067949</v>
      </c>
      <c r="BY82" s="222">
        <v>188.14437718783057</v>
      </c>
      <c r="BZ82" s="223">
        <v>191.67098870027294</v>
      </c>
      <c r="CA82" s="223">
        <v>195.19760021271532</v>
      </c>
      <c r="CB82" s="223">
        <v>198.72421172515766</v>
      </c>
      <c r="CC82" s="223">
        <v>202.25082323760003</v>
      </c>
      <c r="CD82" s="223">
        <v>206.42081004710676</v>
      </c>
      <c r="CE82" s="223">
        <v>210.59079685661348</v>
      </c>
      <c r="CF82" s="223">
        <v>222.15119738408947</v>
      </c>
      <c r="CG82" s="223">
        <v>235.92462333618576</v>
      </c>
      <c r="CH82" s="223">
        <v>241.97226350025676</v>
      </c>
      <c r="CI82" s="223">
        <v>245.29336188014682</v>
      </c>
      <c r="CJ82" s="223">
        <v>248.73267261012791</v>
      </c>
      <c r="CK82" s="223">
        <v>252.25473198517264</v>
      </c>
      <c r="CL82" s="222">
        <v>4.0371359640997619</v>
      </c>
      <c r="CM82" s="222">
        <v>4.0746166981569285</v>
      </c>
      <c r="CN82" s="222">
        <v>4.11244540301269</v>
      </c>
      <c r="CO82" s="223">
        <v>4.1895298076562391</v>
      </c>
      <c r="CP82" s="223">
        <v>4.2666142122997881</v>
      </c>
      <c r="CQ82" s="223">
        <v>4.3436986169433371</v>
      </c>
      <c r="CR82" s="223">
        <v>4.4207830215868862</v>
      </c>
      <c r="CS82" s="223">
        <v>4.5119302742536993</v>
      </c>
      <c r="CT82" s="223">
        <v>4.6030775269205133</v>
      </c>
      <c r="CU82" s="223">
        <v>4.8557638772478571</v>
      </c>
      <c r="CV82" s="223">
        <v>5.1568223680040601</v>
      </c>
      <c r="CW82" s="223">
        <v>5.2890112240493279</v>
      </c>
      <c r="CX82" s="223">
        <v>5.3616035383638652</v>
      </c>
      <c r="CY82" s="223">
        <v>5.4367797291831232</v>
      </c>
      <c r="CZ82" s="223">
        <v>5.5137646335556862</v>
      </c>
      <c r="DA82" s="224">
        <v>0</v>
      </c>
      <c r="DB82" s="224">
        <v>0</v>
      </c>
      <c r="DC82" s="224">
        <v>0</v>
      </c>
      <c r="DD82" s="225">
        <v>0</v>
      </c>
      <c r="DE82" s="225">
        <v>0</v>
      </c>
      <c r="DF82" s="225">
        <v>0</v>
      </c>
      <c r="DG82" s="225">
        <v>0</v>
      </c>
      <c r="DH82" s="225">
        <v>0</v>
      </c>
      <c r="DI82" s="225">
        <v>0</v>
      </c>
      <c r="DJ82" s="225">
        <v>0</v>
      </c>
      <c r="DK82" s="225">
        <v>0</v>
      </c>
      <c r="DL82" s="225">
        <v>0</v>
      </c>
      <c r="DM82" s="225">
        <v>0</v>
      </c>
      <c r="DN82" s="225">
        <v>0</v>
      </c>
      <c r="DO82" s="225">
        <v>0</v>
      </c>
      <c r="DP82" s="224">
        <v>0</v>
      </c>
      <c r="DQ82" s="224">
        <v>0</v>
      </c>
      <c r="DR82" s="224">
        <v>0</v>
      </c>
      <c r="DS82" s="225">
        <v>0</v>
      </c>
      <c r="DT82" s="225">
        <v>0</v>
      </c>
      <c r="DU82" s="225">
        <v>0</v>
      </c>
      <c r="DV82" s="225">
        <v>0</v>
      </c>
      <c r="DW82" s="225">
        <v>0</v>
      </c>
      <c r="DX82" s="225">
        <v>0</v>
      </c>
      <c r="DY82" s="225">
        <v>0</v>
      </c>
      <c r="DZ82" s="225">
        <v>0</v>
      </c>
      <c r="EA82" s="225">
        <v>0</v>
      </c>
      <c r="EB82" s="225">
        <v>0</v>
      </c>
      <c r="EC82" s="225">
        <v>0</v>
      </c>
      <c r="ED82" s="225">
        <v>0</v>
      </c>
    </row>
    <row r="83" spans="1:134" ht="15" x14ac:dyDescent="0.25">
      <c r="A83" s="216">
        <v>126</v>
      </c>
      <c r="B83" s="216">
        <v>85</v>
      </c>
      <c r="C83" s="216" t="s">
        <v>781</v>
      </c>
      <c r="D83" s="2">
        <v>99705</v>
      </c>
      <c r="E83" s="2">
        <v>99705</v>
      </c>
      <c r="F83" s="217" t="s">
        <v>773</v>
      </c>
      <c r="G83" s="20">
        <v>38</v>
      </c>
      <c r="H83" s="20">
        <v>11</v>
      </c>
      <c r="I83" s="20">
        <v>11</v>
      </c>
      <c r="J83" s="20">
        <v>0</v>
      </c>
      <c r="K83" s="20">
        <v>0</v>
      </c>
      <c r="L83" s="20">
        <v>3</v>
      </c>
      <c r="M83" s="20">
        <v>3</v>
      </c>
      <c r="N83" s="20">
        <v>1</v>
      </c>
      <c r="O83" s="20">
        <v>0</v>
      </c>
      <c r="P83" s="20">
        <v>0</v>
      </c>
      <c r="Q83" s="20">
        <v>4</v>
      </c>
      <c r="R83" s="20">
        <v>0</v>
      </c>
      <c r="S83" s="20">
        <v>4303.333333333333</v>
      </c>
      <c r="T83" s="20">
        <v>4303.333333333333</v>
      </c>
      <c r="U83" s="20">
        <v>10776</v>
      </c>
      <c r="V83" s="20">
        <v>0</v>
      </c>
      <c r="W83" s="20">
        <v>0</v>
      </c>
      <c r="X83" s="20">
        <v>5921.5</v>
      </c>
      <c r="Y83" s="20">
        <v>0</v>
      </c>
      <c r="Z83" s="20">
        <v>11</v>
      </c>
      <c r="AA83" s="20">
        <v>0</v>
      </c>
      <c r="AB83" s="218">
        <v>1</v>
      </c>
      <c r="AC83" s="218">
        <v>0</v>
      </c>
      <c r="AD83" s="219">
        <v>12</v>
      </c>
      <c r="AE83" s="220">
        <v>0</v>
      </c>
      <c r="AF83" s="220">
        <v>11</v>
      </c>
      <c r="AG83" s="221">
        <v>11</v>
      </c>
      <c r="AH83" s="220">
        <v>0</v>
      </c>
      <c r="AI83" s="220">
        <v>0</v>
      </c>
      <c r="AJ83" s="220">
        <v>10.209668702429466</v>
      </c>
      <c r="AK83" s="220">
        <v>10.209668702429466</v>
      </c>
      <c r="AL83" s="220">
        <v>0</v>
      </c>
      <c r="AM83" s="220">
        <v>0</v>
      </c>
      <c r="AN83" s="220">
        <v>10.262035108253933</v>
      </c>
      <c r="AO83" s="220">
        <v>10.262035108253933</v>
      </c>
      <c r="AP83" s="220">
        <v>0</v>
      </c>
      <c r="AQ83" s="220">
        <v>0.94010766733490925</v>
      </c>
      <c r="AR83" s="220">
        <v>0</v>
      </c>
      <c r="AS83" s="220">
        <v>9.4761213648516165</v>
      </c>
      <c r="AT83" s="220">
        <v>9.8360591559398802</v>
      </c>
      <c r="AU83" s="220">
        <v>10.209668702429466</v>
      </c>
      <c r="AV83" s="220">
        <v>10.597469307656622</v>
      </c>
      <c r="AW83" s="220">
        <v>11</v>
      </c>
      <c r="AX83" s="220">
        <v>9.5735785966396634</v>
      </c>
      <c r="AY83" s="220">
        <v>9.9118312975123128</v>
      </c>
      <c r="AZ83" s="220">
        <v>10.262035108253933</v>
      </c>
      <c r="BA83" s="220">
        <v>10.624612284257401</v>
      </c>
      <c r="BB83" s="220">
        <v>11</v>
      </c>
      <c r="BC83" s="220">
        <v>0.88380242618188454</v>
      </c>
      <c r="BD83" s="220">
        <v>0.91152039870909352</v>
      </c>
      <c r="BE83" s="220">
        <v>0.94010766733490925</v>
      </c>
      <c r="BF83" s="220">
        <v>0.96959149508177378</v>
      </c>
      <c r="BG83" s="220">
        <v>1</v>
      </c>
      <c r="BH83" s="222">
        <v>11.088735958264374</v>
      </c>
      <c r="BI83" s="222">
        <v>11.178187741100484</v>
      </c>
      <c r="BJ83" s="222">
        <v>11.268361122997359</v>
      </c>
      <c r="BK83" s="223">
        <v>14.765558338903947</v>
      </c>
      <c r="BL83" s="223">
        <v>18.262755554810532</v>
      </c>
      <c r="BM83" s="223">
        <v>21.759952770717117</v>
      </c>
      <c r="BN83" s="223">
        <v>25.257149986623705</v>
      </c>
      <c r="BO83" s="223">
        <v>29.39235631970644</v>
      </c>
      <c r="BP83" s="223">
        <v>33.527562652789179</v>
      </c>
      <c r="BQ83" s="223">
        <v>44.991541715074604</v>
      </c>
      <c r="BR83" s="223">
        <v>58.650088091170232</v>
      </c>
      <c r="BS83" s="223">
        <v>64.647286895170765</v>
      </c>
      <c r="BT83" s="223">
        <v>67.940685095376807</v>
      </c>
      <c r="BU83" s="223">
        <v>71.351309675683183</v>
      </c>
      <c r="BV83" s="223">
        <v>74.843992722059838</v>
      </c>
      <c r="BW83" s="222">
        <v>11.088735958264374</v>
      </c>
      <c r="BX83" s="222">
        <v>11.178187741100484</v>
      </c>
      <c r="BY83" s="222">
        <v>11.268361122997359</v>
      </c>
      <c r="BZ83" s="223">
        <v>14.765558338903947</v>
      </c>
      <c r="CA83" s="223">
        <v>18.262755554810532</v>
      </c>
      <c r="CB83" s="223">
        <v>21.759952770717117</v>
      </c>
      <c r="CC83" s="223">
        <v>25.257149986623705</v>
      </c>
      <c r="CD83" s="223">
        <v>29.39235631970644</v>
      </c>
      <c r="CE83" s="223">
        <v>33.527562652789179</v>
      </c>
      <c r="CF83" s="223">
        <v>44.991541715074604</v>
      </c>
      <c r="CG83" s="223">
        <v>58.650088091170232</v>
      </c>
      <c r="CH83" s="223">
        <v>64.647286895170765</v>
      </c>
      <c r="CI83" s="223">
        <v>67.940685095376807</v>
      </c>
      <c r="CJ83" s="223">
        <v>71.351309675683183</v>
      </c>
      <c r="CK83" s="223">
        <v>74.843992722059838</v>
      </c>
      <c r="CL83" s="222">
        <v>1.0080669052967612</v>
      </c>
      <c r="CM83" s="222">
        <v>1.0161988855545894</v>
      </c>
      <c r="CN83" s="222">
        <v>1.0243964657270326</v>
      </c>
      <c r="CO83" s="223">
        <v>1.3423234853549042</v>
      </c>
      <c r="CP83" s="223">
        <v>1.6602505049827756</v>
      </c>
      <c r="CQ83" s="223">
        <v>1.978177524610647</v>
      </c>
      <c r="CR83" s="223">
        <v>2.2961045442385184</v>
      </c>
      <c r="CS83" s="223">
        <v>2.6720323927005856</v>
      </c>
      <c r="CT83" s="223">
        <v>3.0479602411626523</v>
      </c>
      <c r="CU83" s="223">
        <v>4.090140155915873</v>
      </c>
      <c r="CV83" s="223">
        <v>5.3318261901063844</v>
      </c>
      <c r="CW83" s="223">
        <v>5.8770260813791602</v>
      </c>
      <c r="CX83" s="223">
        <v>6.1764259177615282</v>
      </c>
      <c r="CY83" s="223">
        <v>6.4864826977893797</v>
      </c>
      <c r="CZ83" s="223">
        <v>6.8039993383690769</v>
      </c>
      <c r="DA83" s="224">
        <v>0</v>
      </c>
      <c r="DB83" s="224">
        <v>0</v>
      </c>
      <c r="DC83" s="224">
        <v>0</v>
      </c>
      <c r="DD83" s="225">
        <v>0</v>
      </c>
      <c r="DE83" s="225">
        <v>0</v>
      </c>
      <c r="DF83" s="225">
        <v>0</v>
      </c>
      <c r="DG83" s="225">
        <v>0</v>
      </c>
      <c r="DH83" s="225">
        <v>0</v>
      </c>
      <c r="DI83" s="225">
        <v>0</v>
      </c>
      <c r="DJ83" s="225">
        <v>0</v>
      </c>
      <c r="DK83" s="225">
        <v>0</v>
      </c>
      <c r="DL83" s="225">
        <v>0</v>
      </c>
      <c r="DM83" s="225">
        <v>0</v>
      </c>
      <c r="DN83" s="225">
        <v>0</v>
      </c>
      <c r="DO83" s="225">
        <v>0</v>
      </c>
      <c r="DP83" s="224">
        <v>0</v>
      </c>
      <c r="DQ83" s="224">
        <v>0</v>
      </c>
      <c r="DR83" s="224">
        <v>0</v>
      </c>
      <c r="DS83" s="225">
        <v>0</v>
      </c>
      <c r="DT83" s="225">
        <v>0</v>
      </c>
      <c r="DU83" s="225">
        <v>0</v>
      </c>
      <c r="DV83" s="225">
        <v>0</v>
      </c>
      <c r="DW83" s="225">
        <v>0</v>
      </c>
      <c r="DX83" s="225">
        <v>0</v>
      </c>
      <c r="DY83" s="225">
        <v>0</v>
      </c>
      <c r="DZ83" s="225">
        <v>0</v>
      </c>
      <c r="EA83" s="225">
        <v>0</v>
      </c>
      <c r="EB83" s="225">
        <v>0</v>
      </c>
      <c r="EC83" s="225">
        <v>0</v>
      </c>
      <c r="ED83" s="225">
        <v>0</v>
      </c>
    </row>
    <row r="84" spans="1:134" ht="15" x14ac:dyDescent="0.25">
      <c r="A84" s="216">
        <v>96</v>
      </c>
      <c r="B84" s="216">
        <v>86</v>
      </c>
      <c r="C84" s="216" t="s">
        <v>782</v>
      </c>
      <c r="D84" s="2">
        <v>99709</v>
      </c>
      <c r="E84" s="2">
        <v>99709</v>
      </c>
      <c r="F84" s="217" t="s">
        <v>703</v>
      </c>
      <c r="G84" s="20">
        <v>38</v>
      </c>
      <c r="H84" s="20">
        <v>18</v>
      </c>
      <c r="I84" s="20">
        <v>13</v>
      </c>
      <c r="J84" s="20">
        <v>5</v>
      </c>
      <c r="K84" s="20">
        <v>0</v>
      </c>
      <c r="L84" s="20">
        <v>5</v>
      </c>
      <c r="M84" s="20">
        <v>5</v>
      </c>
      <c r="N84" s="20">
        <v>1</v>
      </c>
      <c r="O84" s="20">
        <v>0</v>
      </c>
      <c r="P84" s="20">
        <v>0</v>
      </c>
      <c r="Q84" s="20">
        <v>6</v>
      </c>
      <c r="R84" s="20">
        <v>0</v>
      </c>
      <c r="S84" s="20">
        <v>2236.6</v>
      </c>
      <c r="T84" s="20">
        <v>2236.6</v>
      </c>
      <c r="U84" s="20">
        <v>2324</v>
      </c>
      <c r="V84" s="20">
        <v>0</v>
      </c>
      <c r="W84" s="20">
        <v>0</v>
      </c>
      <c r="X84" s="20">
        <v>2251.1666666666665</v>
      </c>
      <c r="Y84" s="20">
        <v>0</v>
      </c>
      <c r="Z84" s="20">
        <v>18</v>
      </c>
      <c r="AA84" s="20">
        <v>0</v>
      </c>
      <c r="AB84" s="218">
        <v>1</v>
      </c>
      <c r="AC84" s="218">
        <v>0</v>
      </c>
      <c r="AD84" s="219">
        <v>19</v>
      </c>
      <c r="AE84" s="220">
        <v>0</v>
      </c>
      <c r="AF84" s="220">
        <v>13</v>
      </c>
      <c r="AG84" s="221">
        <v>13</v>
      </c>
      <c r="AH84" s="220">
        <v>0</v>
      </c>
      <c r="AI84" s="220">
        <v>0</v>
      </c>
      <c r="AJ84" s="220">
        <v>17.13885111013931</v>
      </c>
      <c r="AK84" s="220">
        <v>17.13885111013931</v>
      </c>
      <c r="AL84" s="220">
        <v>0</v>
      </c>
      <c r="AM84" s="220">
        <v>0</v>
      </c>
      <c r="AN84" s="220">
        <v>12.401410175673693</v>
      </c>
      <c r="AO84" s="220">
        <v>12.401410175673693</v>
      </c>
      <c r="AP84" s="220">
        <v>0</v>
      </c>
      <c r="AQ84" s="220">
        <v>0.95966573850124082</v>
      </c>
      <c r="AR84" s="220">
        <v>0</v>
      </c>
      <c r="AS84" s="220">
        <v>16.318900965306856</v>
      </c>
      <c r="AT84" s="220">
        <v>16.723851647437645</v>
      </c>
      <c r="AU84" s="220">
        <v>17.13885111013931</v>
      </c>
      <c r="AV84" s="220">
        <v>17.564148712149631</v>
      </c>
      <c r="AW84" s="220">
        <v>18</v>
      </c>
      <c r="AX84" s="220">
        <v>11.830382641946384</v>
      </c>
      <c r="AY84" s="220">
        <v>12.112531844249052</v>
      </c>
      <c r="AZ84" s="220">
        <v>12.401410175673693</v>
      </c>
      <c r="BA84" s="220">
        <v>12.697178122864859</v>
      </c>
      <c r="BB84" s="220">
        <v>13</v>
      </c>
      <c r="BC84" s="220">
        <v>0.92095832965313207</v>
      </c>
      <c r="BD84" s="220">
        <v>0.94011284192667122</v>
      </c>
      <c r="BE84" s="220">
        <v>0.95966573850124082</v>
      </c>
      <c r="BF84" s="220">
        <v>0.97962530515561963</v>
      </c>
      <c r="BG84" s="220">
        <v>1</v>
      </c>
      <c r="BH84" s="222">
        <v>18.168179835822947</v>
      </c>
      <c r="BI84" s="222">
        <v>18.337931030377973</v>
      </c>
      <c r="BJ84" s="222">
        <v>18.50926826537917</v>
      </c>
      <c r="BK84" s="223">
        <v>18.769376163191438</v>
      </c>
      <c r="BL84" s="223">
        <v>19.029484061003707</v>
      </c>
      <c r="BM84" s="223">
        <v>19.289591958815972</v>
      </c>
      <c r="BN84" s="223">
        <v>19.549699856628241</v>
      </c>
      <c r="BO84" s="223">
        <v>19.857260385793108</v>
      </c>
      <c r="BP84" s="223">
        <v>20.164820914957971</v>
      </c>
      <c r="BQ84" s="223">
        <v>21.017466994193146</v>
      </c>
      <c r="BR84" s="223">
        <v>22.033336436413499</v>
      </c>
      <c r="BS84" s="223">
        <v>22.479384708033905</v>
      </c>
      <c r="BT84" s="223">
        <v>22.724334829410527</v>
      </c>
      <c r="BU84" s="223">
        <v>22.978003792023024</v>
      </c>
      <c r="BV84" s="223">
        <v>23.23777594350064</v>
      </c>
      <c r="BW84" s="222">
        <v>13.121463214761016</v>
      </c>
      <c r="BX84" s="222">
        <v>13.244061299717426</v>
      </c>
      <c r="BY84" s="222">
        <v>13.3678048583294</v>
      </c>
      <c r="BZ84" s="223">
        <v>13.555660562304928</v>
      </c>
      <c r="CA84" s="223">
        <v>13.743516266280453</v>
      </c>
      <c r="CB84" s="223">
        <v>13.931371970255981</v>
      </c>
      <c r="CC84" s="223">
        <v>14.119227674231507</v>
      </c>
      <c r="CD84" s="223">
        <v>14.341354723072801</v>
      </c>
      <c r="CE84" s="223">
        <v>14.563481771914089</v>
      </c>
      <c r="CF84" s="223">
        <v>15.179281718028383</v>
      </c>
      <c r="CG84" s="223">
        <v>15.912965204076414</v>
      </c>
      <c r="CH84" s="223">
        <v>16.235111178024486</v>
      </c>
      <c r="CI84" s="223">
        <v>16.412019599018713</v>
      </c>
      <c r="CJ84" s="223">
        <v>16.595224960905519</v>
      </c>
      <c r="CK84" s="223">
        <v>16.782838181417127</v>
      </c>
      <c r="CL84" s="222">
        <v>1.0093433242123859</v>
      </c>
      <c r="CM84" s="222">
        <v>1.0187739461321097</v>
      </c>
      <c r="CN84" s="222">
        <v>1.0282926814099538</v>
      </c>
      <c r="CO84" s="223">
        <v>1.0427431201773021</v>
      </c>
      <c r="CP84" s="223">
        <v>1.0571935589446502</v>
      </c>
      <c r="CQ84" s="223">
        <v>1.0716439977119985</v>
      </c>
      <c r="CR84" s="223">
        <v>1.0860944364793466</v>
      </c>
      <c r="CS84" s="223">
        <v>1.1031811325440615</v>
      </c>
      <c r="CT84" s="223">
        <v>1.1202678286087762</v>
      </c>
      <c r="CU84" s="223">
        <v>1.1676370552329525</v>
      </c>
      <c r="CV84" s="223">
        <v>1.2240742464674164</v>
      </c>
      <c r="CW84" s="223">
        <v>1.2488547060018835</v>
      </c>
      <c r="CX84" s="223">
        <v>1.2624630460783623</v>
      </c>
      <c r="CY84" s="223">
        <v>1.2765557662235012</v>
      </c>
      <c r="CZ84" s="223">
        <v>1.290987552416702</v>
      </c>
      <c r="DA84" s="224">
        <v>0</v>
      </c>
      <c r="DB84" s="224">
        <v>0</v>
      </c>
      <c r="DC84" s="224">
        <v>0</v>
      </c>
      <c r="DD84" s="225">
        <v>0</v>
      </c>
      <c r="DE84" s="225">
        <v>0</v>
      </c>
      <c r="DF84" s="225">
        <v>0</v>
      </c>
      <c r="DG84" s="225">
        <v>0</v>
      </c>
      <c r="DH84" s="225">
        <v>0</v>
      </c>
      <c r="DI84" s="225">
        <v>0</v>
      </c>
      <c r="DJ84" s="225">
        <v>0</v>
      </c>
      <c r="DK84" s="225">
        <v>0</v>
      </c>
      <c r="DL84" s="225">
        <v>0</v>
      </c>
      <c r="DM84" s="225">
        <v>0</v>
      </c>
      <c r="DN84" s="225">
        <v>0</v>
      </c>
      <c r="DO84" s="225">
        <v>0</v>
      </c>
      <c r="DP84" s="224">
        <v>0</v>
      </c>
      <c r="DQ84" s="224">
        <v>0</v>
      </c>
      <c r="DR84" s="224">
        <v>0</v>
      </c>
      <c r="DS84" s="225">
        <v>0</v>
      </c>
      <c r="DT84" s="225">
        <v>0</v>
      </c>
      <c r="DU84" s="225">
        <v>0</v>
      </c>
      <c r="DV84" s="225">
        <v>0</v>
      </c>
      <c r="DW84" s="225">
        <v>0</v>
      </c>
      <c r="DX84" s="225">
        <v>0</v>
      </c>
      <c r="DY84" s="225">
        <v>0</v>
      </c>
      <c r="DZ84" s="225">
        <v>0</v>
      </c>
      <c r="EA84" s="225">
        <v>0</v>
      </c>
      <c r="EB84" s="225">
        <v>0</v>
      </c>
      <c r="EC84" s="225">
        <v>0</v>
      </c>
      <c r="ED84" s="225">
        <v>0</v>
      </c>
    </row>
    <row r="85" spans="1:134" ht="15" x14ac:dyDescent="0.25">
      <c r="A85" s="216">
        <v>122</v>
      </c>
      <c r="B85" s="216">
        <v>86</v>
      </c>
      <c r="C85" s="216" t="s">
        <v>783</v>
      </c>
      <c r="D85" s="2">
        <v>99705</v>
      </c>
      <c r="E85" s="2">
        <v>99705</v>
      </c>
      <c r="F85" s="217" t="s">
        <v>773</v>
      </c>
      <c r="G85" s="20">
        <v>659</v>
      </c>
      <c r="H85" s="20">
        <v>256</v>
      </c>
      <c r="I85" s="20">
        <v>234</v>
      </c>
      <c r="J85" s="20">
        <v>22</v>
      </c>
      <c r="K85" s="20">
        <v>1</v>
      </c>
      <c r="L85" s="20">
        <v>206</v>
      </c>
      <c r="M85" s="20">
        <v>207</v>
      </c>
      <c r="N85" s="20">
        <v>5</v>
      </c>
      <c r="O85" s="20">
        <v>0</v>
      </c>
      <c r="P85" s="20">
        <v>0</v>
      </c>
      <c r="Q85" s="20">
        <v>212</v>
      </c>
      <c r="R85" s="20">
        <v>3808</v>
      </c>
      <c r="S85" s="20">
        <v>1952.5776699029127</v>
      </c>
      <c r="T85" s="20">
        <v>1961.5410628019324</v>
      </c>
      <c r="U85" s="20">
        <v>10572.8</v>
      </c>
      <c r="V85" s="20">
        <v>0</v>
      </c>
      <c r="W85" s="20">
        <v>0</v>
      </c>
      <c r="X85" s="20">
        <v>2164.6367924528304</v>
      </c>
      <c r="Y85" s="20">
        <v>1.2367149758454106</v>
      </c>
      <c r="Z85" s="20">
        <v>254.76328502415458</v>
      </c>
      <c r="AA85" s="20">
        <v>0</v>
      </c>
      <c r="AB85" s="218">
        <v>5</v>
      </c>
      <c r="AC85" s="218">
        <v>0</v>
      </c>
      <c r="AD85" s="219">
        <v>261</v>
      </c>
      <c r="AE85" s="220">
        <v>1.1304347826086956</v>
      </c>
      <c r="AF85" s="220">
        <v>232.86956521739131</v>
      </c>
      <c r="AG85" s="221">
        <v>234</v>
      </c>
      <c r="AH85" s="220">
        <v>0</v>
      </c>
      <c r="AI85" s="220">
        <v>1.1478591075195184</v>
      </c>
      <c r="AJ85" s="220">
        <v>236.45897614902077</v>
      </c>
      <c r="AK85" s="220">
        <v>237.60683525654028</v>
      </c>
      <c r="AL85" s="220">
        <v>0</v>
      </c>
      <c r="AM85" s="220">
        <v>1.0545964933383487</v>
      </c>
      <c r="AN85" s="220">
        <v>217.24687762769986</v>
      </c>
      <c r="AO85" s="220">
        <v>218.30147412103821</v>
      </c>
      <c r="AP85" s="220">
        <v>0</v>
      </c>
      <c r="AQ85" s="220">
        <v>4.7005383366745468</v>
      </c>
      <c r="AR85" s="220">
        <v>0</v>
      </c>
      <c r="AS85" s="220">
        <v>220.5351881274558</v>
      </c>
      <c r="AT85" s="220">
        <v>228.91192217460085</v>
      </c>
      <c r="AU85" s="220">
        <v>237.60683525654028</v>
      </c>
      <c r="AV85" s="220">
        <v>246.63201297819046</v>
      </c>
      <c r="AW85" s="220">
        <v>256</v>
      </c>
      <c r="AX85" s="220">
        <v>203.65612651033464</v>
      </c>
      <c r="AY85" s="220">
        <v>210.85168396526194</v>
      </c>
      <c r="AZ85" s="220">
        <v>218.30147412103818</v>
      </c>
      <c r="BA85" s="220">
        <v>226.01447950147559</v>
      </c>
      <c r="BB85" s="220">
        <v>234</v>
      </c>
      <c r="BC85" s="220">
        <v>4.4190121309094232</v>
      </c>
      <c r="BD85" s="220">
        <v>4.5576019935454681</v>
      </c>
      <c r="BE85" s="220">
        <v>4.7005383366745468</v>
      </c>
      <c r="BF85" s="220">
        <v>4.8479574754088688</v>
      </c>
      <c r="BG85" s="220">
        <v>5</v>
      </c>
      <c r="BH85" s="222">
        <v>261.83060055766509</v>
      </c>
      <c r="BI85" s="222">
        <v>267.79399761088894</v>
      </c>
      <c r="BJ85" s="222">
        <v>273.89321570389444</v>
      </c>
      <c r="BK85" s="223">
        <v>276.99148801244428</v>
      </c>
      <c r="BL85" s="223">
        <v>280.08976032099412</v>
      </c>
      <c r="BM85" s="223">
        <v>283.1880326295439</v>
      </c>
      <c r="BN85" s="223">
        <v>286.28630493809374</v>
      </c>
      <c r="BO85" s="223">
        <v>289.94980873297732</v>
      </c>
      <c r="BP85" s="223">
        <v>293.61331252786096</v>
      </c>
      <c r="BQ85" s="223">
        <v>303.76959674109384</v>
      </c>
      <c r="BR85" s="223">
        <v>315.87011421251998</v>
      </c>
      <c r="BS85" s="223">
        <v>321.18321319898541</v>
      </c>
      <c r="BT85" s="223">
        <v>324.10093382346582</v>
      </c>
      <c r="BU85" s="223">
        <v>327.12250882757473</v>
      </c>
      <c r="BV85" s="223">
        <v>330.21678189742363</v>
      </c>
      <c r="BW85" s="222">
        <v>239.32953332224076</v>
      </c>
      <c r="BX85" s="222">
        <v>244.78045094120316</v>
      </c>
      <c r="BY85" s="222">
        <v>250.35551747934102</v>
      </c>
      <c r="BZ85" s="223">
        <v>253.18753201137486</v>
      </c>
      <c r="CA85" s="223">
        <v>256.01954654340869</v>
      </c>
      <c r="CB85" s="223">
        <v>258.85156107544248</v>
      </c>
      <c r="CC85" s="223">
        <v>261.68357560747631</v>
      </c>
      <c r="CD85" s="223">
        <v>265.03224704498712</v>
      </c>
      <c r="CE85" s="223">
        <v>268.38091848249792</v>
      </c>
      <c r="CF85" s="223">
        <v>277.66439702115611</v>
      </c>
      <c r="CG85" s="223">
        <v>288.72502627238151</v>
      </c>
      <c r="CH85" s="223">
        <v>293.5815308146976</v>
      </c>
      <c r="CI85" s="223">
        <v>296.24850982301177</v>
      </c>
      <c r="CJ85" s="223">
        <v>299.01041822520506</v>
      </c>
      <c r="CK85" s="223">
        <v>301.83877720311381</v>
      </c>
      <c r="CL85" s="222">
        <v>5.1138789171418964</v>
      </c>
      <c r="CM85" s="222">
        <v>5.2303515158376745</v>
      </c>
      <c r="CN85" s="222">
        <v>5.3494768692166881</v>
      </c>
      <c r="CO85" s="223">
        <v>5.4099900002430523</v>
      </c>
      <c r="CP85" s="223">
        <v>5.4705031312694157</v>
      </c>
      <c r="CQ85" s="223">
        <v>5.531016262295779</v>
      </c>
      <c r="CR85" s="223">
        <v>5.5915293933221424</v>
      </c>
      <c r="CS85" s="223">
        <v>5.6630822018159632</v>
      </c>
      <c r="CT85" s="223">
        <v>5.7346350103097841</v>
      </c>
      <c r="CU85" s="223">
        <v>5.9329999363494892</v>
      </c>
      <c r="CV85" s="223">
        <v>6.1693381682132804</v>
      </c>
      <c r="CW85" s="223">
        <v>6.273109632792683</v>
      </c>
      <c r="CX85" s="223">
        <v>6.3300963637395666</v>
      </c>
      <c r="CY85" s="223">
        <v>6.3891115005385695</v>
      </c>
      <c r="CZ85" s="223">
        <v>6.4495465214340548</v>
      </c>
      <c r="DA85" s="224">
        <v>0</v>
      </c>
      <c r="DB85" s="224">
        <v>0</v>
      </c>
      <c r="DC85" s="224">
        <v>0</v>
      </c>
      <c r="DD85" s="225">
        <v>0</v>
      </c>
      <c r="DE85" s="225">
        <v>0</v>
      </c>
      <c r="DF85" s="225">
        <v>0</v>
      </c>
      <c r="DG85" s="225">
        <v>0</v>
      </c>
      <c r="DH85" s="225">
        <v>0</v>
      </c>
      <c r="DI85" s="225">
        <v>0</v>
      </c>
      <c r="DJ85" s="225">
        <v>0</v>
      </c>
      <c r="DK85" s="225">
        <v>0</v>
      </c>
      <c r="DL85" s="225">
        <v>0</v>
      </c>
      <c r="DM85" s="225">
        <v>0</v>
      </c>
      <c r="DN85" s="225">
        <v>0</v>
      </c>
      <c r="DO85" s="225">
        <v>0</v>
      </c>
      <c r="DP85" s="224">
        <v>0</v>
      </c>
      <c r="DQ85" s="224">
        <v>0</v>
      </c>
      <c r="DR85" s="224">
        <v>0</v>
      </c>
      <c r="DS85" s="225">
        <v>0</v>
      </c>
      <c r="DT85" s="225">
        <v>0</v>
      </c>
      <c r="DU85" s="225">
        <v>0</v>
      </c>
      <c r="DV85" s="225">
        <v>0</v>
      </c>
      <c r="DW85" s="225">
        <v>0</v>
      </c>
      <c r="DX85" s="225">
        <v>0</v>
      </c>
      <c r="DY85" s="225">
        <v>0</v>
      </c>
      <c r="DZ85" s="225">
        <v>0</v>
      </c>
      <c r="EA85" s="225">
        <v>0</v>
      </c>
      <c r="EB85" s="225">
        <v>0</v>
      </c>
      <c r="EC85" s="225">
        <v>0</v>
      </c>
      <c r="ED85" s="225">
        <v>0</v>
      </c>
    </row>
    <row r="86" spans="1:134" ht="15" x14ac:dyDescent="0.25">
      <c r="A86" s="216">
        <v>123</v>
      </c>
      <c r="B86" s="216">
        <v>86</v>
      </c>
      <c r="C86" s="216" t="s">
        <v>784</v>
      </c>
      <c r="D86" s="2">
        <v>99705</v>
      </c>
      <c r="E86" s="2">
        <v>99705</v>
      </c>
      <c r="F86" s="217" t="s">
        <v>773</v>
      </c>
      <c r="G86" s="20">
        <v>772</v>
      </c>
      <c r="H86" s="20">
        <v>358</v>
      </c>
      <c r="I86" s="20">
        <v>338</v>
      </c>
      <c r="J86" s="20">
        <v>20</v>
      </c>
      <c r="K86" s="20">
        <v>25</v>
      </c>
      <c r="L86" s="20">
        <v>154</v>
      </c>
      <c r="M86" s="20">
        <v>179</v>
      </c>
      <c r="N86" s="20">
        <v>7</v>
      </c>
      <c r="O86" s="20">
        <v>0</v>
      </c>
      <c r="P86" s="20">
        <v>0</v>
      </c>
      <c r="Q86" s="20">
        <v>186</v>
      </c>
      <c r="R86" s="20">
        <v>4898.24</v>
      </c>
      <c r="S86" s="20">
        <v>2368.0324675324673</v>
      </c>
      <c r="T86" s="20">
        <v>2721.4134078212287</v>
      </c>
      <c r="U86" s="20">
        <v>12532.285714285714</v>
      </c>
      <c r="V86" s="20">
        <v>0</v>
      </c>
      <c r="W86" s="20">
        <v>0</v>
      </c>
      <c r="X86" s="20">
        <v>3090.6397849462364</v>
      </c>
      <c r="Y86" s="20">
        <v>50</v>
      </c>
      <c r="Z86" s="20">
        <v>308</v>
      </c>
      <c r="AA86" s="20">
        <v>0</v>
      </c>
      <c r="AB86" s="218">
        <v>7</v>
      </c>
      <c r="AC86" s="218">
        <v>0</v>
      </c>
      <c r="AD86" s="219">
        <v>365</v>
      </c>
      <c r="AE86" s="220">
        <v>47.206703910614522</v>
      </c>
      <c r="AF86" s="220">
        <v>290.79329608938548</v>
      </c>
      <c r="AG86" s="221">
        <v>338</v>
      </c>
      <c r="AH86" s="220">
        <v>0</v>
      </c>
      <c r="AI86" s="220">
        <v>46.407585011043025</v>
      </c>
      <c r="AJ86" s="220">
        <v>285.87072366802505</v>
      </c>
      <c r="AK86" s="220">
        <v>332.27830867906806</v>
      </c>
      <c r="AL86" s="220">
        <v>0</v>
      </c>
      <c r="AM86" s="220">
        <v>44.03971389778858</v>
      </c>
      <c r="AN86" s="220">
        <v>271.28463761037767</v>
      </c>
      <c r="AO86" s="220">
        <v>315.32435150816627</v>
      </c>
      <c r="AP86" s="220">
        <v>0</v>
      </c>
      <c r="AQ86" s="220">
        <v>6.5807536713443655</v>
      </c>
      <c r="AR86" s="220">
        <v>0</v>
      </c>
      <c r="AS86" s="220">
        <v>308.40467714698894</v>
      </c>
      <c r="AT86" s="220">
        <v>320.11901616604337</v>
      </c>
      <c r="AU86" s="220">
        <v>332.27830867906806</v>
      </c>
      <c r="AV86" s="220">
        <v>344.89945564918821</v>
      </c>
      <c r="AW86" s="220">
        <v>358</v>
      </c>
      <c r="AX86" s="220">
        <v>294.16996051492782</v>
      </c>
      <c r="AY86" s="220">
        <v>304.56354350537833</v>
      </c>
      <c r="AZ86" s="220">
        <v>315.32435150816627</v>
      </c>
      <c r="BA86" s="220">
        <v>326.46535927990919</v>
      </c>
      <c r="BB86" s="220">
        <v>338</v>
      </c>
      <c r="BC86" s="220">
        <v>6.1866169832731917</v>
      </c>
      <c r="BD86" s="220">
        <v>6.3806427909636545</v>
      </c>
      <c r="BE86" s="220">
        <v>6.5807536713443655</v>
      </c>
      <c r="BF86" s="220">
        <v>6.7871404655724161</v>
      </c>
      <c r="BG86" s="220">
        <v>7</v>
      </c>
      <c r="BH86" s="222">
        <v>364.92604878700394</v>
      </c>
      <c r="BI86" s="222">
        <v>371.98609241143782</v>
      </c>
      <c r="BJ86" s="222">
        <v>379.18272320509311</v>
      </c>
      <c r="BK86" s="223">
        <v>390.14330307466912</v>
      </c>
      <c r="BL86" s="223">
        <v>401.10388294424519</v>
      </c>
      <c r="BM86" s="223">
        <v>412.06446281382114</v>
      </c>
      <c r="BN86" s="223">
        <v>423.02504268339715</v>
      </c>
      <c r="BO86" s="223">
        <v>435.98520949491643</v>
      </c>
      <c r="BP86" s="223">
        <v>448.94537630643566</v>
      </c>
      <c r="BQ86" s="223">
        <v>484.87467922473093</v>
      </c>
      <c r="BR86" s="223">
        <v>527.68198439373487</v>
      </c>
      <c r="BS86" s="223">
        <v>546.47782930233654</v>
      </c>
      <c r="BT86" s="223">
        <v>556.79968185657356</v>
      </c>
      <c r="BU86" s="223">
        <v>567.48893408048536</v>
      </c>
      <c r="BV86" s="223">
        <v>578.43536607316946</v>
      </c>
      <c r="BW86" s="222">
        <v>344.53911868717131</v>
      </c>
      <c r="BX86" s="222">
        <v>351.2047464666648</v>
      </c>
      <c r="BY86" s="222">
        <v>357.99933084726666</v>
      </c>
      <c r="BZ86" s="223">
        <v>368.34758781910102</v>
      </c>
      <c r="CA86" s="223">
        <v>378.69584479093538</v>
      </c>
      <c r="CB86" s="223">
        <v>389.04410176276963</v>
      </c>
      <c r="CC86" s="223">
        <v>399.39235873460399</v>
      </c>
      <c r="CD86" s="223">
        <v>411.62849388067525</v>
      </c>
      <c r="CE86" s="223">
        <v>423.86462902674651</v>
      </c>
      <c r="CF86" s="223">
        <v>457.78670831832136</v>
      </c>
      <c r="CG86" s="223">
        <v>498.20254392481115</v>
      </c>
      <c r="CH86" s="223">
        <v>515.94834163181497</v>
      </c>
      <c r="CI86" s="223">
        <v>525.69355437855268</v>
      </c>
      <c r="CJ86" s="223">
        <v>535.7856416737543</v>
      </c>
      <c r="CK86" s="223">
        <v>546.12054115288061</v>
      </c>
      <c r="CL86" s="222">
        <v>7.1354255349414171</v>
      </c>
      <c r="CM86" s="222">
        <v>7.2734710806705722</v>
      </c>
      <c r="CN86" s="222">
        <v>7.4141873252392507</v>
      </c>
      <c r="CO86" s="223">
        <v>7.6285003394488378</v>
      </c>
      <c r="CP86" s="223">
        <v>7.8428133536584248</v>
      </c>
      <c r="CQ86" s="223">
        <v>8.0571263678680101</v>
      </c>
      <c r="CR86" s="223">
        <v>8.2714393820775971</v>
      </c>
      <c r="CS86" s="223">
        <v>8.5248504649843984</v>
      </c>
      <c r="CT86" s="223">
        <v>8.7782615478911996</v>
      </c>
      <c r="CU86" s="223">
        <v>9.4807898172433429</v>
      </c>
      <c r="CV86" s="223">
        <v>10.317804164123308</v>
      </c>
      <c r="CW86" s="223">
        <v>10.685320684682559</v>
      </c>
      <c r="CX86" s="223">
        <v>10.887144617307305</v>
      </c>
      <c r="CY86" s="223">
        <v>11.096152342355859</v>
      </c>
      <c r="CZ86" s="223">
        <v>11.310188722101078</v>
      </c>
      <c r="DA86" s="224">
        <v>0</v>
      </c>
      <c r="DB86" s="224">
        <v>0</v>
      </c>
      <c r="DC86" s="224">
        <v>0</v>
      </c>
      <c r="DD86" s="225">
        <v>0</v>
      </c>
      <c r="DE86" s="225">
        <v>0</v>
      </c>
      <c r="DF86" s="225">
        <v>0</v>
      </c>
      <c r="DG86" s="225">
        <v>0</v>
      </c>
      <c r="DH86" s="225">
        <v>0</v>
      </c>
      <c r="DI86" s="225">
        <v>0</v>
      </c>
      <c r="DJ86" s="225">
        <v>0</v>
      </c>
      <c r="DK86" s="225">
        <v>0</v>
      </c>
      <c r="DL86" s="225">
        <v>0</v>
      </c>
      <c r="DM86" s="225">
        <v>0</v>
      </c>
      <c r="DN86" s="225">
        <v>0</v>
      </c>
      <c r="DO86" s="225">
        <v>0</v>
      </c>
      <c r="DP86" s="224">
        <v>0</v>
      </c>
      <c r="DQ86" s="224">
        <v>0</v>
      </c>
      <c r="DR86" s="224">
        <v>0</v>
      </c>
      <c r="DS86" s="225">
        <v>0</v>
      </c>
      <c r="DT86" s="225">
        <v>0</v>
      </c>
      <c r="DU86" s="225">
        <v>0</v>
      </c>
      <c r="DV86" s="225">
        <v>0</v>
      </c>
      <c r="DW86" s="225">
        <v>0</v>
      </c>
      <c r="DX86" s="225">
        <v>0</v>
      </c>
      <c r="DY86" s="225">
        <v>0</v>
      </c>
      <c r="DZ86" s="225">
        <v>0</v>
      </c>
      <c r="EA86" s="225">
        <v>0</v>
      </c>
      <c r="EB86" s="225">
        <v>0</v>
      </c>
      <c r="EC86" s="225">
        <v>0</v>
      </c>
      <c r="ED86" s="225">
        <v>0</v>
      </c>
    </row>
    <row r="87" spans="1:134" ht="15" x14ac:dyDescent="0.25">
      <c r="A87" s="216">
        <v>124</v>
      </c>
      <c r="B87" s="216">
        <v>86</v>
      </c>
      <c r="C87" s="216" t="s">
        <v>785</v>
      </c>
      <c r="D87" s="2">
        <v>99705</v>
      </c>
      <c r="E87" s="2">
        <v>99705</v>
      </c>
      <c r="F87" s="217" t="s">
        <v>773</v>
      </c>
      <c r="G87" s="20">
        <v>403</v>
      </c>
      <c r="H87" s="20">
        <v>144</v>
      </c>
      <c r="I87" s="20">
        <v>140</v>
      </c>
      <c r="J87" s="20">
        <v>4</v>
      </c>
      <c r="K87" s="20">
        <v>2</v>
      </c>
      <c r="L87" s="20">
        <v>153</v>
      </c>
      <c r="M87" s="20">
        <v>155</v>
      </c>
      <c r="N87" s="20">
        <v>1</v>
      </c>
      <c r="O87" s="20">
        <v>0</v>
      </c>
      <c r="P87" s="20">
        <v>0</v>
      </c>
      <c r="Q87" s="20">
        <v>156</v>
      </c>
      <c r="R87" s="20">
        <v>4080</v>
      </c>
      <c r="S87" s="20">
        <v>2515.9607843137255</v>
      </c>
      <c r="T87" s="20">
        <v>2536.1419354838708</v>
      </c>
      <c r="U87" s="20">
        <v>4172</v>
      </c>
      <c r="V87" s="20">
        <v>0</v>
      </c>
      <c r="W87" s="20">
        <v>0</v>
      </c>
      <c r="X87" s="20">
        <v>2546.6282051282051</v>
      </c>
      <c r="Y87" s="20">
        <v>1.8580645161290323</v>
      </c>
      <c r="Z87" s="20">
        <v>142.14193548387098</v>
      </c>
      <c r="AA87" s="20">
        <v>0</v>
      </c>
      <c r="AB87" s="218">
        <v>1</v>
      </c>
      <c r="AC87" s="218">
        <v>0</v>
      </c>
      <c r="AD87" s="219">
        <v>145</v>
      </c>
      <c r="AE87" s="220">
        <v>1.8064516129032258</v>
      </c>
      <c r="AF87" s="220">
        <v>138.19354838709677</v>
      </c>
      <c r="AG87" s="221">
        <v>140</v>
      </c>
      <c r="AH87" s="220">
        <v>0</v>
      </c>
      <c r="AI87" s="220">
        <v>1.7245657397652119</v>
      </c>
      <c r="AJ87" s="220">
        <v>131.92927909203871</v>
      </c>
      <c r="AK87" s="220">
        <v>133.65384483180392</v>
      </c>
      <c r="AL87" s="220">
        <v>0</v>
      </c>
      <c r="AM87" s="220">
        <v>1.6852608975431678</v>
      </c>
      <c r="AN87" s="220">
        <v>128.92245866205232</v>
      </c>
      <c r="AO87" s="220">
        <v>130.60771955959549</v>
      </c>
      <c r="AP87" s="220">
        <v>0</v>
      </c>
      <c r="AQ87" s="220">
        <v>0.94010766733490925</v>
      </c>
      <c r="AR87" s="220">
        <v>0</v>
      </c>
      <c r="AS87" s="220">
        <v>124.05104332169388</v>
      </c>
      <c r="AT87" s="220">
        <v>128.76295622321297</v>
      </c>
      <c r="AU87" s="220">
        <v>133.65384483180392</v>
      </c>
      <c r="AV87" s="220">
        <v>138.73050730023215</v>
      </c>
      <c r="AW87" s="220">
        <v>144</v>
      </c>
      <c r="AX87" s="220">
        <v>121.84554577541388</v>
      </c>
      <c r="AY87" s="220">
        <v>126.15058015015671</v>
      </c>
      <c r="AZ87" s="220">
        <v>130.60771955959549</v>
      </c>
      <c r="BA87" s="220">
        <v>135.22233816327599</v>
      </c>
      <c r="BB87" s="220">
        <v>140</v>
      </c>
      <c r="BC87" s="220">
        <v>0.88380242618188454</v>
      </c>
      <c r="BD87" s="220">
        <v>0.91152039870909352</v>
      </c>
      <c r="BE87" s="220">
        <v>0.94010766733490925</v>
      </c>
      <c r="BF87" s="220">
        <v>0.96959149508177378</v>
      </c>
      <c r="BG87" s="220">
        <v>1</v>
      </c>
      <c r="BH87" s="222">
        <v>147.0190932994058</v>
      </c>
      <c r="BI87" s="222">
        <v>150.10148468457908</v>
      </c>
      <c r="BJ87" s="222">
        <v>153.24850125848241</v>
      </c>
      <c r="BK87" s="223">
        <v>153.41000789942666</v>
      </c>
      <c r="BL87" s="223">
        <v>153.57151454037086</v>
      </c>
      <c r="BM87" s="223">
        <v>153.73302118131508</v>
      </c>
      <c r="BN87" s="223">
        <v>153.89452782225931</v>
      </c>
      <c r="BO87" s="223">
        <v>154.08549883225263</v>
      </c>
      <c r="BP87" s="223">
        <v>154.27646984224589</v>
      </c>
      <c r="BQ87" s="223">
        <v>154.80589630460935</v>
      </c>
      <c r="BR87" s="223">
        <v>155.43667169678639</v>
      </c>
      <c r="BS87" s="223">
        <v>155.71363275277241</v>
      </c>
      <c r="BT87" s="223">
        <v>155.86572760123784</v>
      </c>
      <c r="BU87" s="223">
        <v>156.02323616752108</v>
      </c>
      <c r="BV87" s="223">
        <v>156.18453433627673</v>
      </c>
      <c r="BW87" s="222">
        <v>142.93522959664452</v>
      </c>
      <c r="BX87" s="222">
        <v>145.93199899889632</v>
      </c>
      <c r="BY87" s="222">
        <v>148.99159844574677</v>
      </c>
      <c r="BZ87" s="223">
        <v>149.14861879110924</v>
      </c>
      <c r="CA87" s="223">
        <v>149.30563913647165</v>
      </c>
      <c r="CB87" s="223">
        <v>149.46265948183409</v>
      </c>
      <c r="CC87" s="223">
        <v>149.61967982719656</v>
      </c>
      <c r="CD87" s="223">
        <v>149.80534608691227</v>
      </c>
      <c r="CE87" s="223">
        <v>149.99101234662794</v>
      </c>
      <c r="CF87" s="223">
        <v>150.50573251837017</v>
      </c>
      <c r="CG87" s="223">
        <v>151.11898637187565</v>
      </c>
      <c r="CH87" s="223">
        <v>151.38825406519538</v>
      </c>
      <c r="CI87" s="223">
        <v>151.53612405675901</v>
      </c>
      <c r="CJ87" s="223">
        <v>151.68925738508992</v>
      </c>
      <c r="CK87" s="223">
        <v>151.84607504915792</v>
      </c>
      <c r="CL87" s="222">
        <v>1.0209659256903181</v>
      </c>
      <c r="CM87" s="222">
        <v>1.0423714214206881</v>
      </c>
      <c r="CN87" s="222">
        <v>1.0642257031839055</v>
      </c>
      <c r="CO87" s="223">
        <v>1.0653472770793517</v>
      </c>
      <c r="CP87" s="223">
        <v>1.0664688509747975</v>
      </c>
      <c r="CQ87" s="223">
        <v>1.0675904248702435</v>
      </c>
      <c r="CR87" s="223">
        <v>1.0687119987656897</v>
      </c>
      <c r="CS87" s="223">
        <v>1.0700381863350876</v>
      </c>
      <c r="CT87" s="223">
        <v>1.0713643739044854</v>
      </c>
      <c r="CU87" s="223">
        <v>1.075040946559787</v>
      </c>
      <c r="CV87" s="223">
        <v>1.0794213312276832</v>
      </c>
      <c r="CW87" s="223">
        <v>1.0813446718942528</v>
      </c>
      <c r="CX87" s="223">
        <v>1.0824008861197072</v>
      </c>
      <c r="CY87" s="223">
        <v>1.0834946956077851</v>
      </c>
      <c r="CZ87" s="223">
        <v>1.0846148217796994</v>
      </c>
      <c r="DA87" s="224">
        <v>0</v>
      </c>
      <c r="DB87" s="224">
        <v>0</v>
      </c>
      <c r="DC87" s="224">
        <v>0</v>
      </c>
      <c r="DD87" s="225">
        <v>0</v>
      </c>
      <c r="DE87" s="225">
        <v>0</v>
      </c>
      <c r="DF87" s="225">
        <v>0</v>
      </c>
      <c r="DG87" s="225">
        <v>0</v>
      </c>
      <c r="DH87" s="225">
        <v>0</v>
      </c>
      <c r="DI87" s="225">
        <v>0</v>
      </c>
      <c r="DJ87" s="225">
        <v>0</v>
      </c>
      <c r="DK87" s="225">
        <v>0</v>
      </c>
      <c r="DL87" s="225">
        <v>0</v>
      </c>
      <c r="DM87" s="225">
        <v>0</v>
      </c>
      <c r="DN87" s="225">
        <v>0</v>
      </c>
      <c r="DO87" s="225">
        <v>0</v>
      </c>
      <c r="DP87" s="224">
        <v>0</v>
      </c>
      <c r="DQ87" s="224">
        <v>0</v>
      </c>
      <c r="DR87" s="224">
        <v>0</v>
      </c>
      <c r="DS87" s="225">
        <v>0</v>
      </c>
      <c r="DT87" s="225">
        <v>0</v>
      </c>
      <c r="DU87" s="225">
        <v>0</v>
      </c>
      <c r="DV87" s="225">
        <v>0</v>
      </c>
      <c r="DW87" s="225">
        <v>0</v>
      </c>
      <c r="DX87" s="225">
        <v>0</v>
      </c>
      <c r="DY87" s="225">
        <v>0</v>
      </c>
      <c r="DZ87" s="225">
        <v>0</v>
      </c>
      <c r="EA87" s="225">
        <v>0</v>
      </c>
      <c r="EB87" s="225">
        <v>0</v>
      </c>
      <c r="EC87" s="225">
        <v>0</v>
      </c>
      <c r="ED87" s="225">
        <v>0</v>
      </c>
    </row>
    <row r="88" spans="1:134" ht="15" x14ac:dyDescent="0.25">
      <c r="A88" s="216">
        <v>125</v>
      </c>
      <c r="B88" s="216">
        <v>86</v>
      </c>
      <c r="C88" s="216" t="s">
        <v>786</v>
      </c>
      <c r="D88" s="2">
        <v>99705</v>
      </c>
      <c r="E88" s="2">
        <v>99705</v>
      </c>
      <c r="F88" s="217" t="s">
        <v>773</v>
      </c>
      <c r="G88" s="20">
        <v>493</v>
      </c>
      <c r="H88" s="20">
        <v>158</v>
      </c>
      <c r="I88" s="20">
        <v>152</v>
      </c>
      <c r="J88" s="20">
        <v>6</v>
      </c>
      <c r="K88" s="20">
        <v>0</v>
      </c>
      <c r="L88" s="20">
        <v>134</v>
      </c>
      <c r="M88" s="20">
        <v>134</v>
      </c>
      <c r="N88" s="20">
        <v>2</v>
      </c>
      <c r="O88" s="20">
        <v>0</v>
      </c>
      <c r="P88" s="20">
        <v>0</v>
      </c>
      <c r="Q88" s="20">
        <v>136</v>
      </c>
      <c r="R88" s="20">
        <v>0</v>
      </c>
      <c r="S88" s="20">
        <v>2435.9328358208954</v>
      </c>
      <c r="T88" s="20">
        <v>2435.9328358208954</v>
      </c>
      <c r="U88" s="20">
        <v>2460</v>
      </c>
      <c r="V88" s="20">
        <v>0</v>
      </c>
      <c r="W88" s="20">
        <v>0</v>
      </c>
      <c r="X88" s="20">
        <v>2436.2867647058824</v>
      </c>
      <c r="Y88" s="20">
        <v>0</v>
      </c>
      <c r="Z88" s="20">
        <v>158</v>
      </c>
      <c r="AA88" s="20">
        <v>0</v>
      </c>
      <c r="AB88" s="218">
        <v>2</v>
      </c>
      <c r="AC88" s="218">
        <v>0</v>
      </c>
      <c r="AD88" s="219">
        <v>160</v>
      </c>
      <c r="AE88" s="220">
        <v>0</v>
      </c>
      <c r="AF88" s="220">
        <v>152</v>
      </c>
      <c r="AG88" s="221">
        <v>152</v>
      </c>
      <c r="AH88" s="220">
        <v>0</v>
      </c>
      <c r="AI88" s="220">
        <v>0</v>
      </c>
      <c r="AJ88" s="220">
        <v>146.64796863489596</v>
      </c>
      <c r="AK88" s="220">
        <v>146.64796863489596</v>
      </c>
      <c r="AL88" s="220">
        <v>0</v>
      </c>
      <c r="AM88" s="220">
        <v>0</v>
      </c>
      <c r="AN88" s="220">
        <v>141.80266695041797</v>
      </c>
      <c r="AO88" s="220">
        <v>141.80266695041797</v>
      </c>
      <c r="AP88" s="220">
        <v>0</v>
      </c>
      <c r="AQ88" s="220">
        <v>1.8802153346698185</v>
      </c>
      <c r="AR88" s="220">
        <v>0</v>
      </c>
      <c r="AS88" s="220">
        <v>136.11156142241413</v>
      </c>
      <c r="AT88" s="220">
        <v>141.28157696713646</v>
      </c>
      <c r="AU88" s="220">
        <v>146.64796863489596</v>
      </c>
      <c r="AV88" s="220">
        <v>152.21819550997694</v>
      </c>
      <c r="AW88" s="220">
        <v>158</v>
      </c>
      <c r="AX88" s="220">
        <v>132.28944969902079</v>
      </c>
      <c r="AY88" s="220">
        <v>136.96348702017013</v>
      </c>
      <c r="AZ88" s="220">
        <v>141.80266695041797</v>
      </c>
      <c r="BA88" s="220">
        <v>146.81282429155681</v>
      </c>
      <c r="BB88" s="220">
        <v>152</v>
      </c>
      <c r="BC88" s="220">
        <v>1.7676048523637691</v>
      </c>
      <c r="BD88" s="220">
        <v>1.823040797418187</v>
      </c>
      <c r="BE88" s="220">
        <v>1.8802153346698185</v>
      </c>
      <c r="BF88" s="220">
        <v>1.9391829901635476</v>
      </c>
      <c r="BG88" s="220">
        <v>2</v>
      </c>
      <c r="BH88" s="222">
        <v>159.46687058194058</v>
      </c>
      <c r="BI88" s="222">
        <v>160.94735957719868</v>
      </c>
      <c r="BJ88" s="222">
        <v>162.44159341900126</v>
      </c>
      <c r="BK88" s="223">
        <v>163.46131717251822</v>
      </c>
      <c r="BL88" s="223">
        <v>164.48104092603521</v>
      </c>
      <c r="BM88" s="223">
        <v>165.50076467955222</v>
      </c>
      <c r="BN88" s="223">
        <v>166.52048843306918</v>
      </c>
      <c r="BO88" s="223">
        <v>167.7262448897994</v>
      </c>
      <c r="BP88" s="223">
        <v>168.9320013465296</v>
      </c>
      <c r="BQ88" s="223">
        <v>172.27470438496931</v>
      </c>
      <c r="BR88" s="223">
        <v>176.25730625679634</v>
      </c>
      <c r="BS88" s="223">
        <v>178.00598832916771</v>
      </c>
      <c r="BT88" s="223">
        <v>178.96628772528558</v>
      </c>
      <c r="BU88" s="223">
        <v>179.96076835767553</v>
      </c>
      <c r="BV88" s="223">
        <v>180.97917585545605</v>
      </c>
      <c r="BW88" s="222">
        <v>153.41116663579095</v>
      </c>
      <c r="BX88" s="222">
        <v>154.83543452996329</v>
      </c>
      <c r="BY88" s="222">
        <v>156.27292531448222</v>
      </c>
      <c r="BZ88" s="223">
        <v>157.25392538115676</v>
      </c>
      <c r="CA88" s="223">
        <v>158.23492544783133</v>
      </c>
      <c r="CB88" s="223">
        <v>159.21592551450593</v>
      </c>
      <c r="CC88" s="223">
        <v>160.19692558118047</v>
      </c>
      <c r="CD88" s="223">
        <v>161.35689381803485</v>
      </c>
      <c r="CE88" s="223">
        <v>162.51686205488923</v>
      </c>
      <c r="CF88" s="223">
        <v>165.7326270032616</v>
      </c>
      <c r="CG88" s="223">
        <v>169.56399082932305</v>
      </c>
      <c r="CH88" s="223">
        <v>171.24626725337652</v>
      </c>
      <c r="CI88" s="223">
        <v>172.17009958381905</v>
      </c>
      <c r="CJ88" s="223">
        <v>173.12681512890305</v>
      </c>
      <c r="CK88" s="223">
        <v>174.10654892423619</v>
      </c>
      <c r="CL88" s="222">
        <v>2.018567982049881</v>
      </c>
      <c r="CM88" s="222">
        <v>2.0373083490784643</v>
      </c>
      <c r="CN88" s="222">
        <v>2.056222701506345</v>
      </c>
      <c r="CO88" s="223">
        <v>2.0691305971204836</v>
      </c>
      <c r="CP88" s="223">
        <v>2.0820384927346227</v>
      </c>
      <c r="CQ88" s="223">
        <v>2.0949463883487618</v>
      </c>
      <c r="CR88" s="223">
        <v>2.1078542839629009</v>
      </c>
      <c r="CS88" s="223">
        <v>2.1231170239215111</v>
      </c>
      <c r="CT88" s="223">
        <v>2.1383797638801214</v>
      </c>
      <c r="CU88" s="223">
        <v>2.1806924605692317</v>
      </c>
      <c r="CV88" s="223">
        <v>2.231105142491093</v>
      </c>
      <c r="CW88" s="223">
        <v>2.2532403585970595</v>
      </c>
      <c r="CX88" s="223">
        <v>2.2653960471555137</v>
      </c>
      <c r="CY88" s="223">
        <v>2.2779844095908293</v>
      </c>
      <c r="CZ88" s="223">
        <v>2.2908756437399496</v>
      </c>
      <c r="DA88" s="224">
        <v>0</v>
      </c>
      <c r="DB88" s="224">
        <v>0</v>
      </c>
      <c r="DC88" s="224">
        <v>0</v>
      </c>
      <c r="DD88" s="225">
        <v>0</v>
      </c>
      <c r="DE88" s="225">
        <v>0</v>
      </c>
      <c r="DF88" s="225">
        <v>0</v>
      </c>
      <c r="DG88" s="225">
        <v>0</v>
      </c>
      <c r="DH88" s="225">
        <v>0</v>
      </c>
      <c r="DI88" s="225">
        <v>0</v>
      </c>
      <c r="DJ88" s="225">
        <v>0</v>
      </c>
      <c r="DK88" s="225">
        <v>0</v>
      </c>
      <c r="DL88" s="225">
        <v>0</v>
      </c>
      <c r="DM88" s="225">
        <v>0</v>
      </c>
      <c r="DN88" s="225">
        <v>0</v>
      </c>
      <c r="DO88" s="225">
        <v>0</v>
      </c>
      <c r="DP88" s="224">
        <v>0</v>
      </c>
      <c r="DQ88" s="224">
        <v>0</v>
      </c>
      <c r="DR88" s="224">
        <v>0</v>
      </c>
      <c r="DS88" s="225">
        <v>0</v>
      </c>
      <c r="DT88" s="225">
        <v>0</v>
      </c>
      <c r="DU88" s="225">
        <v>0</v>
      </c>
      <c r="DV88" s="225">
        <v>0</v>
      </c>
      <c r="DW88" s="225">
        <v>0</v>
      </c>
      <c r="DX88" s="225">
        <v>0</v>
      </c>
      <c r="DY88" s="225">
        <v>0</v>
      </c>
      <c r="DZ88" s="225">
        <v>0</v>
      </c>
      <c r="EA88" s="225">
        <v>0</v>
      </c>
      <c r="EB88" s="225">
        <v>0</v>
      </c>
      <c r="EC88" s="225">
        <v>0</v>
      </c>
      <c r="ED88" s="225">
        <v>0</v>
      </c>
    </row>
    <row r="89" spans="1:134" ht="15" x14ac:dyDescent="0.25">
      <c r="A89" s="216">
        <v>126</v>
      </c>
      <c r="B89" s="216">
        <v>86</v>
      </c>
      <c r="C89" s="216" t="s">
        <v>787</v>
      </c>
      <c r="D89" s="2">
        <v>99705</v>
      </c>
      <c r="E89" s="2">
        <v>99705</v>
      </c>
      <c r="F89" s="217" t="s">
        <v>773</v>
      </c>
      <c r="G89" s="20">
        <v>284</v>
      </c>
      <c r="H89" s="20">
        <v>110</v>
      </c>
      <c r="I89" s="20">
        <v>98</v>
      </c>
      <c r="J89" s="20">
        <v>12</v>
      </c>
      <c r="K89" s="20">
        <v>0</v>
      </c>
      <c r="L89" s="20">
        <v>130</v>
      </c>
      <c r="M89" s="20">
        <v>130</v>
      </c>
      <c r="N89" s="20">
        <v>0</v>
      </c>
      <c r="O89" s="20">
        <v>0</v>
      </c>
      <c r="P89" s="20">
        <v>0</v>
      </c>
      <c r="Q89" s="20">
        <v>130</v>
      </c>
      <c r="R89" s="20">
        <v>0</v>
      </c>
      <c r="S89" s="20">
        <v>2084.7615384615383</v>
      </c>
      <c r="T89" s="20">
        <v>2084.7615384615383</v>
      </c>
      <c r="U89" s="20">
        <v>0</v>
      </c>
      <c r="V89" s="20">
        <v>0</v>
      </c>
      <c r="W89" s="20">
        <v>0</v>
      </c>
      <c r="X89" s="20">
        <v>2084.7615384615383</v>
      </c>
      <c r="Y89" s="20">
        <v>0</v>
      </c>
      <c r="Z89" s="20">
        <v>110</v>
      </c>
      <c r="AA89" s="20">
        <v>0</v>
      </c>
      <c r="AB89" s="218">
        <v>0</v>
      </c>
      <c r="AC89" s="218">
        <v>0</v>
      </c>
      <c r="AD89" s="219">
        <v>110</v>
      </c>
      <c r="AE89" s="220">
        <v>0</v>
      </c>
      <c r="AF89" s="220">
        <v>98</v>
      </c>
      <c r="AG89" s="221">
        <v>98</v>
      </c>
      <c r="AH89" s="220">
        <v>0</v>
      </c>
      <c r="AI89" s="220">
        <v>0</v>
      </c>
      <c r="AJ89" s="220">
        <v>102.09668702429465</v>
      </c>
      <c r="AK89" s="220">
        <v>102.09668702429465</v>
      </c>
      <c r="AL89" s="220">
        <v>0</v>
      </c>
      <c r="AM89" s="220">
        <v>0</v>
      </c>
      <c r="AN89" s="220">
        <v>91.425403691716852</v>
      </c>
      <c r="AO89" s="220">
        <v>91.425403691716852</v>
      </c>
      <c r="AP89" s="220">
        <v>0</v>
      </c>
      <c r="AQ89" s="220">
        <v>0</v>
      </c>
      <c r="AR89" s="220">
        <v>0</v>
      </c>
      <c r="AS89" s="220">
        <v>94.761213648516161</v>
      </c>
      <c r="AT89" s="220">
        <v>98.360591559398799</v>
      </c>
      <c r="AU89" s="220">
        <v>102.09668702429465</v>
      </c>
      <c r="AV89" s="220">
        <v>105.97469307656623</v>
      </c>
      <c r="AW89" s="220">
        <v>110</v>
      </c>
      <c r="AX89" s="220">
        <v>85.291882042789723</v>
      </c>
      <c r="AY89" s="220">
        <v>88.305406105109697</v>
      </c>
      <c r="AZ89" s="220">
        <v>91.425403691716852</v>
      </c>
      <c r="BA89" s="220">
        <v>94.655636714293209</v>
      </c>
      <c r="BB89" s="220">
        <v>98</v>
      </c>
      <c r="BC89" s="220">
        <v>0</v>
      </c>
      <c r="BD89" s="220">
        <v>0</v>
      </c>
      <c r="BE89" s="220">
        <v>0</v>
      </c>
      <c r="BF89" s="220">
        <v>0</v>
      </c>
      <c r="BG89" s="220">
        <v>0</v>
      </c>
      <c r="BH89" s="222">
        <v>110.88735958264374</v>
      </c>
      <c r="BI89" s="222">
        <v>111.78187741100483</v>
      </c>
      <c r="BJ89" s="222">
        <v>112.68361122997358</v>
      </c>
      <c r="BK89" s="223">
        <v>114.65805670963715</v>
      </c>
      <c r="BL89" s="223">
        <v>116.63250218930072</v>
      </c>
      <c r="BM89" s="223">
        <v>118.60694766896432</v>
      </c>
      <c r="BN89" s="223">
        <v>120.5813931486279</v>
      </c>
      <c r="BO89" s="223">
        <v>122.91604542808615</v>
      </c>
      <c r="BP89" s="223">
        <v>125.25069770754442</v>
      </c>
      <c r="BQ89" s="223">
        <v>131.7230240423404</v>
      </c>
      <c r="BR89" s="223">
        <v>139.43435785800182</v>
      </c>
      <c r="BS89" s="223">
        <v>142.82025271555932</v>
      </c>
      <c r="BT89" s="223">
        <v>144.67963747074344</v>
      </c>
      <c r="BU89" s="223">
        <v>146.60520582439136</v>
      </c>
      <c r="BV89" s="223">
        <v>148.57710269696403</v>
      </c>
      <c r="BW89" s="222">
        <v>98.790556719082602</v>
      </c>
      <c r="BX89" s="222">
        <v>99.587490784349754</v>
      </c>
      <c r="BY89" s="222">
        <v>100.39085364124919</v>
      </c>
      <c r="BZ89" s="223">
        <v>102.14990506858584</v>
      </c>
      <c r="CA89" s="223">
        <v>103.90895649592247</v>
      </c>
      <c r="CB89" s="223">
        <v>105.66800792325913</v>
      </c>
      <c r="CC89" s="223">
        <v>107.42705935059577</v>
      </c>
      <c r="CD89" s="223">
        <v>109.50702229047675</v>
      </c>
      <c r="CE89" s="223">
        <v>111.58698523035777</v>
      </c>
      <c r="CF89" s="223">
        <v>117.35323960135781</v>
      </c>
      <c r="CG89" s="223">
        <v>124.22333700076526</v>
      </c>
      <c r="CH89" s="223">
        <v>127.23986151022559</v>
      </c>
      <c r="CI89" s="223">
        <v>128.8964042921169</v>
      </c>
      <c r="CJ89" s="223">
        <v>130.6119106435487</v>
      </c>
      <c r="CK89" s="223">
        <v>132.36869149365887</v>
      </c>
      <c r="CL89" s="222">
        <v>0</v>
      </c>
      <c r="CM89" s="222">
        <v>0</v>
      </c>
      <c r="CN89" s="222">
        <v>0</v>
      </c>
      <c r="CO89" s="223">
        <v>0</v>
      </c>
      <c r="CP89" s="223">
        <v>0</v>
      </c>
      <c r="CQ89" s="223">
        <v>0</v>
      </c>
      <c r="CR89" s="223">
        <v>0</v>
      </c>
      <c r="CS89" s="223">
        <v>0</v>
      </c>
      <c r="CT89" s="223">
        <v>0</v>
      </c>
      <c r="CU89" s="223">
        <v>0</v>
      </c>
      <c r="CV89" s="223">
        <v>0</v>
      </c>
      <c r="CW89" s="223">
        <v>0</v>
      </c>
      <c r="CX89" s="223">
        <v>0</v>
      </c>
      <c r="CY89" s="223">
        <v>0</v>
      </c>
      <c r="CZ89" s="223">
        <v>0</v>
      </c>
      <c r="DA89" s="224">
        <v>0</v>
      </c>
      <c r="DB89" s="224">
        <v>0</v>
      </c>
      <c r="DC89" s="224">
        <v>0</v>
      </c>
      <c r="DD89" s="225">
        <v>0</v>
      </c>
      <c r="DE89" s="225">
        <v>0</v>
      </c>
      <c r="DF89" s="225">
        <v>0</v>
      </c>
      <c r="DG89" s="225">
        <v>0</v>
      </c>
      <c r="DH89" s="225">
        <v>0</v>
      </c>
      <c r="DI89" s="225">
        <v>0</v>
      </c>
      <c r="DJ89" s="225">
        <v>0</v>
      </c>
      <c r="DK89" s="225">
        <v>0</v>
      </c>
      <c r="DL89" s="225">
        <v>0</v>
      </c>
      <c r="DM89" s="225">
        <v>0</v>
      </c>
      <c r="DN89" s="225">
        <v>0</v>
      </c>
      <c r="DO89" s="225">
        <v>0</v>
      </c>
      <c r="DP89" s="224">
        <v>0</v>
      </c>
      <c r="DQ89" s="224">
        <v>0</v>
      </c>
      <c r="DR89" s="224">
        <v>0</v>
      </c>
      <c r="DS89" s="225">
        <v>0</v>
      </c>
      <c r="DT89" s="225">
        <v>0</v>
      </c>
      <c r="DU89" s="225">
        <v>0</v>
      </c>
      <c r="DV89" s="225">
        <v>0</v>
      </c>
      <c r="DW89" s="225">
        <v>0</v>
      </c>
      <c r="DX89" s="225">
        <v>0</v>
      </c>
      <c r="DY89" s="225">
        <v>0</v>
      </c>
      <c r="DZ89" s="225">
        <v>0</v>
      </c>
      <c r="EA89" s="225">
        <v>0</v>
      </c>
      <c r="EB89" s="225">
        <v>0</v>
      </c>
      <c r="EC89" s="225">
        <v>0</v>
      </c>
      <c r="ED89" s="225">
        <v>0</v>
      </c>
    </row>
    <row r="90" spans="1:134" ht="15" x14ac:dyDescent="0.25">
      <c r="A90" s="216">
        <v>83</v>
      </c>
      <c r="B90" s="216">
        <v>87</v>
      </c>
      <c r="C90" s="216" t="s">
        <v>788</v>
      </c>
      <c r="D90" s="2">
        <v>99760</v>
      </c>
      <c r="E90" s="2">
        <v>99760</v>
      </c>
      <c r="F90" s="217" t="s">
        <v>703</v>
      </c>
      <c r="G90" s="20">
        <v>28</v>
      </c>
      <c r="H90" s="20">
        <v>30</v>
      </c>
      <c r="I90" s="20">
        <v>16</v>
      </c>
      <c r="J90" s="20">
        <v>14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834.49503068156923</v>
      </c>
      <c r="T90" s="20">
        <v>834.49503068156923</v>
      </c>
      <c r="U90" s="20">
        <v>1408.3846153846155</v>
      </c>
      <c r="V90" s="20">
        <v>0</v>
      </c>
      <c r="W90" s="20">
        <v>0</v>
      </c>
      <c r="X90" s="20">
        <v>1365.173957061457</v>
      </c>
      <c r="Y90" s="20">
        <v>0.68737006237006237</v>
      </c>
      <c r="Z90" s="20">
        <v>29.273648648648649</v>
      </c>
      <c r="AA90" s="20">
        <v>3.8981288981288983E-2</v>
      </c>
      <c r="AB90" s="218">
        <v>0</v>
      </c>
      <c r="AC90" s="218">
        <v>0</v>
      </c>
      <c r="AD90" s="219">
        <v>30</v>
      </c>
      <c r="AE90" s="220">
        <v>0.36659736659736658</v>
      </c>
      <c r="AF90" s="220">
        <v>15.612612612612613</v>
      </c>
      <c r="AG90" s="221">
        <v>15.97920997920998</v>
      </c>
      <c r="AH90" s="220">
        <v>2.0790020790020791E-2</v>
      </c>
      <c r="AI90" s="220">
        <v>0.63486105444328256</v>
      </c>
      <c r="AJ90" s="220">
        <v>27.037400180628946</v>
      </c>
      <c r="AK90" s="220">
        <v>27.672261235072227</v>
      </c>
      <c r="AL90" s="220">
        <v>3.6003462444798635E-2</v>
      </c>
      <c r="AM90" s="220">
        <v>0.34189362157627051</v>
      </c>
      <c r="AN90" s="220">
        <v>14.560531947999619</v>
      </c>
      <c r="AO90" s="220">
        <v>14.90242556957589</v>
      </c>
      <c r="AP90" s="220">
        <v>1.9389052263304566E-2</v>
      </c>
      <c r="AQ90" s="220">
        <v>0</v>
      </c>
      <c r="AR90" s="220">
        <v>0</v>
      </c>
      <c r="AS90" s="220">
        <v>25.558344636007355</v>
      </c>
      <c r="AT90" s="220">
        <v>26.594307464260137</v>
      </c>
      <c r="AU90" s="220">
        <v>27.672261235072227</v>
      </c>
      <c r="AV90" s="220">
        <v>28.793907977907352</v>
      </c>
      <c r="AW90" s="220">
        <v>29.96101871101871</v>
      </c>
      <c r="AX90" s="220">
        <v>13.898201985310489</v>
      </c>
      <c r="AY90" s="220">
        <v>14.391557269351409</v>
      </c>
      <c r="AZ90" s="220">
        <v>14.90242556957589</v>
      </c>
      <c r="BA90" s="220">
        <v>15.431428559138686</v>
      </c>
      <c r="BB90" s="220">
        <v>15.97920997920998</v>
      </c>
      <c r="BC90" s="220">
        <v>0</v>
      </c>
      <c r="BD90" s="220">
        <v>0</v>
      </c>
      <c r="BE90" s="220">
        <v>0</v>
      </c>
      <c r="BF90" s="220">
        <v>0</v>
      </c>
      <c r="BG90" s="220">
        <v>0</v>
      </c>
      <c r="BH90" s="222">
        <v>30.11449789467207</v>
      </c>
      <c r="BI90" s="222">
        <v>30.268763295244227</v>
      </c>
      <c r="BJ90" s="222">
        <v>30.423818940232771</v>
      </c>
      <c r="BK90" s="223">
        <v>30.223795679004695</v>
      </c>
      <c r="BL90" s="223">
        <v>30.025087482959947</v>
      </c>
      <c r="BM90" s="223">
        <v>30.24063354754394</v>
      </c>
      <c r="BN90" s="223">
        <v>30.457726988334045</v>
      </c>
      <c r="BO90" s="223">
        <v>30.676378913735928</v>
      </c>
      <c r="BP90" s="223">
        <v>30.896600511900989</v>
      </c>
      <c r="BQ90" s="223">
        <v>31.118403051298866</v>
      </c>
      <c r="BR90" s="223">
        <v>31.293090097299096</v>
      </c>
      <c r="BS90" s="223">
        <v>31.468757770871701</v>
      </c>
      <c r="BT90" s="223">
        <v>31.645411576892162</v>
      </c>
      <c r="BU90" s="223">
        <v>31.823057051138257</v>
      </c>
      <c r="BV90" s="223">
        <v>32.001699760463538</v>
      </c>
      <c r="BW90" s="222">
        <v>16.061065543825105</v>
      </c>
      <c r="BX90" s="222">
        <v>16.143340424130255</v>
      </c>
      <c r="BY90" s="222">
        <v>16.226036768124146</v>
      </c>
      <c r="BZ90" s="223">
        <v>16.119357695469173</v>
      </c>
      <c r="CA90" s="223">
        <v>16.013379990911975</v>
      </c>
      <c r="CB90" s="223">
        <v>16.128337892023435</v>
      </c>
      <c r="CC90" s="223">
        <v>16.244121060444826</v>
      </c>
      <c r="CD90" s="223">
        <v>16.360735420659164</v>
      </c>
      <c r="CE90" s="223">
        <v>16.47818693968053</v>
      </c>
      <c r="CF90" s="223">
        <v>16.596481627359395</v>
      </c>
      <c r="CG90" s="223">
        <v>16.689648051892853</v>
      </c>
      <c r="CH90" s="223">
        <v>16.783337477798245</v>
      </c>
      <c r="CI90" s="223">
        <v>16.877552841009155</v>
      </c>
      <c r="CJ90" s="223">
        <v>16.972297093940405</v>
      </c>
      <c r="CK90" s="223">
        <v>17.067573205580555</v>
      </c>
      <c r="CL90" s="222">
        <v>0</v>
      </c>
      <c r="CM90" s="222">
        <v>0</v>
      </c>
      <c r="CN90" s="222">
        <v>0</v>
      </c>
      <c r="CO90" s="223">
        <v>0</v>
      </c>
      <c r="CP90" s="223">
        <v>0</v>
      </c>
      <c r="CQ90" s="223">
        <v>0</v>
      </c>
      <c r="CR90" s="223">
        <v>0</v>
      </c>
      <c r="CS90" s="223">
        <v>0</v>
      </c>
      <c r="CT90" s="223">
        <v>0</v>
      </c>
      <c r="CU90" s="223">
        <v>0</v>
      </c>
      <c r="CV90" s="223">
        <v>0</v>
      </c>
      <c r="CW90" s="223">
        <v>0</v>
      </c>
      <c r="CX90" s="223">
        <v>0</v>
      </c>
      <c r="CY90" s="223">
        <v>0</v>
      </c>
      <c r="CZ90" s="223">
        <v>0</v>
      </c>
      <c r="DA90" s="224">
        <v>3.918097566311745E-2</v>
      </c>
      <c r="DB90" s="224">
        <v>3.9381685265735399E-2</v>
      </c>
      <c r="DC90" s="224">
        <v>3.9583423029186535E-2</v>
      </c>
      <c r="DD90" s="225">
        <v>3.9323179389805743E-2</v>
      </c>
      <c r="DE90" s="225">
        <v>3.9064646738173232E-2</v>
      </c>
      <c r="DF90" s="225">
        <v>3.9345086582805021E-2</v>
      </c>
      <c r="DG90" s="225">
        <v>3.9627539667361496E-2</v>
      </c>
      <c r="DH90" s="225">
        <v>3.9912020444621298E-2</v>
      </c>
      <c r="DI90" s="225">
        <v>4.01985434711176E-2</v>
      </c>
      <c r="DJ90" s="225">
        <v>4.0487123407882991E-2</v>
      </c>
      <c r="DK90" s="225">
        <v>4.0714402936897084E-2</v>
      </c>
      <c r="DL90" s="225">
        <v>4.0942958327962145E-2</v>
      </c>
      <c r="DM90" s="225">
        <v>4.117279674328931E-2</v>
      </c>
      <c r="DN90" s="225">
        <v>4.1403925385295678E-2</v>
      </c>
      <c r="DO90" s="225">
        <v>4.1636351496830003E-2</v>
      </c>
      <c r="DP90" s="224">
        <v>0</v>
      </c>
      <c r="DQ90" s="224">
        <v>0</v>
      </c>
      <c r="DR90" s="224">
        <v>0</v>
      </c>
      <c r="DS90" s="225">
        <v>0</v>
      </c>
      <c r="DT90" s="225">
        <v>0</v>
      </c>
      <c r="DU90" s="225">
        <v>0</v>
      </c>
      <c r="DV90" s="225">
        <v>0</v>
      </c>
      <c r="DW90" s="225">
        <v>0</v>
      </c>
      <c r="DX90" s="225">
        <v>0</v>
      </c>
      <c r="DY90" s="225">
        <v>0</v>
      </c>
      <c r="DZ90" s="225">
        <v>0</v>
      </c>
      <c r="EA90" s="225">
        <v>0</v>
      </c>
      <c r="EB90" s="225">
        <v>0</v>
      </c>
      <c r="EC90" s="225">
        <v>0</v>
      </c>
      <c r="ED90" s="225">
        <v>0</v>
      </c>
    </row>
    <row r="91" spans="1:134" ht="15" x14ac:dyDescent="0.25">
      <c r="A91" s="216">
        <v>96</v>
      </c>
      <c r="B91" s="216">
        <v>87</v>
      </c>
      <c r="C91" s="216" t="s">
        <v>789</v>
      </c>
      <c r="D91" s="2">
        <v>99709</v>
      </c>
      <c r="E91" s="2">
        <v>99709</v>
      </c>
      <c r="F91" s="217" t="s">
        <v>703</v>
      </c>
      <c r="G91" s="20">
        <v>48</v>
      </c>
      <c r="H91" s="20">
        <v>21</v>
      </c>
      <c r="I91" s="20">
        <v>19</v>
      </c>
      <c r="J91" s="20">
        <v>2</v>
      </c>
      <c r="K91" s="20">
        <v>0</v>
      </c>
      <c r="L91" s="20">
        <v>18</v>
      </c>
      <c r="M91" s="20">
        <v>18</v>
      </c>
      <c r="N91" s="20">
        <v>0</v>
      </c>
      <c r="O91" s="20">
        <v>0</v>
      </c>
      <c r="P91" s="20">
        <v>0</v>
      </c>
      <c r="Q91" s="20">
        <v>18</v>
      </c>
      <c r="R91" s="20">
        <v>0</v>
      </c>
      <c r="S91" s="20">
        <v>1779.7777777777778</v>
      </c>
      <c r="T91" s="20">
        <v>1779.7777777777778</v>
      </c>
      <c r="U91" s="20">
        <v>0</v>
      </c>
      <c r="V91" s="20">
        <v>0</v>
      </c>
      <c r="W91" s="20">
        <v>0</v>
      </c>
      <c r="X91" s="20">
        <v>1779.7777777777778</v>
      </c>
      <c r="Y91" s="20">
        <v>0</v>
      </c>
      <c r="Z91" s="20">
        <v>21</v>
      </c>
      <c r="AA91" s="20">
        <v>0</v>
      </c>
      <c r="AB91" s="218">
        <v>0</v>
      </c>
      <c r="AC91" s="218">
        <v>0</v>
      </c>
      <c r="AD91" s="219">
        <v>21</v>
      </c>
      <c r="AE91" s="220">
        <v>0</v>
      </c>
      <c r="AF91" s="220">
        <v>19</v>
      </c>
      <c r="AG91" s="221">
        <v>19</v>
      </c>
      <c r="AH91" s="220">
        <v>0</v>
      </c>
      <c r="AI91" s="220">
        <v>0</v>
      </c>
      <c r="AJ91" s="220">
        <v>19.995326295162528</v>
      </c>
      <c r="AK91" s="220">
        <v>19.995326295162528</v>
      </c>
      <c r="AL91" s="220">
        <v>0</v>
      </c>
      <c r="AM91" s="220">
        <v>0</v>
      </c>
      <c r="AN91" s="220">
        <v>18.12513794906155</v>
      </c>
      <c r="AO91" s="220">
        <v>18.12513794906155</v>
      </c>
      <c r="AP91" s="220">
        <v>0</v>
      </c>
      <c r="AQ91" s="220">
        <v>0</v>
      </c>
      <c r="AR91" s="220">
        <v>0</v>
      </c>
      <c r="AS91" s="220">
        <v>19.038717792857998</v>
      </c>
      <c r="AT91" s="220">
        <v>19.511160255343917</v>
      </c>
      <c r="AU91" s="220">
        <v>19.995326295162528</v>
      </c>
      <c r="AV91" s="220">
        <v>20.491506830841235</v>
      </c>
      <c r="AW91" s="220">
        <v>21</v>
      </c>
      <c r="AX91" s="220">
        <v>17.290559245921639</v>
      </c>
      <c r="AY91" s="220">
        <v>17.702931156979382</v>
      </c>
      <c r="AZ91" s="220">
        <v>18.12513794906155</v>
      </c>
      <c r="BA91" s="220">
        <v>18.557414179571719</v>
      </c>
      <c r="BB91" s="220">
        <v>19</v>
      </c>
      <c r="BC91" s="220">
        <v>0</v>
      </c>
      <c r="BD91" s="220">
        <v>0</v>
      </c>
      <c r="BE91" s="220">
        <v>0</v>
      </c>
      <c r="BF91" s="220">
        <v>0</v>
      </c>
      <c r="BG91" s="220">
        <v>0</v>
      </c>
      <c r="BH91" s="222">
        <v>21.107575209234632</v>
      </c>
      <c r="BI91" s="222">
        <v>21.215701486356974</v>
      </c>
      <c r="BJ91" s="222">
        <v>21.324381654283371</v>
      </c>
      <c r="BK91" s="223">
        <v>21.379664810701115</v>
      </c>
      <c r="BL91" s="223">
        <v>21.434947967118863</v>
      </c>
      <c r="BM91" s="223">
        <v>21.490231123536606</v>
      </c>
      <c r="BN91" s="223">
        <v>21.54551427995435</v>
      </c>
      <c r="BO91" s="223">
        <v>21.610882986497881</v>
      </c>
      <c r="BP91" s="223">
        <v>21.676251693041419</v>
      </c>
      <c r="BQ91" s="223">
        <v>21.857472513184891</v>
      </c>
      <c r="BR91" s="223">
        <v>22.073384716338403</v>
      </c>
      <c r="BS91" s="223">
        <v>22.168187513859195</v>
      </c>
      <c r="BT91" s="223">
        <v>22.220249046740385</v>
      </c>
      <c r="BU91" s="223">
        <v>22.274163676232163</v>
      </c>
      <c r="BV91" s="223">
        <v>22.329375473351359</v>
      </c>
      <c r="BW91" s="222">
        <v>19.097329951212288</v>
      </c>
      <c r="BX91" s="222">
        <v>19.195158487656311</v>
      </c>
      <c r="BY91" s="222">
        <v>19.293488163399239</v>
      </c>
      <c r="BZ91" s="223">
        <v>19.343506257301009</v>
      </c>
      <c r="CA91" s="223">
        <v>19.393524351202778</v>
      </c>
      <c r="CB91" s="223">
        <v>19.443542445104548</v>
      </c>
      <c r="CC91" s="223">
        <v>19.493560539006317</v>
      </c>
      <c r="CD91" s="223">
        <v>19.552703654450465</v>
      </c>
      <c r="CE91" s="223">
        <v>19.611846769894616</v>
      </c>
      <c r="CF91" s="223">
        <v>19.775808464310138</v>
      </c>
      <c r="CG91" s="223">
        <v>19.971157600496646</v>
      </c>
      <c r="CH91" s="223">
        <v>20.056931560158318</v>
      </c>
      <c r="CI91" s="223">
        <v>20.104034851812727</v>
      </c>
      <c r="CJ91" s="223">
        <v>20.15281475468624</v>
      </c>
      <c r="CK91" s="223">
        <v>20.202768285413132</v>
      </c>
      <c r="CL91" s="222">
        <v>0</v>
      </c>
      <c r="CM91" s="222">
        <v>0</v>
      </c>
      <c r="CN91" s="222">
        <v>0</v>
      </c>
      <c r="CO91" s="223">
        <v>0</v>
      </c>
      <c r="CP91" s="223">
        <v>0</v>
      </c>
      <c r="CQ91" s="223">
        <v>0</v>
      </c>
      <c r="CR91" s="223">
        <v>0</v>
      </c>
      <c r="CS91" s="223">
        <v>0</v>
      </c>
      <c r="CT91" s="223">
        <v>0</v>
      </c>
      <c r="CU91" s="223">
        <v>0</v>
      </c>
      <c r="CV91" s="223">
        <v>0</v>
      </c>
      <c r="CW91" s="223">
        <v>0</v>
      </c>
      <c r="CX91" s="223">
        <v>0</v>
      </c>
      <c r="CY91" s="223">
        <v>0</v>
      </c>
      <c r="CZ91" s="223">
        <v>0</v>
      </c>
      <c r="DA91" s="224">
        <v>0</v>
      </c>
      <c r="DB91" s="224">
        <v>0</v>
      </c>
      <c r="DC91" s="224">
        <v>0</v>
      </c>
      <c r="DD91" s="225">
        <v>0</v>
      </c>
      <c r="DE91" s="225">
        <v>0</v>
      </c>
      <c r="DF91" s="225">
        <v>0</v>
      </c>
      <c r="DG91" s="225">
        <v>0</v>
      </c>
      <c r="DH91" s="225">
        <v>0</v>
      </c>
      <c r="DI91" s="225">
        <v>0</v>
      </c>
      <c r="DJ91" s="225">
        <v>0</v>
      </c>
      <c r="DK91" s="225">
        <v>0</v>
      </c>
      <c r="DL91" s="225">
        <v>0</v>
      </c>
      <c r="DM91" s="225">
        <v>0</v>
      </c>
      <c r="DN91" s="225">
        <v>0</v>
      </c>
      <c r="DO91" s="225">
        <v>0</v>
      </c>
      <c r="DP91" s="224">
        <v>0</v>
      </c>
      <c r="DQ91" s="224">
        <v>0</v>
      </c>
      <c r="DR91" s="224">
        <v>0</v>
      </c>
      <c r="DS91" s="225">
        <v>0</v>
      </c>
      <c r="DT91" s="225">
        <v>0</v>
      </c>
      <c r="DU91" s="225">
        <v>0</v>
      </c>
      <c r="DV91" s="225">
        <v>0</v>
      </c>
      <c r="DW91" s="225">
        <v>0</v>
      </c>
      <c r="DX91" s="225">
        <v>0</v>
      </c>
      <c r="DY91" s="225">
        <v>0</v>
      </c>
      <c r="DZ91" s="225">
        <v>0</v>
      </c>
      <c r="EA91" s="225">
        <v>0</v>
      </c>
      <c r="EB91" s="225">
        <v>0</v>
      </c>
      <c r="EC91" s="225">
        <v>0</v>
      </c>
      <c r="ED91" s="225">
        <v>0</v>
      </c>
    </row>
    <row r="92" spans="1:134" ht="15" x14ac:dyDescent="0.25">
      <c r="A92" s="216">
        <v>98</v>
      </c>
      <c r="B92" s="216">
        <v>87</v>
      </c>
      <c r="C92" s="216" t="s">
        <v>790</v>
      </c>
      <c r="D92" s="2">
        <v>99709</v>
      </c>
      <c r="E92" s="2">
        <v>99709</v>
      </c>
      <c r="F92" s="217" t="s">
        <v>703</v>
      </c>
      <c r="G92" s="20">
        <v>296</v>
      </c>
      <c r="H92" s="20">
        <v>147</v>
      </c>
      <c r="I92" s="20">
        <v>128</v>
      </c>
      <c r="J92" s="20">
        <v>19</v>
      </c>
      <c r="K92" s="20">
        <v>0</v>
      </c>
      <c r="L92" s="20">
        <v>20</v>
      </c>
      <c r="M92" s="20">
        <v>20</v>
      </c>
      <c r="N92" s="20">
        <v>0</v>
      </c>
      <c r="O92" s="20">
        <v>0</v>
      </c>
      <c r="P92" s="20">
        <v>0</v>
      </c>
      <c r="Q92" s="20">
        <v>20</v>
      </c>
      <c r="R92" s="20">
        <v>0</v>
      </c>
      <c r="S92" s="20">
        <v>2541.1999999999998</v>
      </c>
      <c r="T92" s="20">
        <v>2541.1999999999998</v>
      </c>
      <c r="U92" s="20">
        <v>0</v>
      </c>
      <c r="V92" s="20">
        <v>0</v>
      </c>
      <c r="W92" s="20">
        <v>0</v>
      </c>
      <c r="X92" s="20">
        <v>2541.1999999999998</v>
      </c>
      <c r="Y92" s="20">
        <v>0</v>
      </c>
      <c r="Z92" s="20">
        <v>147</v>
      </c>
      <c r="AA92" s="20">
        <v>0</v>
      </c>
      <c r="AB92" s="218">
        <v>0</v>
      </c>
      <c r="AC92" s="218">
        <v>0</v>
      </c>
      <c r="AD92" s="219">
        <v>147</v>
      </c>
      <c r="AE92" s="220">
        <v>0</v>
      </c>
      <c r="AF92" s="220">
        <v>128</v>
      </c>
      <c r="AG92" s="221">
        <v>128</v>
      </c>
      <c r="AH92" s="220">
        <v>0</v>
      </c>
      <c r="AI92" s="220">
        <v>0</v>
      </c>
      <c r="AJ92" s="220">
        <v>139.96728406613769</v>
      </c>
      <c r="AK92" s="220">
        <v>139.96728406613769</v>
      </c>
      <c r="AL92" s="220">
        <v>0</v>
      </c>
      <c r="AM92" s="220">
        <v>0</v>
      </c>
      <c r="AN92" s="220">
        <v>122.10619249894097</v>
      </c>
      <c r="AO92" s="220">
        <v>122.10619249894097</v>
      </c>
      <c r="AP92" s="220">
        <v>0</v>
      </c>
      <c r="AQ92" s="220">
        <v>0</v>
      </c>
      <c r="AR92" s="220">
        <v>0</v>
      </c>
      <c r="AS92" s="220">
        <v>133.27102455000599</v>
      </c>
      <c r="AT92" s="220">
        <v>136.57812178740744</v>
      </c>
      <c r="AU92" s="220">
        <v>139.96728406613769</v>
      </c>
      <c r="AV92" s="220">
        <v>143.44054781588866</v>
      </c>
      <c r="AW92" s="220">
        <v>147</v>
      </c>
      <c r="AX92" s="220">
        <v>116.48376755147208</v>
      </c>
      <c r="AY92" s="220">
        <v>119.26185200491373</v>
      </c>
      <c r="AZ92" s="220">
        <v>122.10619249894097</v>
      </c>
      <c r="BA92" s="220">
        <v>125.01836920974631</v>
      </c>
      <c r="BB92" s="220">
        <v>128</v>
      </c>
      <c r="BC92" s="220">
        <v>0</v>
      </c>
      <c r="BD92" s="220">
        <v>0</v>
      </c>
      <c r="BE92" s="220">
        <v>0</v>
      </c>
      <c r="BF92" s="220">
        <v>0</v>
      </c>
      <c r="BG92" s="220">
        <v>0</v>
      </c>
      <c r="BH92" s="222">
        <v>148.37346865922072</v>
      </c>
      <c r="BI92" s="222">
        <v>149.75977008142013</v>
      </c>
      <c r="BJ92" s="222">
        <v>151.1590241672632</v>
      </c>
      <c r="BK92" s="223">
        <v>153.2832386660634</v>
      </c>
      <c r="BL92" s="223">
        <v>155.40745316486357</v>
      </c>
      <c r="BM92" s="223">
        <v>157.53166766366377</v>
      </c>
      <c r="BN92" s="223">
        <v>159.65588216246394</v>
      </c>
      <c r="BO92" s="223">
        <v>162.16762648397702</v>
      </c>
      <c r="BP92" s="223">
        <v>164.67937080549007</v>
      </c>
      <c r="BQ92" s="223">
        <v>171.642647119244</v>
      </c>
      <c r="BR92" s="223">
        <v>179.9389142307102</v>
      </c>
      <c r="BS92" s="223">
        <v>183.58164178227688</v>
      </c>
      <c r="BT92" s="223">
        <v>185.58206777351927</v>
      </c>
      <c r="BU92" s="223">
        <v>187.65369763485469</v>
      </c>
      <c r="BV92" s="223">
        <v>189.77517020525519</v>
      </c>
      <c r="BW92" s="222">
        <v>129.1959454991854</v>
      </c>
      <c r="BX92" s="222">
        <v>130.40306510491004</v>
      </c>
      <c r="BY92" s="222">
        <v>131.62146322047408</v>
      </c>
      <c r="BZ92" s="223">
        <v>133.47111938269467</v>
      </c>
      <c r="CA92" s="223">
        <v>135.32077554491522</v>
      </c>
      <c r="CB92" s="223">
        <v>137.1704317071358</v>
      </c>
      <c r="CC92" s="223">
        <v>139.02008786935636</v>
      </c>
      <c r="CD92" s="223">
        <v>141.20718496563987</v>
      </c>
      <c r="CE92" s="223">
        <v>143.39428206192335</v>
      </c>
      <c r="CF92" s="223">
        <v>149.45754306981792</v>
      </c>
      <c r="CG92" s="223">
        <v>156.68150354782929</v>
      </c>
      <c r="CH92" s="223">
        <v>159.85340236824109</v>
      </c>
      <c r="CI92" s="223">
        <v>161.59526989803038</v>
      </c>
      <c r="CJ92" s="223">
        <v>163.39913807660815</v>
      </c>
      <c r="CK92" s="223">
        <v>165.24640670933786</v>
      </c>
      <c r="CL92" s="222">
        <v>0</v>
      </c>
      <c r="CM92" s="222">
        <v>0</v>
      </c>
      <c r="CN92" s="222">
        <v>0</v>
      </c>
      <c r="CO92" s="223">
        <v>0</v>
      </c>
      <c r="CP92" s="223">
        <v>0</v>
      </c>
      <c r="CQ92" s="223">
        <v>0</v>
      </c>
      <c r="CR92" s="223">
        <v>0</v>
      </c>
      <c r="CS92" s="223">
        <v>0</v>
      </c>
      <c r="CT92" s="223">
        <v>0</v>
      </c>
      <c r="CU92" s="223">
        <v>0</v>
      </c>
      <c r="CV92" s="223">
        <v>0</v>
      </c>
      <c r="CW92" s="223">
        <v>0</v>
      </c>
      <c r="CX92" s="223">
        <v>0</v>
      </c>
      <c r="CY92" s="223">
        <v>0</v>
      </c>
      <c r="CZ92" s="223">
        <v>0</v>
      </c>
      <c r="DA92" s="224">
        <v>0</v>
      </c>
      <c r="DB92" s="224">
        <v>0</v>
      </c>
      <c r="DC92" s="224">
        <v>0</v>
      </c>
      <c r="DD92" s="225">
        <v>0</v>
      </c>
      <c r="DE92" s="225">
        <v>0</v>
      </c>
      <c r="DF92" s="225">
        <v>0</v>
      </c>
      <c r="DG92" s="225">
        <v>0</v>
      </c>
      <c r="DH92" s="225">
        <v>0</v>
      </c>
      <c r="DI92" s="225">
        <v>0</v>
      </c>
      <c r="DJ92" s="225">
        <v>0</v>
      </c>
      <c r="DK92" s="225">
        <v>0</v>
      </c>
      <c r="DL92" s="225">
        <v>0</v>
      </c>
      <c r="DM92" s="225">
        <v>0</v>
      </c>
      <c r="DN92" s="225">
        <v>0</v>
      </c>
      <c r="DO92" s="225">
        <v>0</v>
      </c>
      <c r="DP92" s="224">
        <v>0</v>
      </c>
      <c r="DQ92" s="224">
        <v>0</v>
      </c>
      <c r="DR92" s="224">
        <v>0</v>
      </c>
      <c r="DS92" s="225">
        <v>0</v>
      </c>
      <c r="DT92" s="225">
        <v>0</v>
      </c>
      <c r="DU92" s="225">
        <v>0</v>
      </c>
      <c r="DV92" s="225">
        <v>0</v>
      </c>
      <c r="DW92" s="225">
        <v>0</v>
      </c>
      <c r="DX92" s="225">
        <v>0</v>
      </c>
      <c r="DY92" s="225">
        <v>0</v>
      </c>
      <c r="DZ92" s="225">
        <v>0</v>
      </c>
      <c r="EA92" s="225">
        <v>0</v>
      </c>
      <c r="EB92" s="225">
        <v>0</v>
      </c>
      <c r="EC92" s="225">
        <v>0</v>
      </c>
      <c r="ED92" s="225">
        <v>0</v>
      </c>
    </row>
    <row r="93" spans="1:134" ht="15" x14ac:dyDescent="0.25">
      <c r="A93" s="216">
        <v>120</v>
      </c>
      <c r="B93" s="216">
        <v>87</v>
      </c>
      <c r="C93" s="216" t="s">
        <v>791</v>
      </c>
      <c r="D93" s="2">
        <v>99705</v>
      </c>
      <c r="E93" s="2">
        <v>99705</v>
      </c>
      <c r="F93" s="217" t="s">
        <v>773</v>
      </c>
      <c r="G93" s="20">
        <v>222</v>
      </c>
      <c r="H93" s="20">
        <v>110</v>
      </c>
      <c r="I93" s="20">
        <v>89</v>
      </c>
      <c r="J93" s="20">
        <v>21</v>
      </c>
      <c r="K93" s="20">
        <v>0</v>
      </c>
      <c r="L93" s="20">
        <v>1</v>
      </c>
      <c r="M93" s="20">
        <v>1</v>
      </c>
      <c r="N93" s="20">
        <v>0</v>
      </c>
      <c r="O93" s="20">
        <v>0</v>
      </c>
      <c r="P93" s="20">
        <v>0</v>
      </c>
      <c r="Q93" s="20">
        <v>1</v>
      </c>
      <c r="R93" s="20">
        <v>0</v>
      </c>
      <c r="S93" s="20">
        <v>3407</v>
      </c>
      <c r="T93" s="20">
        <v>3407</v>
      </c>
      <c r="U93" s="20">
        <v>0</v>
      </c>
      <c r="V93" s="20">
        <v>0</v>
      </c>
      <c r="W93" s="20">
        <v>0</v>
      </c>
      <c r="X93" s="20">
        <v>3407</v>
      </c>
      <c r="Y93" s="20">
        <v>0</v>
      </c>
      <c r="Z93" s="20">
        <v>110</v>
      </c>
      <c r="AA93" s="20">
        <v>0</v>
      </c>
      <c r="AB93" s="218">
        <v>0</v>
      </c>
      <c r="AC93" s="218">
        <v>0</v>
      </c>
      <c r="AD93" s="219">
        <v>110</v>
      </c>
      <c r="AE93" s="220">
        <v>0</v>
      </c>
      <c r="AF93" s="220">
        <v>89</v>
      </c>
      <c r="AG93" s="221">
        <v>89</v>
      </c>
      <c r="AH93" s="220">
        <v>0</v>
      </c>
      <c r="AI93" s="220">
        <v>0</v>
      </c>
      <c r="AJ93" s="220">
        <v>102.09668702429465</v>
      </c>
      <c r="AK93" s="220">
        <v>102.09668702429465</v>
      </c>
      <c r="AL93" s="220">
        <v>0</v>
      </c>
      <c r="AM93" s="220">
        <v>0</v>
      </c>
      <c r="AN93" s="220">
        <v>83.029193148600001</v>
      </c>
      <c r="AO93" s="220">
        <v>83.029193148600001</v>
      </c>
      <c r="AP93" s="220">
        <v>0</v>
      </c>
      <c r="AQ93" s="220">
        <v>0</v>
      </c>
      <c r="AR93" s="220">
        <v>0</v>
      </c>
      <c r="AS93" s="220">
        <v>94.761213648516161</v>
      </c>
      <c r="AT93" s="220">
        <v>98.360591559398799</v>
      </c>
      <c r="AU93" s="220">
        <v>102.09668702429465</v>
      </c>
      <c r="AV93" s="220">
        <v>105.97469307656623</v>
      </c>
      <c r="AW93" s="220">
        <v>110</v>
      </c>
      <c r="AX93" s="220">
        <v>77.45895410008454</v>
      </c>
      <c r="AY93" s="220">
        <v>80.195725952599616</v>
      </c>
      <c r="AZ93" s="220">
        <v>83.029193148600001</v>
      </c>
      <c r="BA93" s="220">
        <v>85.962772118082597</v>
      </c>
      <c r="BB93" s="220">
        <v>89</v>
      </c>
      <c r="BC93" s="220">
        <v>0</v>
      </c>
      <c r="BD93" s="220">
        <v>0</v>
      </c>
      <c r="BE93" s="220">
        <v>0</v>
      </c>
      <c r="BF93" s="220">
        <v>0</v>
      </c>
      <c r="BG93" s="220">
        <v>0</v>
      </c>
      <c r="BH93" s="222">
        <v>111.13011494749193</v>
      </c>
      <c r="BI93" s="222">
        <v>112.27184043857062</v>
      </c>
      <c r="BJ93" s="222">
        <v>113.4252957573166</v>
      </c>
      <c r="BK93" s="223">
        <v>113.4252957573166</v>
      </c>
      <c r="BL93" s="223">
        <v>113.4252957573166</v>
      </c>
      <c r="BM93" s="223">
        <v>113.4252957573166</v>
      </c>
      <c r="BN93" s="223">
        <v>113.4252957573166</v>
      </c>
      <c r="BO93" s="223">
        <v>113.4252957573166</v>
      </c>
      <c r="BP93" s="223">
        <v>113.4252957573166</v>
      </c>
      <c r="BQ93" s="223">
        <v>113.4252957573166</v>
      </c>
      <c r="BR93" s="223">
        <v>113.4252957573166</v>
      </c>
      <c r="BS93" s="223">
        <v>113.4252957573166</v>
      </c>
      <c r="BT93" s="223">
        <v>113.4252957573166</v>
      </c>
      <c r="BU93" s="223">
        <v>113.4252957573166</v>
      </c>
      <c r="BV93" s="223">
        <v>113.4252957573166</v>
      </c>
      <c r="BW93" s="222">
        <v>89.914365730243475</v>
      </c>
      <c r="BX93" s="222">
        <v>90.838125445752596</v>
      </c>
      <c r="BY93" s="222">
        <v>91.771375658192525</v>
      </c>
      <c r="BZ93" s="223">
        <v>91.771375658192525</v>
      </c>
      <c r="CA93" s="223">
        <v>91.771375658192525</v>
      </c>
      <c r="CB93" s="223">
        <v>91.771375658192525</v>
      </c>
      <c r="CC93" s="223">
        <v>91.771375658192525</v>
      </c>
      <c r="CD93" s="223">
        <v>91.771375658192525</v>
      </c>
      <c r="CE93" s="223">
        <v>91.771375658192525</v>
      </c>
      <c r="CF93" s="223">
        <v>91.771375658192525</v>
      </c>
      <c r="CG93" s="223">
        <v>91.771375658192525</v>
      </c>
      <c r="CH93" s="223">
        <v>91.771375658192525</v>
      </c>
      <c r="CI93" s="223">
        <v>91.771375658192525</v>
      </c>
      <c r="CJ93" s="223">
        <v>91.771375658192525</v>
      </c>
      <c r="CK93" s="223">
        <v>91.771375658192525</v>
      </c>
      <c r="CL93" s="222">
        <v>0</v>
      </c>
      <c r="CM93" s="222">
        <v>0</v>
      </c>
      <c r="CN93" s="222">
        <v>0</v>
      </c>
      <c r="CO93" s="223">
        <v>0</v>
      </c>
      <c r="CP93" s="223">
        <v>0</v>
      </c>
      <c r="CQ93" s="223">
        <v>0</v>
      </c>
      <c r="CR93" s="223">
        <v>0</v>
      </c>
      <c r="CS93" s="223">
        <v>0</v>
      </c>
      <c r="CT93" s="223">
        <v>0</v>
      </c>
      <c r="CU93" s="223">
        <v>0</v>
      </c>
      <c r="CV93" s="223">
        <v>0</v>
      </c>
      <c r="CW93" s="223">
        <v>0</v>
      </c>
      <c r="CX93" s="223">
        <v>0</v>
      </c>
      <c r="CY93" s="223">
        <v>0</v>
      </c>
      <c r="CZ93" s="223">
        <v>0</v>
      </c>
      <c r="DA93" s="224">
        <v>0</v>
      </c>
      <c r="DB93" s="224">
        <v>0</v>
      </c>
      <c r="DC93" s="224">
        <v>0</v>
      </c>
      <c r="DD93" s="225">
        <v>0</v>
      </c>
      <c r="DE93" s="225">
        <v>0</v>
      </c>
      <c r="DF93" s="225">
        <v>0</v>
      </c>
      <c r="DG93" s="225">
        <v>0</v>
      </c>
      <c r="DH93" s="225">
        <v>0</v>
      </c>
      <c r="DI93" s="225">
        <v>0</v>
      </c>
      <c r="DJ93" s="225">
        <v>0</v>
      </c>
      <c r="DK93" s="225">
        <v>0</v>
      </c>
      <c r="DL93" s="225">
        <v>0</v>
      </c>
      <c r="DM93" s="225">
        <v>0</v>
      </c>
      <c r="DN93" s="225">
        <v>0</v>
      </c>
      <c r="DO93" s="225">
        <v>0</v>
      </c>
      <c r="DP93" s="224">
        <v>0</v>
      </c>
      <c r="DQ93" s="224">
        <v>0</v>
      </c>
      <c r="DR93" s="224">
        <v>0</v>
      </c>
      <c r="DS93" s="225">
        <v>0</v>
      </c>
      <c r="DT93" s="225">
        <v>0</v>
      </c>
      <c r="DU93" s="225">
        <v>0</v>
      </c>
      <c r="DV93" s="225">
        <v>0</v>
      </c>
      <c r="DW93" s="225">
        <v>0</v>
      </c>
      <c r="DX93" s="225">
        <v>0</v>
      </c>
      <c r="DY93" s="225">
        <v>0</v>
      </c>
      <c r="DZ93" s="225">
        <v>0</v>
      </c>
      <c r="EA93" s="225">
        <v>0</v>
      </c>
      <c r="EB93" s="225">
        <v>0</v>
      </c>
      <c r="EC93" s="225">
        <v>0</v>
      </c>
      <c r="ED93" s="225">
        <v>0</v>
      </c>
    </row>
    <row r="94" spans="1:134" ht="15" x14ac:dyDescent="0.25">
      <c r="A94" s="216">
        <v>121</v>
      </c>
      <c r="B94" s="216">
        <v>87</v>
      </c>
      <c r="C94" s="216" t="s">
        <v>792</v>
      </c>
      <c r="D94" s="2">
        <v>99705</v>
      </c>
      <c r="E94" s="2">
        <v>99705</v>
      </c>
      <c r="F94" s="217" t="s">
        <v>773</v>
      </c>
      <c r="G94" s="20">
        <v>118</v>
      </c>
      <c r="H94" s="20">
        <v>46</v>
      </c>
      <c r="I94" s="20">
        <v>39</v>
      </c>
      <c r="J94" s="20">
        <v>7</v>
      </c>
      <c r="K94" s="20">
        <v>0</v>
      </c>
      <c r="L94" s="20">
        <v>57</v>
      </c>
      <c r="M94" s="20">
        <v>57</v>
      </c>
      <c r="N94" s="20">
        <v>7</v>
      </c>
      <c r="O94" s="20">
        <v>0</v>
      </c>
      <c r="P94" s="20">
        <v>0</v>
      </c>
      <c r="Q94" s="20">
        <v>64</v>
      </c>
      <c r="R94" s="20">
        <v>0</v>
      </c>
      <c r="S94" s="20">
        <v>1870.0877192982457</v>
      </c>
      <c r="T94" s="20">
        <v>1870.0877192982457</v>
      </c>
      <c r="U94" s="20">
        <v>4787</v>
      </c>
      <c r="V94" s="20">
        <v>0</v>
      </c>
      <c r="W94" s="20">
        <v>0</v>
      </c>
      <c r="X94" s="20">
        <v>2189.125</v>
      </c>
      <c r="Y94" s="20">
        <v>0</v>
      </c>
      <c r="Z94" s="20">
        <v>46</v>
      </c>
      <c r="AA94" s="20">
        <v>0</v>
      </c>
      <c r="AB94" s="218">
        <v>7</v>
      </c>
      <c r="AC94" s="218">
        <v>0</v>
      </c>
      <c r="AD94" s="219">
        <v>53</v>
      </c>
      <c r="AE94" s="220">
        <v>0</v>
      </c>
      <c r="AF94" s="220">
        <v>39</v>
      </c>
      <c r="AG94" s="221">
        <v>39</v>
      </c>
      <c r="AH94" s="220">
        <v>0</v>
      </c>
      <c r="AI94" s="220">
        <v>0</v>
      </c>
      <c r="AJ94" s="220">
        <v>42.694978210159583</v>
      </c>
      <c r="AK94" s="220">
        <v>42.694978210159583</v>
      </c>
      <c r="AL94" s="220">
        <v>0</v>
      </c>
      <c r="AM94" s="220">
        <v>0</v>
      </c>
      <c r="AN94" s="220">
        <v>36.38357902017303</v>
      </c>
      <c r="AO94" s="220">
        <v>36.38357902017303</v>
      </c>
      <c r="AP94" s="220">
        <v>0</v>
      </c>
      <c r="AQ94" s="220">
        <v>6.5807536713443655</v>
      </c>
      <c r="AR94" s="220">
        <v>0</v>
      </c>
      <c r="AS94" s="220">
        <v>39.627416616652212</v>
      </c>
      <c r="AT94" s="220">
        <v>41.132611015748587</v>
      </c>
      <c r="AU94" s="220">
        <v>42.694978210159583</v>
      </c>
      <c r="AV94" s="220">
        <v>44.316689832018604</v>
      </c>
      <c r="AW94" s="220">
        <v>46</v>
      </c>
      <c r="AX94" s="220">
        <v>33.942687751722438</v>
      </c>
      <c r="AY94" s="220">
        <v>35.141947327543654</v>
      </c>
      <c r="AZ94" s="220">
        <v>36.38357902017303</v>
      </c>
      <c r="BA94" s="220">
        <v>37.669079916912601</v>
      </c>
      <c r="BB94" s="220">
        <v>39</v>
      </c>
      <c r="BC94" s="220">
        <v>6.1866169832731917</v>
      </c>
      <c r="BD94" s="220">
        <v>6.3806427909636545</v>
      </c>
      <c r="BE94" s="220">
        <v>6.5807536713443655</v>
      </c>
      <c r="BF94" s="220">
        <v>6.7871404655724161</v>
      </c>
      <c r="BG94" s="220">
        <v>7</v>
      </c>
      <c r="BH94" s="222">
        <v>47.047686037705446</v>
      </c>
      <c r="BI94" s="222">
        <v>48.119233945706604</v>
      </c>
      <c r="BJ94" s="222">
        <v>49.215187196793529</v>
      </c>
      <c r="BK94" s="223">
        <v>50.449552045002186</v>
      </c>
      <c r="BL94" s="223">
        <v>51.683916893210842</v>
      </c>
      <c r="BM94" s="223">
        <v>52.918281741419499</v>
      </c>
      <c r="BN94" s="223">
        <v>54.152646589628162</v>
      </c>
      <c r="BO94" s="223">
        <v>55.612202062917071</v>
      </c>
      <c r="BP94" s="223">
        <v>57.071757536205965</v>
      </c>
      <c r="BQ94" s="223">
        <v>61.118064307446161</v>
      </c>
      <c r="BR94" s="223">
        <v>65.938961867239541</v>
      </c>
      <c r="BS94" s="223">
        <v>68.0557230718141</v>
      </c>
      <c r="BT94" s="223">
        <v>69.218155362162975</v>
      </c>
      <c r="BU94" s="223">
        <v>70.421963678496439</v>
      </c>
      <c r="BV94" s="223">
        <v>71.654735213019151</v>
      </c>
      <c r="BW94" s="222">
        <v>39.888255553706792</v>
      </c>
      <c r="BX94" s="222">
        <v>40.796741823533864</v>
      </c>
      <c r="BY94" s="222">
        <v>41.725919579890167</v>
      </c>
      <c r="BZ94" s="223">
        <v>42.772446299023592</v>
      </c>
      <c r="CA94" s="223">
        <v>43.818973018157024</v>
      </c>
      <c r="CB94" s="223">
        <v>44.865499737290449</v>
      </c>
      <c r="CC94" s="223">
        <v>45.912026456423874</v>
      </c>
      <c r="CD94" s="223">
        <v>47.149475662038384</v>
      </c>
      <c r="CE94" s="223">
        <v>48.386924867652887</v>
      </c>
      <c r="CF94" s="223">
        <v>51.817489304139137</v>
      </c>
      <c r="CG94" s="223">
        <v>55.904772017877001</v>
      </c>
      <c r="CH94" s="223">
        <v>57.699417386972819</v>
      </c>
      <c r="CI94" s="223">
        <v>58.684957807051219</v>
      </c>
      <c r="CJ94" s="223">
        <v>59.705577901333946</v>
      </c>
      <c r="CK94" s="223">
        <v>60.750753767559715</v>
      </c>
      <c r="CL94" s="222">
        <v>7.1594304839986549</v>
      </c>
      <c r="CM94" s="222">
        <v>7.3224921221727444</v>
      </c>
      <c r="CN94" s="222">
        <v>7.4892676169033638</v>
      </c>
      <c r="CO94" s="223">
        <v>7.6771057459785945</v>
      </c>
      <c r="CP94" s="223">
        <v>7.8649438750538252</v>
      </c>
      <c r="CQ94" s="223">
        <v>8.052782004129055</v>
      </c>
      <c r="CR94" s="223">
        <v>8.2406201332042865</v>
      </c>
      <c r="CS94" s="223">
        <v>8.4627264008786849</v>
      </c>
      <c r="CT94" s="223">
        <v>8.6848326685530832</v>
      </c>
      <c r="CU94" s="223">
        <v>9.300575003307026</v>
      </c>
      <c r="CV94" s="223">
        <v>10.034189849362539</v>
      </c>
      <c r="CW94" s="223">
        <v>10.356305684841276</v>
      </c>
      <c r="CX94" s="223">
        <v>10.533197555111759</v>
      </c>
      <c r="CY94" s="223">
        <v>10.716385777162504</v>
      </c>
      <c r="CZ94" s="223">
        <v>10.903981445459436</v>
      </c>
      <c r="DA94" s="224">
        <v>0</v>
      </c>
      <c r="DB94" s="224">
        <v>0</v>
      </c>
      <c r="DC94" s="224">
        <v>0</v>
      </c>
      <c r="DD94" s="225">
        <v>0</v>
      </c>
      <c r="DE94" s="225">
        <v>0</v>
      </c>
      <c r="DF94" s="225">
        <v>0</v>
      </c>
      <c r="DG94" s="225">
        <v>0</v>
      </c>
      <c r="DH94" s="225">
        <v>0</v>
      </c>
      <c r="DI94" s="225">
        <v>0</v>
      </c>
      <c r="DJ94" s="225">
        <v>0</v>
      </c>
      <c r="DK94" s="225">
        <v>0</v>
      </c>
      <c r="DL94" s="225">
        <v>0</v>
      </c>
      <c r="DM94" s="225">
        <v>0</v>
      </c>
      <c r="DN94" s="225">
        <v>0</v>
      </c>
      <c r="DO94" s="225">
        <v>0</v>
      </c>
      <c r="DP94" s="224">
        <v>0</v>
      </c>
      <c r="DQ94" s="224">
        <v>0</v>
      </c>
      <c r="DR94" s="224">
        <v>0</v>
      </c>
      <c r="DS94" s="225">
        <v>0</v>
      </c>
      <c r="DT94" s="225">
        <v>0</v>
      </c>
      <c r="DU94" s="225">
        <v>0</v>
      </c>
      <c r="DV94" s="225">
        <v>0</v>
      </c>
      <c r="DW94" s="225">
        <v>0</v>
      </c>
      <c r="DX94" s="225">
        <v>0</v>
      </c>
      <c r="DY94" s="225">
        <v>0</v>
      </c>
      <c r="DZ94" s="225">
        <v>0</v>
      </c>
      <c r="EA94" s="225">
        <v>0</v>
      </c>
      <c r="EB94" s="225">
        <v>0</v>
      </c>
      <c r="EC94" s="225">
        <v>0</v>
      </c>
      <c r="ED94" s="225">
        <v>0</v>
      </c>
    </row>
    <row r="95" spans="1:134" ht="15" x14ac:dyDescent="0.25">
      <c r="A95" s="216">
        <v>122</v>
      </c>
      <c r="B95" s="216">
        <v>87</v>
      </c>
      <c r="C95" s="216" t="s">
        <v>793</v>
      </c>
      <c r="D95" s="2">
        <v>99705</v>
      </c>
      <c r="E95" s="2">
        <v>99705</v>
      </c>
      <c r="F95" s="217" t="s">
        <v>773</v>
      </c>
      <c r="G95" s="20">
        <v>545</v>
      </c>
      <c r="H95" s="20">
        <v>241</v>
      </c>
      <c r="I95" s="20">
        <v>206</v>
      </c>
      <c r="J95" s="20">
        <v>35</v>
      </c>
      <c r="K95" s="20">
        <v>5</v>
      </c>
      <c r="L95" s="20">
        <v>147</v>
      </c>
      <c r="M95" s="20">
        <v>152</v>
      </c>
      <c r="N95" s="20">
        <v>39</v>
      </c>
      <c r="O95" s="20">
        <v>0</v>
      </c>
      <c r="P95" s="20">
        <v>0</v>
      </c>
      <c r="Q95" s="20">
        <v>191</v>
      </c>
      <c r="R95" s="20">
        <v>9196.4</v>
      </c>
      <c r="S95" s="20">
        <v>2370.2176870748299</v>
      </c>
      <c r="T95" s="20">
        <v>2594.7631578947367</v>
      </c>
      <c r="U95" s="20">
        <v>9219.6923076923085</v>
      </c>
      <c r="V95" s="20">
        <v>0</v>
      </c>
      <c r="W95" s="20">
        <v>0</v>
      </c>
      <c r="X95" s="20">
        <v>3947.4973821989529</v>
      </c>
      <c r="Y95" s="20">
        <v>7.9276315789473681</v>
      </c>
      <c r="Z95" s="20">
        <v>233.07236842105263</v>
      </c>
      <c r="AA95" s="20">
        <v>0</v>
      </c>
      <c r="AB95" s="218">
        <v>39</v>
      </c>
      <c r="AC95" s="218">
        <v>0</v>
      </c>
      <c r="AD95" s="219">
        <v>280</v>
      </c>
      <c r="AE95" s="220">
        <v>6.7763157894736841</v>
      </c>
      <c r="AF95" s="220">
        <v>199.2236842105263</v>
      </c>
      <c r="AG95" s="221">
        <v>205.99999999999997</v>
      </c>
      <c r="AH95" s="220">
        <v>0</v>
      </c>
      <c r="AI95" s="220">
        <v>7.3580447287245851</v>
      </c>
      <c r="AJ95" s="220">
        <v>216.32651502450281</v>
      </c>
      <c r="AK95" s="220">
        <v>223.6845597532274</v>
      </c>
      <c r="AL95" s="220">
        <v>0</v>
      </c>
      <c r="AM95" s="220">
        <v>6.3217082305631278</v>
      </c>
      <c r="AN95" s="220">
        <v>185.85822197855595</v>
      </c>
      <c r="AO95" s="220">
        <v>192.17993020911908</v>
      </c>
      <c r="AP95" s="220">
        <v>0</v>
      </c>
      <c r="AQ95" s="220">
        <v>36.664199026061461</v>
      </c>
      <c r="AR95" s="220">
        <v>0</v>
      </c>
      <c r="AS95" s="220">
        <v>207.61320444811267</v>
      </c>
      <c r="AT95" s="220">
        <v>215.49911423468282</v>
      </c>
      <c r="AU95" s="220">
        <v>223.68455975322738</v>
      </c>
      <c r="AV95" s="220">
        <v>232.18091846774962</v>
      </c>
      <c r="AW95" s="220">
        <v>241</v>
      </c>
      <c r="AX95" s="220">
        <v>179.28701735525183</v>
      </c>
      <c r="AY95" s="220">
        <v>185.62156793523056</v>
      </c>
      <c r="AZ95" s="220">
        <v>192.17993020911908</v>
      </c>
      <c r="BA95" s="220">
        <v>198.97001186882036</v>
      </c>
      <c r="BB95" s="220">
        <v>205.99999999999997</v>
      </c>
      <c r="BC95" s="220">
        <v>34.468294621093499</v>
      </c>
      <c r="BD95" s="220">
        <v>35.549295549654651</v>
      </c>
      <c r="BE95" s="220">
        <v>36.664199026061461</v>
      </c>
      <c r="BF95" s="220">
        <v>37.814068308189178</v>
      </c>
      <c r="BG95" s="220">
        <v>39</v>
      </c>
      <c r="BH95" s="222">
        <v>245.66250770298308</v>
      </c>
      <c r="BI95" s="222">
        <v>250.41521863451541</v>
      </c>
      <c r="BJ95" s="222">
        <v>255.25987791180847</v>
      </c>
      <c r="BK95" s="223">
        <v>257.03186054594187</v>
      </c>
      <c r="BL95" s="223">
        <v>258.80384318007526</v>
      </c>
      <c r="BM95" s="223">
        <v>260.57582581420871</v>
      </c>
      <c r="BN95" s="223">
        <v>262.34780844834211</v>
      </c>
      <c r="BO95" s="223">
        <v>264.44306169212615</v>
      </c>
      <c r="BP95" s="223">
        <v>266.53831493591025</v>
      </c>
      <c r="BQ95" s="223">
        <v>272.34695841876652</v>
      </c>
      <c r="BR95" s="223">
        <v>279.26755954353689</v>
      </c>
      <c r="BS95" s="223">
        <v>282.30625924448577</v>
      </c>
      <c r="BT95" s="223">
        <v>283.97497966765997</v>
      </c>
      <c r="BU95" s="223">
        <v>285.7030971156446</v>
      </c>
      <c r="BV95" s="223">
        <v>287.47279248099653</v>
      </c>
      <c r="BW95" s="222">
        <v>209.98538002827596</v>
      </c>
      <c r="BX95" s="222">
        <v>214.04786323116252</v>
      </c>
      <c r="BY95" s="222">
        <v>218.1889412856122</v>
      </c>
      <c r="BZ95" s="223">
        <v>219.70358204341917</v>
      </c>
      <c r="CA95" s="223">
        <v>221.21822280122612</v>
      </c>
      <c r="CB95" s="223">
        <v>222.73286355903315</v>
      </c>
      <c r="CC95" s="223">
        <v>224.24750431684009</v>
      </c>
      <c r="CD95" s="223">
        <v>226.03846767044806</v>
      </c>
      <c r="CE95" s="223">
        <v>227.82943102405608</v>
      </c>
      <c r="CF95" s="223">
        <v>232.79449557786677</v>
      </c>
      <c r="CG95" s="223">
        <v>238.71003014924727</v>
      </c>
      <c r="CH95" s="223">
        <v>241.30742491437371</v>
      </c>
      <c r="CI95" s="223">
        <v>242.73380004787529</v>
      </c>
      <c r="CJ95" s="223">
        <v>244.21094608225221</v>
      </c>
      <c r="CK95" s="223">
        <v>245.72363174724182</v>
      </c>
      <c r="CL95" s="222">
        <v>39.754513694673612</v>
      </c>
      <c r="CM95" s="222">
        <v>40.523624592307478</v>
      </c>
      <c r="CN95" s="222">
        <v>41.307615097761534</v>
      </c>
      <c r="CO95" s="223">
        <v>41.594367474239554</v>
      </c>
      <c r="CP95" s="223">
        <v>41.881119850717567</v>
      </c>
      <c r="CQ95" s="223">
        <v>42.167872227195595</v>
      </c>
      <c r="CR95" s="223">
        <v>42.454624603673615</v>
      </c>
      <c r="CS95" s="223">
        <v>42.79369048129842</v>
      </c>
      <c r="CT95" s="223">
        <v>43.132756358923238</v>
      </c>
      <c r="CU95" s="223">
        <v>44.072744308431091</v>
      </c>
      <c r="CV95" s="223">
        <v>45.19267561077983</v>
      </c>
      <c r="CW95" s="223">
        <v>45.684415396410557</v>
      </c>
      <c r="CX95" s="223">
        <v>45.954457290617164</v>
      </c>
      <c r="CY95" s="223">
        <v>46.234111151494353</v>
      </c>
      <c r="CZ95" s="223">
        <v>46.520493389040929</v>
      </c>
      <c r="DA95" s="224">
        <v>0</v>
      </c>
      <c r="DB95" s="224">
        <v>0</v>
      </c>
      <c r="DC95" s="224">
        <v>0</v>
      </c>
      <c r="DD95" s="225">
        <v>0</v>
      </c>
      <c r="DE95" s="225">
        <v>0</v>
      </c>
      <c r="DF95" s="225">
        <v>0</v>
      </c>
      <c r="DG95" s="225">
        <v>0</v>
      </c>
      <c r="DH95" s="225">
        <v>0</v>
      </c>
      <c r="DI95" s="225">
        <v>0</v>
      </c>
      <c r="DJ95" s="225">
        <v>0</v>
      </c>
      <c r="DK95" s="225">
        <v>0</v>
      </c>
      <c r="DL95" s="225">
        <v>0</v>
      </c>
      <c r="DM95" s="225">
        <v>0</v>
      </c>
      <c r="DN95" s="225">
        <v>0</v>
      </c>
      <c r="DO95" s="225">
        <v>0</v>
      </c>
      <c r="DP95" s="224">
        <v>0</v>
      </c>
      <c r="DQ95" s="224">
        <v>0</v>
      </c>
      <c r="DR95" s="224">
        <v>0</v>
      </c>
      <c r="DS95" s="225">
        <v>0</v>
      </c>
      <c r="DT95" s="225">
        <v>0</v>
      </c>
      <c r="DU95" s="225">
        <v>0</v>
      </c>
      <c r="DV95" s="225">
        <v>0</v>
      </c>
      <c r="DW95" s="225">
        <v>0</v>
      </c>
      <c r="DX95" s="225">
        <v>0</v>
      </c>
      <c r="DY95" s="225">
        <v>0</v>
      </c>
      <c r="DZ95" s="225">
        <v>0</v>
      </c>
      <c r="EA95" s="225">
        <v>0</v>
      </c>
      <c r="EB95" s="225">
        <v>0</v>
      </c>
      <c r="EC95" s="225">
        <v>0</v>
      </c>
      <c r="ED95" s="225">
        <v>0</v>
      </c>
    </row>
    <row r="96" spans="1:134" ht="15" x14ac:dyDescent="0.25">
      <c r="A96" s="216">
        <v>123</v>
      </c>
      <c r="B96" s="216">
        <v>87</v>
      </c>
      <c r="C96" s="216" t="s">
        <v>794</v>
      </c>
      <c r="D96" s="2">
        <v>99705</v>
      </c>
      <c r="E96" s="2">
        <v>99705</v>
      </c>
      <c r="F96" s="217" t="s">
        <v>773</v>
      </c>
      <c r="G96" s="20">
        <v>478</v>
      </c>
      <c r="H96" s="20">
        <v>199</v>
      </c>
      <c r="I96" s="20">
        <v>188</v>
      </c>
      <c r="J96" s="20">
        <v>11</v>
      </c>
      <c r="K96" s="20">
        <v>8</v>
      </c>
      <c r="L96" s="20">
        <v>178</v>
      </c>
      <c r="M96" s="20">
        <v>186</v>
      </c>
      <c r="N96" s="20">
        <v>9</v>
      </c>
      <c r="O96" s="20">
        <v>0</v>
      </c>
      <c r="P96" s="20">
        <v>0</v>
      </c>
      <c r="Q96" s="20">
        <v>195</v>
      </c>
      <c r="R96" s="20">
        <v>13122.75</v>
      </c>
      <c r="S96" s="20">
        <v>2458.2584269662921</v>
      </c>
      <c r="T96" s="20">
        <v>2916.9462365591398</v>
      </c>
      <c r="U96" s="20">
        <v>5029.2222222222226</v>
      </c>
      <c r="V96" s="20">
        <v>0</v>
      </c>
      <c r="W96" s="20">
        <v>0</v>
      </c>
      <c r="X96" s="20">
        <v>3014.4358974358975</v>
      </c>
      <c r="Y96" s="20">
        <v>8.5591397849462361</v>
      </c>
      <c r="Z96" s="20">
        <v>190.44086021505376</v>
      </c>
      <c r="AA96" s="20">
        <v>0</v>
      </c>
      <c r="AB96" s="218">
        <v>9</v>
      </c>
      <c r="AC96" s="218">
        <v>0</v>
      </c>
      <c r="AD96" s="219">
        <v>208</v>
      </c>
      <c r="AE96" s="220">
        <v>8.086021505376344</v>
      </c>
      <c r="AF96" s="220">
        <v>179.91397849462365</v>
      </c>
      <c r="AG96" s="221">
        <v>188</v>
      </c>
      <c r="AH96" s="220">
        <v>0</v>
      </c>
      <c r="AI96" s="220">
        <v>7.944180143825859</v>
      </c>
      <c r="AJ96" s="220">
        <v>176.75800820012537</v>
      </c>
      <c r="AK96" s="220">
        <v>184.70218834395124</v>
      </c>
      <c r="AL96" s="220">
        <v>0</v>
      </c>
      <c r="AM96" s="220">
        <v>7.5435487794789413</v>
      </c>
      <c r="AN96" s="220">
        <v>167.84396034340645</v>
      </c>
      <c r="AO96" s="220">
        <v>175.3875091228854</v>
      </c>
      <c r="AP96" s="220">
        <v>0</v>
      </c>
      <c r="AQ96" s="220">
        <v>8.4609690060141833</v>
      </c>
      <c r="AR96" s="220">
        <v>0</v>
      </c>
      <c r="AS96" s="220">
        <v>171.43165014595195</v>
      </c>
      <c r="AT96" s="220">
        <v>177.94325200291237</v>
      </c>
      <c r="AU96" s="220">
        <v>184.70218834395124</v>
      </c>
      <c r="AV96" s="220">
        <v>191.71785383851525</v>
      </c>
      <c r="AW96" s="220">
        <v>199</v>
      </c>
      <c r="AX96" s="220">
        <v>163.6211614698415</v>
      </c>
      <c r="AY96" s="220">
        <v>169.40220763021043</v>
      </c>
      <c r="AZ96" s="220">
        <v>175.38750912288538</v>
      </c>
      <c r="BA96" s="220">
        <v>181.5842826763992</v>
      </c>
      <c r="BB96" s="220">
        <v>188</v>
      </c>
      <c r="BC96" s="220">
        <v>7.9542218356369609</v>
      </c>
      <c r="BD96" s="220">
        <v>8.2036835883818426</v>
      </c>
      <c r="BE96" s="220">
        <v>8.4609690060141833</v>
      </c>
      <c r="BF96" s="220">
        <v>8.7263234557359635</v>
      </c>
      <c r="BG96" s="220">
        <v>9</v>
      </c>
      <c r="BH96" s="222">
        <v>202.84995449333456</v>
      </c>
      <c r="BI96" s="222">
        <v>206.77439215049199</v>
      </c>
      <c r="BJ96" s="222">
        <v>210.77475396037298</v>
      </c>
      <c r="BK96" s="223">
        <v>211.80716600266339</v>
      </c>
      <c r="BL96" s="223">
        <v>212.83957804495381</v>
      </c>
      <c r="BM96" s="223">
        <v>213.87199008724428</v>
      </c>
      <c r="BN96" s="223">
        <v>214.9044021295347</v>
      </c>
      <c r="BO96" s="223">
        <v>216.12516165553799</v>
      </c>
      <c r="BP96" s="223">
        <v>217.34592118154134</v>
      </c>
      <c r="BQ96" s="223">
        <v>220.73021703498546</v>
      </c>
      <c r="BR96" s="223">
        <v>224.76237389898091</v>
      </c>
      <c r="BS96" s="223">
        <v>226.53281459277372</v>
      </c>
      <c r="BT96" s="223">
        <v>227.50506286818842</v>
      </c>
      <c r="BU96" s="223">
        <v>228.5119176925102</v>
      </c>
      <c r="BV96" s="223">
        <v>229.54299710106682</v>
      </c>
      <c r="BW96" s="222">
        <v>191.63714293842665</v>
      </c>
      <c r="BX96" s="222">
        <v>195.34465188086679</v>
      </c>
      <c r="BY96" s="222">
        <v>199.12388816356844</v>
      </c>
      <c r="BZ96" s="223">
        <v>200.09923220352121</v>
      </c>
      <c r="CA96" s="223">
        <v>201.07457624347396</v>
      </c>
      <c r="CB96" s="223">
        <v>202.04992028342676</v>
      </c>
      <c r="CC96" s="223">
        <v>203.02526432337953</v>
      </c>
      <c r="CD96" s="223">
        <v>204.17854467960373</v>
      </c>
      <c r="CE96" s="223">
        <v>205.33182503582802</v>
      </c>
      <c r="CF96" s="223">
        <v>208.52904925918224</v>
      </c>
      <c r="CG96" s="223">
        <v>212.33832308044427</v>
      </c>
      <c r="CH96" s="223">
        <v>214.01090021829879</v>
      </c>
      <c r="CI96" s="223">
        <v>214.92940612673078</v>
      </c>
      <c r="CJ96" s="223">
        <v>215.88060565925585</v>
      </c>
      <c r="CK96" s="223">
        <v>216.85469072864606</v>
      </c>
      <c r="CL96" s="222">
        <v>9.1741185449246796</v>
      </c>
      <c r="CM96" s="222">
        <v>9.3516056751478782</v>
      </c>
      <c r="CN96" s="222">
        <v>9.5325265610218928</v>
      </c>
      <c r="CO96" s="223">
        <v>9.5792185629345248</v>
      </c>
      <c r="CP96" s="223">
        <v>9.6259105648471568</v>
      </c>
      <c r="CQ96" s="223">
        <v>9.6726025667597906</v>
      </c>
      <c r="CR96" s="223">
        <v>9.7192945686724226</v>
      </c>
      <c r="CS96" s="223">
        <v>9.7745047984916678</v>
      </c>
      <c r="CT96" s="223">
        <v>9.8297150283109147</v>
      </c>
      <c r="CU96" s="223">
        <v>9.9827736347480851</v>
      </c>
      <c r="CV96" s="223">
        <v>10.165132487893608</v>
      </c>
      <c r="CW96" s="223">
        <v>10.245202670024941</v>
      </c>
      <c r="CX96" s="223">
        <v>10.28917369755626</v>
      </c>
      <c r="CY96" s="223">
        <v>10.334709845389908</v>
      </c>
      <c r="CZ96" s="223">
        <v>10.381341577435183</v>
      </c>
      <c r="DA96" s="224">
        <v>0</v>
      </c>
      <c r="DB96" s="224">
        <v>0</v>
      </c>
      <c r="DC96" s="224">
        <v>0</v>
      </c>
      <c r="DD96" s="225">
        <v>0</v>
      </c>
      <c r="DE96" s="225">
        <v>0</v>
      </c>
      <c r="DF96" s="225">
        <v>0</v>
      </c>
      <c r="DG96" s="225">
        <v>0</v>
      </c>
      <c r="DH96" s="225">
        <v>0</v>
      </c>
      <c r="DI96" s="225">
        <v>0</v>
      </c>
      <c r="DJ96" s="225">
        <v>0</v>
      </c>
      <c r="DK96" s="225">
        <v>0</v>
      </c>
      <c r="DL96" s="225">
        <v>0</v>
      </c>
      <c r="DM96" s="225">
        <v>0</v>
      </c>
      <c r="DN96" s="225">
        <v>0</v>
      </c>
      <c r="DO96" s="225">
        <v>0</v>
      </c>
      <c r="DP96" s="224">
        <v>0</v>
      </c>
      <c r="DQ96" s="224">
        <v>0</v>
      </c>
      <c r="DR96" s="224">
        <v>0</v>
      </c>
      <c r="DS96" s="225">
        <v>0</v>
      </c>
      <c r="DT96" s="225">
        <v>0</v>
      </c>
      <c r="DU96" s="225">
        <v>0</v>
      </c>
      <c r="DV96" s="225">
        <v>0</v>
      </c>
      <c r="DW96" s="225">
        <v>0</v>
      </c>
      <c r="DX96" s="225">
        <v>0</v>
      </c>
      <c r="DY96" s="225">
        <v>0</v>
      </c>
      <c r="DZ96" s="225">
        <v>0</v>
      </c>
      <c r="EA96" s="225">
        <v>0</v>
      </c>
      <c r="EB96" s="225">
        <v>0</v>
      </c>
      <c r="EC96" s="225">
        <v>0</v>
      </c>
      <c r="ED96" s="225">
        <v>0</v>
      </c>
    </row>
    <row r="97" spans="1:134" ht="15" x14ac:dyDescent="0.25">
      <c r="A97" s="216">
        <v>124</v>
      </c>
      <c r="B97" s="216">
        <v>87</v>
      </c>
      <c r="C97" s="216" t="s">
        <v>795</v>
      </c>
      <c r="D97" s="2">
        <v>99705</v>
      </c>
      <c r="E97" s="2">
        <v>99705</v>
      </c>
      <c r="F97" s="217" t="s">
        <v>773</v>
      </c>
      <c r="G97" s="20">
        <v>931</v>
      </c>
      <c r="H97" s="20">
        <v>349</v>
      </c>
      <c r="I97" s="20">
        <v>330</v>
      </c>
      <c r="J97" s="20">
        <v>19</v>
      </c>
      <c r="K97" s="20">
        <v>3</v>
      </c>
      <c r="L97" s="20">
        <v>211</v>
      </c>
      <c r="M97" s="20">
        <v>214</v>
      </c>
      <c r="N97" s="20">
        <v>2</v>
      </c>
      <c r="O97" s="20">
        <v>0</v>
      </c>
      <c r="P97" s="20">
        <v>0</v>
      </c>
      <c r="Q97" s="20">
        <v>216</v>
      </c>
      <c r="R97" s="20">
        <v>3358.6666666666665</v>
      </c>
      <c r="S97" s="20">
        <v>2376.4075829383883</v>
      </c>
      <c r="T97" s="20">
        <v>2390.1775700934577</v>
      </c>
      <c r="U97" s="20">
        <v>3396</v>
      </c>
      <c r="V97" s="20">
        <v>0</v>
      </c>
      <c r="W97" s="20">
        <v>0</v>
      </c>
      <c r="X97" s="20">
        <v>2399.4907407407409</v>
      </c>
      <c r="Y97" s="20">
        <v>4.8925233644859816</v>
      </c>
      <c r="Z97" s="20">
        <v>344.10747663551405</v>
      </c>
      <c r="AA97" s="20">
        <v>0</v>
      </c>
      <c r="AB97" s="218">
        <v>2</v>
      </c>
      <c r="AC97" s="218">
        <v>0</v>
      </c>
      <c r="AD97" s="219">
        <v>351</v>
      </c>
      <c r="AE97" s="220">
        <v>4.6261682242990663</v>
      </c>
      <c r="AF97" s="220">
        <v>325.37383177570092</v>
      </c>
      <c r="AG97" s="221">
        <v>330</v>
      </c>
      <c r="AH97" s="220">
        <v>0</v>
      </c>
      <c r="AI97" s="220">
        <v>4.541003879117949</v>
      </c>
      <c r="AJ97" s="220">
        <v>319.38393949796239</v>
      </c>
      <c r="AK97" s="220">
        <v>323.92494337708035</v>
      </c>
      <c r="AL97" s="220">
        <v>0</v>
      </c>
      <c r="AM97" s="220">
        <v>4.3158091576768882</v>
      </c>
      <c r="AN97" s="220">
        <v>303.54524408994109</v>
      </c>
      <c r="AO97" s="220">
        <v>307.86105324761797</v>
      </c>
      <c r="AP97" s="220">
        <v>0</v>
      </c>
      <c r="AQ97" s="220">
        <v>1.8802153346698185</v>
      </c>
      <c r="AR97" s="220">
        <v>0</v>
      </c>
      <c r="AS97" s="220">
        <v>300.65148693938306</v>
      </c>
      <c r="AT97" s="220">
        <v>312.07133140209254</v>
      </c>
      <c r="AU97" s="220">
        <v>323.9249433770803</v>
      </c>
      <c r="AV97" s="220">
        <v>336.22879894292373</v>
      </c>
      <c r="AW97" s="220">
        <v>349</v>
      </c>
      <c r="AX97" s="220">
        <v>287.2073578991899</v>
      </c>
      <c r="AY97" s="220">
        <v>297.35493892536937</v>
      </c>
      <c r="AZ97" s="220">
        <v>307.86105324761797</v>
      </c>
      <c r="BA97" s="220">
        <v>318.738368527722</v>
      </c>
      <c r="BB97" s="220">
        <v>330</v>
      </c>
      <c r="BC97" s="220">
        <v>1.7676048523637691</v>
      </c>
      <c r="BD97" s="220">
        <v>1.823040797418187</v>
      </c>
      <c r="BE97" s="220">
        <v>1.8802153346698185</v>
      </c>
      <c r="BF97" s="220">
        <v>1.9391829901635476</v>
      </c>
      <c r="BG97" s="220">
        <v>2</v>
      </c>
      <c r="BH97" s="222">
        <v>352.24011286770423</v>
      </c>
      <c r="BI97" s="222">
        <v>355.51030691419203</v>
      </c>
      <c r="BJ97" s="222">
        <v>358.81086141285721</v>
      </c>
      <c r="BK97" s="223">
        <v>360.63019034812822</v>
      </c>
      <c r="BL97" s="223">
        <v>362.4495192833993</v>
      </c>
      <c r="BM97" s="223">
        <v>364.26884821867037</v>
      </c>
      <c r="BN97" s="223">
        <v>366.08817715394139</v>
      </c>
      <c r="BO97" s="223">
        <v>368.23941429346416</v>
      </c>
      <c r="BP97" s="223">
        <v>370.39065143298683</v>
      </c>
      <c r="BQ97" s="223">
        <v>376.35449834630725</v>
      </c>
      <c r="BR97" s="223">
        <v>383.46001373524439</v>
      </c>
      <c r="BS97" s="223">
        <v>386.57990564899291</v>
      </c>
      <c r="BT97" s="223">
        <v>388.2932132696647</v>
      </c>
      <c r="BU97" s="223">
        <v>390.06750496762066</v>
      </c>
      <c r="BV97" s="223">
        <v>391.88448551967582</v>
      </c>
      <c r="BW97" s="222">
        <v>333.06371703823038</v>
      </c>
      <c r="BX97" s="222">
        <v>336.15587759794658</v>
      </c>
      <c r="BY97" s="222">
        <v>339.27674574854694</v>
      </c>
      <c r="BZ97" s="223">
        <v>340.997028122872</v>
      </c>
      <c r="CA97" s="223">
        <v>342.71731049719705</v>
      </c>
      <c r="CB97" s="223">
        <v>344.43759287152216</v>
      </c>
      <c r="CC97" s="223">
        <v>346.15787524584721</v>
      </c>
      <c r="CD97" s="223">
        <v>348.19199632333289</v>
      </c>
      <c r="CE97" s="223">
        <v>350.22611740081851</v>
      </c>
      <c r="CF97" s="223">
        <v>355.8652849692877</v>
      </c>
      <c r="CG97" s="223">
        <v>362.58396714220817</v>
      </c>
      <c r="CH97" s="223">
        <v>365.53400820678416</v>
      </c>
      <c r="CI97" s="223">
        <v>367.15404120054257</v>
      </c>
      <c r="CJ97" s="223">
        <v>368.83173822153248</v>
      </c>
      <c r="CK97" s="223">
        <v>370.54980006158462</v>
      </c>
      <c r="CL97" s="222">
        <v>2.018567982049881</v>
      </c>
      <c r="CM97" s="222">
        <v>2.0373083490784643</v>
      </c>
      <c r="CN97" s="222">
        <v>2.056222701506345</v>
      </c>
      <c r="CO97" s="223">
        <v>2.0666486552901331</v>
      </c>
      <c r="CP97" s="223">
        <v>2.0770746090739216</v>
      </c>
      <c r="CQ97" s="223">
        <v>2.0875005628577101</v>
      </c>
      <c r="CR97" s="223">
        <v>2.0979265166414982</v>
      </c>
      <c r="CS97" s="223">
        <v>2.1102545231717142</v>
      </c>
      <c r="CT97" s="223">
        <v>2.1225825297019303</v>
      </c>
      <c r="CU97" s="223">
        <v>2.1567593028441676</v>
      </c>
      <c r="CV97" s="223">
        <v>2.1974785887406556</v>
      </c>
      <c r="CW97" s="223">
        <v>2.2153576254956615</v>
      </c>
      <c r="CX97" s="223">
        <v>2.2251760072760152</v>
      </c>
      <c r="CY97" s="223">
        <v>2.2353438680092874</v>
      </c>
      <c r="CZ97" s="223">
        <v>2.2457563640096034</v>
      </c>
      <c r="DA97" s="224">
        <v>0</v>
      </c>
      <c r="DB97" s="224">
        <v>0</v>
      </c>
      <c r="DC97" s="224">
        <v>0</v>
      </c>
      <c r="DD97" s="225">
        <v>0</v>
      </c>
      <c r="DE97" s="225">
        <v>0</v>
      </c>
      <c r="DF97" s="225">
        <v>0</v>
      </c>
      <c r="DG97" s="225">
        <v>0</v>
      </c>
      <c r="DH97" s="225">
        <v>0</v>
      </c>
      <c r="DI97" s="225">
        <v>0</v>
      </c>
      <c r="DJ97" s="225">
        <v>0</v>
      </c>
      <c r="DK97" s="225">
        <v>0</v>
      </c>
      <c r="DL97" s="225">
        <v>0</v>
      </c>
      <c r="DM97" s="225">
        <v>0</v>
      </c>
      <c r="DN97" s="225">
        <v>0</v>
      </c>
      <c r="DO97" s="225">
        <v>0</v>
      </c>
      <c r="DP97" s="224">
        <v>0</v>
      </c>
      <c r="DQ97" s="224">
        <v>0</v>
      </c>
      <c r="DR97" s="224">
        <v>0</v>
      </c>
      <c r="DS97" s="225">
        <v>0</v>
      </c>
      <c r="DT97" s="225">
        <v>0</v>
      </c>
      <c r="DU97" s="225">
        <v>0</v>
      </c>
      <c r="DV97" s="225">
        <v>0</v>
      </c>
      <c r="DW97" s="225">
        <v>0</v>
      </c>
      <c r="DX97" s="225">
        <v>0</v>
      </c>
      <c r="DY97" s="225">
        <v>0</v>
      </c>
      <c r="DZ97" s="225">
        <v>0</v>
      </c>
      <c r="EA97" s="225">
        <v>0</v>
      </c>
      <c r="EB97" s="225">
        <v>0</v>
      </c>
      <c r="EC97" s="225">
        <v>0</v>
      </c>
      <c r="ED97" s="225">
        <v>0</v>
      </c>
    </row>
    <row r="98" spans="1:134" ht="15" x14ac:dyDescent="0.25">
      <c r="A98" s="216">
        <v>125</v>
      </c>
      <c r="B98" s="216">
        <v>87</v>
      </c>
      <c r="C98" s="216" t="s">
        <v>796</v>
      </c>
      <c r="D98" s="2">
        <v>99705</v>
      </c>
      <c r="E98" s="2">
        <v>99705</v>
      </c>
      <c r="F98" s="217" t="s">
        <v>773</v>
      </c>
      <c r="G98" s="20">
        <v>634</v>
      </c>
      <c r="H98" s="20">
        <v>218</v>
      </c>
      <c r="I98" s="20">
        <v>209</v>
      </c>
      <c r="J98" s="20">
        <v>9</v>
      </c>
      <c r="K98" s="20">
        <v>0</v>
      </c>
      <c r="L98" s="20">
        <v>172</v>
      </c>
      <c r="M98" s="20">
        <v>172</v>
      </c>
      <c r="N98" s="20">
        <v>2</v>
      </c>
      <c r="O98" s="20">
        <v>0</v>
      </c>
      <c r="P98" s="20">
        <v>0</v>
      </c>
      <c r="Q98" s="20">
        <v>174</v>
      </c>
      <c r="R98" s="20">
        <v>0</v>
      </c>
      <c r="S98" s="20">
        <v>2376.3023255813955</v>
      </c>
      <c r="T98" s="20">
        <v>2376.3023255813955</v>
      </c>
      <c r="U98" s="20">
        <v>1576</v>
      </c>
      <c r="V98" s="20">
        <v>0</v>
      </c>
      <c r="W98" s="20">
        <v>0</v>
      </c>
      <c r="X98" s="20">
        <v>2367.1034482758619</v>
      </c>
      <c r="Y98" s="20">
        <v>0</v>
      </c>
      <c r="Z98" s="20">
        <v>218</v>
      </c>
      <c r="AA98" s="20">
        <v>0</v>
      </c>
      <c r="AB98" s="218">
        <v>2</v>
      </c>
      <c r="AC98" s="218">
        <v>0</v>
      </c>
      <c r="AD98" s="219">
        <v>220</v>
      </c>
      <c r="AE98" s="220">
        <v>0</v>
      </c>
      <c r="AF98" s="220">
        <v>209</v>
      </c>
      <c r="AG98" s="221">
        <v>209</v>
      </c>
      <c r="AH98" s="220">
        <v>0</v>
      </c>
      <c r="AI98" s="220">
        <v>0</v>
      </c>
      <c r="AJ98" s="220">
        <v>202.3370706481476</v>
      </c>
      <c r="AK98" s="220">
        <v>202.3370706481476</v>
      </c>
      <c r="AL98" s="220">
        <v>0</v>
      </c>
      <c r="AM98" s="220">
        <v>0</v>
      </c>
      <c r="AN98" s="220">
        <v>194.97866705682472</v>
      </c>
      <c r="AO98" s="220">
        <v>194.97866705682472</v>
      </c>
      <c r="AP98" s="220">
        <v>0</v>
      </c>
      <c r="AQ98" s="220">
        <v>1.8802153346698185</v>
      </c>
      <c r="AR98" s="220">
        <v>0</v>
      </c>
      <c r="AS98" s="220">
        <v>187.79949613978658</v>
      </c>
      <c r="AT98" s="220">
        <v>194.93280872680853</v>
      </c>
      <c r="AU98" s="220">
        <v>202.3370706481476</v>
      </c>
      <c r="AV98" s="220">
        <v>210.02257355174032</v>
      </c>
      <c r="AW98" s="220">
        <v>218</v>
      </c>
      <c r="AX98" s="220">
        <v>181.89799333615358</v>
      </c>
      <c r="AY98" s="220">
        <v>188.32479465273394</v>
      </c>
      <c r="AZ98" s="220">
        <v>194.97866705682472</v>
      </c>
      <c r="BA98" s="220">
        <v>201.86763340089061</v>
      </c>
      <c r="BB98" s="220">
        <v>209</v>
      </c>
      <c r="BC98" s="220">
        <v>1.7676048523637691</v>
      </c>
      <c r="BD98" s="220">
        <v>1.823040797418187</v>
      </c>
      <c r="BE98" s="220">
        <v>1.8802153346698185</v>
      </c>
      <c r="BF98" s="220">
        <v>1.9391829901635476</v>
      </c>
      <c r="BG98" s="220">
        <v>2</v>
      </c>
      <c r="BH98" s="222">
        <v>220.02391004343701</v>
      </c>
      <c r="BI98" s="222">
        <v>222.06661004955259</v>
      </c>
      <c r="BJ98" s="222">
        <v>224.12827446419161</v>
      </c>
      <c r="BK98" s="223">
        <v>225.72240413950439</v>
      </c>
      <c r="BL98" s="223">
        <v>227.31653381481718</v>
      </c>
      <c r="BM98" s="223">
        <v>228.91066349012996</v>
      </c>
      <c r="BN98" s="223">
        <v>230.50479316544278</v>
      </c>
      <c r="BO98" s="223">
        <v>232.38974695046966</v>
      </c>
      <c r="BP98" s="223">
        <v>234.27470073549651</v>
      </c>
      <c r="BQ98" s="223">
        <v>239.50033374733573</v>
      </c>
      <c r="BR98" s="223">
        <v>245.72631780129066</v>
      </c>
      <c r="BS98" s="223">
        <v>248.4600248220797</v>
      </c>
      <c r="BT98" s="223">
        <v>249.96125665987563</v>
      </c>
      <c r="BU98" s="223">
        <v>251.51592387454915</v>
      </c>
      <c r="BV98" s="223">
        <v>253.10799585303712</v>
      </c>
      <c r="BW98" s="222">
        <v>210.94035412421258</v>
      </c>
      <c r="BX98" s="222">
        <v>212.89872247869951</v>
      </c>
      <c r="BY98" s="222">
        <v>214.87527230741304</v>
      </c>
      <c r="BZ98" s="223">
        <v>216.40358928970832</v>
      </c>
      <c r="CA98" s="223">
        <v>217.93190627200363</v>
      </c>
      <c r="CB98" s="223">
        <v>219.46022325429891</v>
      </c>
      <c r="CC98" s="223">
        <v>220.98854023659419</v>
      </c>
      <c r="CD98" s="223">
        <v>222.79567482866128</v>
      </c>
      <c r="CE98" s="223">
        <v>224.60280942072831</v>
      </c>
      <c r="CF98" s="223">
        <v>229.61270528987691</v>
      </c>
      <c r="CG98" s="223">
        <v>235.58165330490709</v>
      </c>
      <c r="CH98" s="223">
        <v>238.2025008615351</v>
      </c>
      <c r="CI98" s="223">
        <v>239.64175523813762</v>
      </c>
      <c r="CJ98" s="223">
        <v>241.13223894394849</v>
      </c>
      <c r="CK98" s="223">
        <v>242.65858318020528</v>
      </c>
      <c r="CL98" s="222">
        <v>2.018567982049881</v>
      </c>
      <c r="CM98" s="222">
        <v>2.0373083490784643</v>
      </c>
      <c r="CN98" s="222">
        <v>2.056222701506345</v>
      </c>
      <c r="CO98" s="223">
        <v>2.0708477443991229</v>
      </c>
      <c r="CP98" s="223">
        <v>2.0854727872919008</v>
      </c>
      <c r="CQ98" s="223">
        <v>2.1000978301846787</v>
      </c>
      <c r="CR98" s="223">
        <v>2.1147228730774565</v>
      </c>
      <c r="CS98" s="223">
        <v>2.1320160270685289</v>
      </c>
      <c r="CT98" s="223">
        <v>2.1493091810596012</v>
      </c>
      <c r="CU98" s="223">
        <v>2.1972507683241811</v>
      </c>
      <c r="CV98" s="223">
        <v>2.2543698880852352</v>
      </c>
      <c r="CW98" s="223">
        <v>2.2794497690099056</v>
      </c>
      <c r="CX98" s="223">
        <v>2.2932225381639966</v>
      </c>
      <c r="CY98" s="223">
        <v>2.3074855401334786</v>
      </c>
      <c r="CZ98" s="223">
        <v>2.3220917050737349</v>
      </c>
      <c r="DA98" s="224">
        <v>0</v>
      </c>
      <c r="DB98" s="224">
        <v>0</v>
      </c>
      <c r="DC98" s="224">
        <v>0</v>
      </c>
      <c r="DD98" s="225">
        <v>0</v>
      </c>
      <c r="DE98" s="225">
        <v>0</v>
      </c>
      <c r="DF98" s="225">
        <v>0</v>
      </c>
      <c r="DG98" s="225">
        <v>0</v>
      </c>
      <c r="DH98" s="225">
        <v>0</v>
      </c>
      <c r="DI98" s="225">
        <v>0</v>
      </c>
      <c r="DJ98" s="225">
        <v>0</v>
      </c>
      <c r="DK98" s="225">
        <v>0</v>
      </c>
      <c r="DL98" s="225">
        <v>0</v>
      </c>
      <c r="DM98" s="225">
        <v>0</v>
      </c>
      <c r="DN98" s="225">
        <v>0</v>
      </c>
      <c r="DO98" s="225">
        <v>0</v>
      </c>
      <c r="DP98" s="224">
        <v>0</v>
      </c>
      <c r="DQ98" s="224">
        <v>0</v>
      </c>
      <c r="DR98" s="224">
        <v>0</v>
      </c>
      <c r="DS98" s="225">
        <v>0</v>
      </c>
      <c r="DT98" s="225">
        <v>0</v>
      </c>
      <c r="DU98" s="225">
        <v>0</v>
      </c>
      <c r="DV98" s="225">
        <v>0</v>
      </c>
      <c r="DW98" s="225">
        <v>0</v>
      </c>
      <c r="DX98" s="225">
        <v>0</v>
      </c>
      <c r="DY98" s="225">
        <v>0</v>
      </c>
      <c r="DZ98" s="225">
        <v>0</v>
      </c>
      <c r="EA98" s="225">
        <v>0</v>
      </c>
      <c r="EB98" s="225">
        <v>0</v>
      </c>
      <c r="EC98" s="225">
        <v>0</v>
      </c>
      <c r="ED98" s="225">
        <v>0</v>
      </c>
    </row>
    <row r="99" spans="1:134" ht="15" x14ac:dyDescent="0.25">
      <c r="A99" s="216">
        <v>126</v>
      </c>
      <c r="B99" s="216">
        <v>87</v>
      </c>
      <c r="C99" s="216" t="s">
        <v>797</v>
      </c>
      <c r="D99" s="2">
        <v>99705</v>
      </c>
      <c r="E99" s="2">
        <v>99705</v>
      </c>
      <c r="F99" s="217" t="s">
        <v>773</v>
      </c>
      <c r="G99" s="20">
        <v>288</v>
      </c>
      <c r="H99" s="20">
        <v>124</v>
      </c>
      <c r="I99" s="20">
        <v>111</v>
      </c>
      <c r="J99" s="20">
        <v>13</v>
      </c>
      <c r="K99" s="20">
        <v>0</v>
      </c>
      <c r="L99" s="20">
        <v>143</v>
      </c>
      <c r="M99" s="20">
        <v>143</v>
      </c>
      <c r="N99" s="20">
        <v>0</v>
      </c>
      <c r="O99" s="20">
        <v>0</v>
      </c>
      <c r="P99" s="20">
        <v>0</v>
      </c>
      <c r="Q99" s="20">
        <v>143</v>
      </c>
      <c r="R99" s="20">
        <v>0</v>
      </c>
      <c r="S99" s="20">
        <v>2043.4685314685314</v>
      </c>
      <c r="T99" s="20">
        <v>2043.4685314685314</v>
      </c>
      <c r="U99" s="20">
        <v>0</v>
      </c>
      <c r="V99" s="20">
        <v>0</v>
      </c>
      <c r="W99" s="20">
        <v>0</v>
      </c>
      <c r="X99" s="20">
        <v>2043.4685314685314</v>
      </c>
      <c r="Y99" s="20">
        <v>0</v>
      </c>
      <c r="Z99" s="20">
        <v>124</v>
      </c>
      <c r="AA99" s="20">
        <v>0</v>
      </c>
      <c r="AB99" s="218">
        <v>0</v>
      </c>
      <c r="AC99" s="218">
        <v>0</v>
      </c>
      <c r="AD99" s="219">
        <v>124</v>
      </c>
      <c r="AE99" s="220">
        <v>0</v>
      </c>
      <c r="AF99" s="220">
        <v>111</v>
      </c>
      <c r="AG99" s="221">
        <v>111</v>
      </c>
      <c r="AH99" s="220">
        <v>0</v>
      </c>
      <c r="AI99" s="220">
        <v>0</v>
      </c>
      <c r="AJ99" s="220">
        <v>115.0908108273867</v>
      </c>
      <c r="AK99" s="220">
        <v>115.0908108273867</v>
      </c>
      <c r="AL99" s="220">
        <v>0</v>
      </c>
      <c r="AM99" s="220">
        <v>0</v>
      </c>
      <c r="AN99" s="220">
        <v>103.55326336510787</v>
      </c>
      <c r="AO99" s="220">
        <v>103.55326336510787</v>
      </c>
      <c r="AP99" s="220">
        <v>0</v>
      </c>
      <c r="AQ99" s="220">
        <v>0</v>
      </c>
      <c r="AR99" s="220">
        <v>0</v>
      </c>
      <c r="AS99" s="220">
        <v>106.82173174923639</v>
      </c>
      <c r="AT99" s="220">
        <v>110.87921230332228</v>
      </c>
      <c r="AU99" s="220">
        <v>115.0908108273867</v>
      </c>
      <c r="AV99" s="220">
        <v>119.46238128631101</v>
      </c>
      <c r="AW99" s="220">
        <v>124</v>
      </c>
      <c r="AX99" s="220">
        <v>96.606111293363867</v>
      </c>
      <c r="AY99" s="220">
        <v>100.01938854762425</v>
      </c>
      <c r="AZ99" s="220">
        <v>103.55326336510787</v>
      </c>
      <c r="BA99" s="220">
        <v>107.2119966865974</v>
      </c>
      <c r="BB99" s="220">
        <v>111</v>
      </c>
      <c r="BC99" s="220">
        <v>0</v>
      </c>
      <c r="BD99" s="220">
        <v>0</v>
      </c>
      <c r="BE99" s="220">
        <v>0</v>
      </c>
      <c r="BF99" s="220">
        <v>0</v>
      </c>
      <c r="BG99" s="220">
        <v>0</v>
      </c>
      <c r="BH99" s="222">
        <v>125.00029625679839</v>
      </c>
      <c r="BI99" s="222">
        <v>126.00866180876908</v>
      </c>
      <c r="BJ99" s="222">
        <v>127.02516175015204</v>
      </c>
      <c r="BK99" s="223">
        <v>127.94484593563359</v>
      </c>
      <c r="BL99" s="223">
        <v>128.86453012111517</v>
      </c>
      <c r="BM99" s="223">
        <v>129.78421430659671</v>
      </c>
      <c r="BN99" s="223">
        <v>130.70389849207828</v>
      </c>
      <c r="BO99" s="223">
        <v>131.79136472101769</v>
      </c>
      <c r="BP99" s="223">
        <v>132.87883094995709</v>
      </c>
      <c r="BQ99" s="223">
        <v>135.8935995190046</v>
      </c>
      <c r="BR99" s="223">
        <v>139.48548991672854</v>
      </c>
      <c r="BS99" s="223">
        <v>141.06261827315674</v>
      </c>
      <c r="BT99" s="223">
        <v>141.92870790271678</v>
      </c>
      <c r="BU99" s="223">
        <v>142.82562543280508</v>
      </c>
      <c r="BV99" s="223">
        <v>143.74412249326309</v>
      </c>
      <c r="BW99" s="222">
        <v>111.8954264879405</v>
      </c>
      <c r="BX99" s="222">
        <v>112.79807629655942</v>
      </c>
      <c r="BY99" s="222">
        <v>113.70800769570062</v>
      </c>
      <c r="BZ99" s="223">
        <v>114.53127337786556</v>
      </c>
      <c r="CA99" s="223">
        <v>115.3545390600305</v>
      </c>
      <c r="CB99" s="223">
        <v>116.17780474219546</v>
      </c>
      <c r="CC99" s="223">
        <v>117.00107042436041</v>
      </c>
      <c r="CD99" s="223">
        <v>117.97452809704004</v>
      </c>
      <c r="CE99" s="223">
        <v>118.94798576971966</v>
      </c>
      <c r="CF99" s="223">
        <v>121.64668989201219</v>
      </c>
      <c r="CG99" s="223">
        <v>124.86201113513603</v>
      </c>
      <c r="CH99" s="223">
        <v>126.27379538968064</v>
      </c>
      <c r="CI99" s="223">
        <v>127.04908530001259</v>
      </c>
      <c r="CJ99" s="223">
        <v>127.85197115355939</v>
      </c>
      <c r="CK99" s="223">
        <v>128.67417416735645</v>
      </c>
      <c r="CL99" s="222">
        <v>0</v>
      </c>
      <c r="CM99" s="222">
        <v>0</v>
      </c>
      <c r="CN99" s="222">
        <v>0</v>
      </c>
      <c r="CO99" s="223">
        <v>0</v>
      </c>
      <c r="CP99" s="223">
        <v>0</v>
      </c>
      <c r="CQ99" s="223">
        <v>0</v>
      </c>
      <c r="CR99" s="223">
        <v>0</v>
      </c>
      <c r="CS99" s="223">
        <v>0</v>
      </c>
      <c r="CT99" s="223">
        <v>0</v>
      </c>
      <c r="CU99" s="223">
        <v>0</v>
      </c>
      <c r="CV99" s="223">
        <v>0</v>
      </c>
      <c r="CW99" s="223">
        <v>0</v>
      </c>
      <c r="CX99" s="223">
        <v>0</v>
      </c>
      <c r="CY99" s="223">
        <v>0</v>
      </c>
      <c r="CZ99" s="223">
        <v>0</v>
      </c>
      <c r="DA99" s="224">
        <v>0</v>
      </c>
      <c r="DB99" s="224">
        <v>0</v>
      </c>
      <c r="DC99" s="224">
        <v>0</v>
      </c>
      <c r="DD99" s="225">
        <v>0</v>
      </c>
      <c r="DE99" s="225">
        <v>0</v>
      </c>
      <c r="DF99" s="225">
        <v>0</v>
      </c>
      <c r="DG99" s="225">
        <v>0</v>
      </c>
      <c r="DH99" s="225">
        <v>0</v>
      </c>
      <c r="DI99" s="225">
        <v>0</v>
      </c>
      <c r="DJ99" s="225">
        <v>0</v>
      </c>
      <c r="DK99" s="225">
        <v>0</v>
      </c>
      <c r="DL99" s="225">
        <v>0</v>
      </c>
      <c r="DM99" s="225">
        <v>0</v>
      </c>
      <c r="DN99" s="225">
        <v>0</v>
      </c>
      <c r="DO99" s="225">
        <v>0</v>
      </c>
      <c r="DP99" s="224">
        <v>0</v>
      </c>
      <c r="DQ99" s="224">
        <v>0</v>
      </c>
      <c r="DR99" s="224">
        <v>0</v>
      </c>
      <c r="DS99" s="225">
        <v>0</v>
      </c>
      <c r="DT99" s="225">
        <v>0</v>
      </c>
      <c r="DU99" s="225">
        <v>0</v>
      </c>
      <c r="DV99" s="225">
        <v>0</v>
      </c>
      <c r="DW99" s="225">
        <v>0</v>
      </c>
      <c r="DX99" s="225">
        <v>0</v>
      </c>
      <c r="DY99" s="225">
        <v>0</v>
      </c>
      <c r="DZ99" s="225">
        <v>0</v>
      </c>
      <c r="EA99" s="225">
        <v>0</v>
      </c>
      <c r="EB99" s="225">
        <v>0</v>
      </c>
      <c r="EC99" s="225">
        <v>0</v>
      </c>
      <c r="ED99" s="225">
        <v>0</v>
      </c>
    </row>
    <row r="100" spans="1:134" ht="15" x14ac:dyDescent="0.25">
      <c r="A100" s="216">
        <v>95</v>
      </c>
      <c r="B100" s="216">
        <v>88</v>
      </c>
      <c r="C100" s="216" t="s">
        <v>798</v>
      </c>
      <c r="D100" s="2">
        <v>99709</v>
      </c>
      <c r="E100" s="2">
        <v>99709</v>
      </c>
      <c r="F100" s="217" t="s">
        <v>703</v>
      </c>
      <c r="G100" s="20">
        <v>68</v>
      </c>
      <c r="H100" s="20">
        <v>25</v>
      </c>
      <c r="I100" s="20">
        <v>24</v>
      </c>
      <c r="J100" s="20">
        <v>1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834.49503068156923</v>
      </c>
      <c r="T100" s="20">
        <v>834.49503068156923</v>
      </c>
      <c r="U100" s="20">
        <v>1408.3846153846155</v>
      </c>
      <c r="V100" s="20">
        <v>0</v>
      </c>
      <c r="W100" s="20">
        <v>0</v>
      </c>
      <c r="X100" s="20">
        <v>1365.173957061457</v>
      </c>
      <c r="Y100" s="20">
        <v>0.57280838530838529</v>
      </c>
      <c r="Z100" s="20">
        <v>24.394707207207208</v>
      </c>
      <c r="AA100" s="20">
        <v>3.2484407484407486E-2</v>
      </c>
      <c r="AB100" s="218">
        <v>0</v>
      </c>
      <c r="AC100" s="218">
        <v>0</v>
      </c>
      <c r="AD100" s="219">
        <v>25</v>
      </c>
      <c r="AE100" s="220">
        <v>0.5498960498960499</v>
      </c>
      <c r="AF100" s="220">
        <v>23.418918918918919</v>
      </c>
      <c r="AG100" s="221">
        <v>23.968814968814968</v>
      </c>
      <c r="AH100" s="220">
        <v>3.118503118503119E-2</v>
      </c>
      <c r="AI100" s="220">
        <v>0.54540431280220691</v>
      </c>
      <c r="AJ100" s="220">
        <v>23.227625261098147</v>
      </c>
      <c r="AK100" s="220">
        <v>23.773029573900356</v>
      </c>
      <c r="AL100" s="220">
        <v>3.0930301293130829E-2</v>
      </c>
      <c r="AM100" s="220">
        <v>0.52457588221104934</v>
      </c>
      <c r="AN100" s="220">
        <v>22.340586106489095</v>
      </c>
      <c r="AO100" s="220">
        <v>22.865161988700144</v>
      </c>
      <c r="AP100" s="220">
        <v>2.9749104851288247E-2</v>
      </c>
      <c r="AQ100" s="220">
        <v>0</v>
      </c>
      <c r="AR100" s="220">
        <v>0</v>
      </c>
      <c r="AS100" s="220">
        <v>22.635689683556482</v>
      </c>
      <c r="AT100" s="220">
        <v>23.197390376350942</v>
      </c>
      <c r="AU100" s="220">
        <v>23.773029573900352</v>
      </c>
      <c r="AV100" s="220">
        <v>24.362953157769923</v>
      </c>
      <c r="AW100" s="220">
        <v>24.967515592515593</v>
      </c>
      <c r="AX100" s="220">
        <v>21.812327119622555</v>
      </c>
      <c r="AY100" s="220">
        <v>22.332541121437281</v>
      </c>
      <c r="AZ100" s="220">
        <v>22.865161988700141</v>
      </c>
      <c r="BA100" s="220">
        <v>23.41048561946409</v>
      </c>
      <c r="BB100" s="220">
        <v>23.968814968814968</v>
      </c>
      <c r="BC100" s="220">
        <v>0</v>
      </c>
      <c r="BD100" s="220">
        <v>0</v>
      </c>
      <c r="BE100" s="220">
        <v>0</v>
      </c>
      <c r="BF100" s="220">
        <v>0</v>
      </c>
      <c r="BG100" s="220">
        <v>0</v>
      </c>
      <c r="BH100" s="222">
        <v>25.095414912226726</v>
      </c>
      <c r="BI100" s="222">
        <v>25.223969412703525</v>
      </c>
      <c r="BJ100" s="222">
        <v>25.353182450193977</v>
      </c>
      <c r="BK100" s="223">
        <v>25.418910215425573</v>
      </c>
      <c r="BL100" s="223">
        <v>25.484637980657169</v>
      </c>
      <c r="BM100" s="223">
        <v>25.550365745888765</v>
      </c>
      <c r="BN100" s="223">
        <v>25.616093511120361</v>
      </c>
      <c r="BO100" s="223">
        <v>25.693812282543611</v>
      </c>
      <c r="BP100" s="223">
        <v>25.771531053966864</v>
      </c>
      <c r="BQ100" s="223">
        <v>25.986989799329752</v>
      </c>
      <c r="BR100" s="223">
        <v>26.243694146894018</v>
      </c>
      <c r="BS100" s="223">
        <v>26.356407971908997</v>
      </c>
      <c r="BT100" s="223">
        <v>26.418305454479537</v>
      </c>
      <c r="BU100" s="223">
        <v>26.48240613793195</v>
      </c>
      <c r="BV100" s="223">
        <v>26.548049062001677</v>
      </c>
      <c r="BW100" s="222">
        <v>24.091598315737656</v>
      </c>
      <c r="BX100" s="222">
        <v>24.21501063619538</v>
      </c>
      <c r="BY100" s="222">
        <v>24.339055152186216</v>
      </c>
      <c r="BZ100" s="223">
        <v>24.402153806808549</v>
      </c>
      <c r="CA100" s="223">
        <v>24.465252461430882</v>
      </c>
      <c r="CB100" s="223">
        <v>24.528351116053212</v>
      </c>
      <c r="CC100" s="223">
        <v>24.591449770675545</v>
      </c>
      <c r="CD100" s="223">
        <v>24.666059791241864</v>
      </c>
      <c r="CE100" s="223">
        <v>24.740669811808186</v>
      </c>
      <c r="CF100" s="223">
        <v>24.947510207356562</v>
      </c>
      <c r="CG100" s="223">
        <v>25.193946381018257</v>
      </c>
      <c r="CH100" s="223">
        <v>25.302151653032634</v>
      </c>
      <c r="CI100" s="223">
        <v>25.361573236300352</v>
      </c>
      <c r="CJ100" s="223">
        <v>25.423109892414672</v>
      </c>
      <c r="CK100" s="223">
        <v>25.48612709952161</v>
      </c>
      <c r="CL100" s="222">
        <v>0</v>
      </c>
      <c r="CM100" s="222">
        <v>0</v>
      </c>
      <c r="CN100" s="222">
        <v>0</v>
      </c>
      <c r="CO100" s="223">
        <v>0</v>
      </c>
      <c r="CP100" s="223">
        <v>0</v>
      </c>
      <c r="CQ100" s="223">
        <v>0</v>
      </c>
      <c r="CR100" s="223">
        <v>0</v>
      </c>
      <c r="CS100" s="223">
        <v>0</v>
      </c>
      <c r="CT100" s="223">
        <v>0</v>
      </c>
      <c r="CU100" s="223">
        <v>0</v>
      </c>
      <c r="CV100" s="223">
        <v>0</v>
      </c>
      <c r="CW100" s="223">
        <v>0</v>
      </c>
      <c r="CX100" s="223">
        <v>0</v>
      </c>
      <c r="CY100" s="223">
        <v>0</v>
      </c>
      <c r="CZ100" s="223">
        <v>0</v>
      </c>
      <c r="DA100" s="224">
        <v>3.2650813052597878E-2</v>
      </c>
      <c r="DB100" s="224">
        <v>3.2818071054779505E-2</v>
      </c>
      <c r="DC100" s="224">
        <v>3.2986185857655448E-2</v>
      </c>
      <c r="DD100" s="225">
        <v>3.3071702075755362E-2</v>
      </c>
      <c r="DE100" s="225">
        <v>3.3157218293855283E-2</v>
      </c>
      <c r="DF100" s="225">
        <v>3.3242734511955196E-2</v>
      </c>
      <c r="DG100" s="225">
        <v>3.3328250730055117E-2</v>
      </c>
      <c r="DH100" s="225">
        <v>3.3429368049106963E-2</v>
      </c>
      <c r="DI100" s="225">
        <v>3.3530485368158815E-2</v>
      </c>
      <c r="DJ100" s="225">
        <v>3.3810811604644483E-2</v>
      </c>
      <c r="DK100" s="225">
        <v>3.4144801127887092E-2</v>
      </c>
      <c r="DL100" s="225">
        <v>3.4291449351950297E-2</v>
      </c>
      <c r="DM100" s="225">
        <v>3.4371982116158648E-2</v>
      </c>
      <c r="DN100" s="225">
        <v>3.4455381392053022E-2</v>
      </c>
      <c r="DO100" s="225">
        <v>3.4540787226127606E-2</v>
      </c>
      <c r="DP100" s="224">
        <v>0</v>
      </c>
      <c r="DQ100" s="224">
        <v>0</v>
      </c>
      <c r="DR100" s="224">
        <v>0</v>
      </c>
      <c r="DS100" s="225">
        <v>0</v>
      </c>
      <c r="DT100" s="225">
        <v>0</v>
      </c>
      <c r="DU100" s="225">
        <v>0</v>
      </c>
      <c r="DV100" s="225">
        <v>0</v>
      </c>
      <c r="DW100" s="225">
        <v>0</v>
      </c>
      <c r="DX100" s="225">
        <v>0</v>
      </c>
      <c r="DY100" s="225">
        <v>0</v>
      </c>
      <c r="DZ100" s="225">
        <v>0</v>
      </c>
      <c r="EA100" s="225">
        <v>0</v>
      </c>
      <c r="EB100" s="225">
        <v>0</v>
      </c>
      <c r="EC100" s="225">
        <v>0</v>
      </c>
      <c r="ED100" s="225">
        <v>0</v>
      </c>
    </row>
    <row r="101" spans="1:134" ht="15" x14ac:dyDescent="0.25">
      <c r="A101" s="216">
        <v>97</v>
      </c>
      <c r="B101" s="216">
        <v>88</v>
      </c>
      <c r="C101" s="216" t="s">
        <v>799</v>
      </c>
      <c r="D101" s="2">
        <v>99709</v>
      </c>
      <c r="E101" s="2">
        <v>99709</v>
      </c>
      <c r="F101" s="217" t="s">
        <v>703</v>
      </c>
      <c r="G101" s="20">
        <v>43</v>
      </c>
      <c r="H101" s="20">
        <v>18</v>
      </c>
      <c r="I101" s="20">
        <v>16</v>
      </c>
      <c r="J101" s="20">
        <v>2</v>
      </c>
      <c r="K101" s="20">
        <v>0</v>
      </c>
      <c r="L101" s="20">
        <v>23</v>
      </c>
      <c r="M101" s="20">
        <v>23</v>
      </c>
      <c r="N101" s="20">
        <v>0</v>
      </c>
      <c r="O101" s="20">
        <v>0</v>
      </c>
      <c r="P101" s="20">
        <v>0</v>
      </c>
      <c r="Q101" s="20">
        <v>23</v>
      </c>
      <c r="R101" s="20">
        <v>0</v>
      </c>
      <c r="S101" s="20">
        <v>1447.6521739130435</v>
      </c>
      <c r="T101" s="20">
        <v>1447.6521739130435</v>
      </c>
      <c r="U101" s="20">
        <v>0</v>
      </c>
      <c r="V101" s="20">
        <v>0</v>
      </c>
      <c r="W101" s="20">
        <v>0</v>
      </c>
      <c r="X101" s="20">
        <v>1447.6521739130435</v>
      </c>
      <c r="Y101" s="20">
        <v>0</v>
      </c>
      <c r="Z101" s="20">
        <v>18</v>
      </c>
      <c r="AA101" s="20">
        <v>0</v>
      </c>
      <c r="AB101" s="218">
        <v>0</v>
      </c>
      <c r="AC101" s="218">
        <v>0</v>
      </c>
      <c r="AD101" s="219">
        <v>18</v>
      </c>
      <c r="AE101" s="220">
        <v>0</v>
      </c>
      <c r="AF101" s="220">
        <v>16</v>
      </c>
      <c r="AG101" s="221">
        <v>16</v>
      </c>
      <c r="AH101" s="220">
        <v>0</v>
      </c>
      <c r="AI101" s="220">
        <v>0</v>
      </c>
      <c r="AJ101" s="220">
        <v>17.13885111013931</v>
      </c>
      <c r="AK101" s="220">
        <v>17.13885111013931</v>
      </c>
      <c r="AL101" s="220">
        <v>0</v>
      </c>
      <c r="AM101" s="220">
        <v>0</v>
      </c>
      <c r="AN101" s="220">
        <v>15.263274062367621</v>
      </c>
      <c r="AO101" s="220">
        <v>15.263274062367621</v>
      </c>
      <c r="AP101" s="220">
        <v>0</v>
      </c>
      <c r="AQ101" s="220">
        <v>0</v>
      </c>
      <c r="AR101" s="220">
        <v>0</v>
      </c>
      <c r="AS101" s="220">
        <v>16.318900965306856</v>
      </c>
      <c r="AT101" s="220">
        <v>16.723851647437645</v>
      </c>
      <c r="AU101" s="220">
        <v>17.13885111013931</v>
      </c>
      <c r="AV101" s="220">
        <v>17.564148712149631</v>
      </c>
      <c r="AW101" s="220">
        <v>18</v>
      </c>
      <c r="AX101" s="220">
        <v>14.560470943934011</v>
      </c>
      <c r="AY101" s="220">
        <v>14.907731500614217</v>
      </c>
      <c r="AZ101" s="220">
        <v>15.263274062367621</v>
      </c>
      <c r="BA101" s="220">
        <v>15.627296151218289</v>
      </c>
      <c r="BB101" s="220">
        <v>16</v>
      </c>
      <c r="BC101" s="220">
        <v>0</v>
      </c>
      <c r="BD101" s="220">
        <v>0</v>
      </c>
      <c r="BE101" s="220">
        <v>0</v>
      </c>
      <c r="BF101" s="220">
        <v>0</v>
      </c>
      <c r="BG101" s="220">
        <v>0</v>
      </c>
      <c r="BH101" s="222">
        <v>18.168179835822947</v>
      </c>
      <c r="BI101" s="222">
        <v>18.337931030377973</v>
      </c>
      <c r="BJ101" s="222">
        <v>18.50926826537917</v>
      </c>
      <c r="BK101" s="223">
        <v>18.769376163191438</v>
      </c>
      <c r="BL101" s="223">
        <v>19.029484061003707</v>
      </c>
      <c r="BM101" s="223">
        <v>19.289591958815972</v>
      </c>
      <c r="BN101" s="223">
        <v>19.549699856628241</v>
      </c>
      <c r="BO101" s="223">
        <v>19.857260385793108</v>
      </c>
      <c r="BP101" s="223">
        <v>20.164820914957971</v>
      </c>
      <c r="BQ101" s="223">
        <v>21.017466994193146</v>
      </c>
      <c r="BR101" s="223">
        <v>22.033336436413499</v>
      </c>
      <c r="BS101" s="223">
        <v>22.479384708033905</v>
      </c>
      <c r="BT101" s="223">
        <v>22.724334829410527</v>
      </c>
      <c r="BU101" s="223">
        <v>22.978003792023024</v>
      </c>
      <c r="BV101" s="223">
        <v>23.23777594350064</v>
      </c>
      <c r="BW101" s="222">
        <v>16.149493187398175</v>
      </c>
      <c r="BX101" s="222">
        <v>16.300383138113755</v>
      </c>
      <c r="BY101" s="222">
        <v>16.45268290255926</v>
      </c>
      <c r="BZ101" s="223">
        <v>16.683889922836833</v>
      </c>
      <c r="CA101" s="223">
        <v>16.915096943114403</v>
      </c>
      <c r="CB101" s="223">
        <v>17.146303963391976</v>
      </c>
      <c r="CC101" s="223">
        <v>17.377510983669545</v>
      </c>
      <c r="CD101" s="223">
        <v>17.650898120704984</v>
      </c>
      <c r="CE101" s="223">
        <v>17.924285257740419</v>
      </c>
      <c r="CF101" s="223">
        <v>18.68219288372724</v>
      </c>
      <c r="CG101" s="223">
        <v>19.585187943478662</v>
      </c>
      <c r="CH101" s="223">
        <v>19.981675296030136</v>
      </c>
      <c r="CI101" s="223">
        <v>20.199408737253798</v>
      </c>
      <c r="CJ101" s="223">
        <v>20.424892259576019</v>
      </c>
      <c r="CK101" s="223">
        <v>20.655800838667233</v>
      </c>
      <c r="CL101" s="222">
        <v>0</v>
      </c>
      <c r="CM101" s="222">
        <v>0</v>
      </c>
      <c r="CN101" s="222">
        <v>0</v>
      </c>
      <c r="CO101" s="223">
        <v>0</v>
      </c>
      <c r="CP101" s="223">
        <v>0</v>
      </c>
      <c r="CQ101" s="223">
        <v>0</v>
      </c>
      <c r="CR101" s="223">
        <v>0</v>
      </c>
      <c r="CS101" s="223">
        <v>0</v>
      </c>
      <c r="CT101" s="223">
        <v>0</v>
      </c>
      <c r="CU101" s="223">
        <v>0</v>
      </c>
      <c r="CV101" s="223">
        <v>0</v>
      </c>
      <c r="CW101" s="223">
        <v>0</v>
      </c>
      <c r="CX101" s="223">
        <v>0</v>
      </c>
      <c r="CY101" s="223">
        <v>0</v>
      </c>
      <c r="CZ101" s="223">
        <v>0</v>
      </c>
      <c r="DA101" s="224">
        <v>0</v>
      </c>
      <c r="DB101" s="224">
        <v>0</v>
      </c>
      <c r="DC101" s="224">
        <v>0</v>
      </c>
      <c r="DD101" s="225">
        <v>0</v>
      </c>
      <c r="DE101" s="225">
        <v>0</v>
      </c>
      <c r="DF101" s="225">
        <v>0</v>
      </c>
      <c r="DG101" s="225">
        <v>0</v>
      </c>
      <c r="DH101" s="225">
        <v>0</v>
      </c>
      <c r="DI101" s="225">
        <v>0</v>
      </c>
      <c r="DJ101" s="225">
        <v>0</v>
      </c>
      <c r="DK101" s="225">
        <v>0</v>
      </c>
      <c r="DL101" s="225">
        <v>0</v>
      </c>
      <c r="DM101" s="225">
        <v>0</v>
      </c>
      <c r="DN101" s="225">
        <v>0</v>
      </c>
      <c r="DO101" s="225">
        <v>0</v>
      </c>
      <c r="DP101" s="224">
        <v>0</v>
      </c>
      <c r="DQ101" s="224">
        <v>0</v>
      </c>
      <c r="DR101" s="224">
        <v>0</v>
      </c>
      <c r="DS101" s="225">
        <v>0</v>
      </c>
      <c r="DT101" s="225">
        <v>0</v>
      </c>
      <c r="DU101" s="225">
        <v>0</v>
      </c>
      <c r="DV101" s="225">
        <v>0</v>
      </c>
      <c r="DW101" s="225">
        <v>0</v>
      </c>
      <c r="DX101" s="225">
        <v>0</v>
      </c>
      <c r="DY101" s="225">
        <v>0</v>
      </c>
      <c r="DZ101" s="225">
        <v>0</v>
      </c>
      <c r="EA101" s="225">
        <v>0</v>
      </c>
      <c r="EB101" s="225">
        <v>0</v>
      </c>
      <c r="EC101" s="225">
        <v>0</v>
      </c>
      <c r="ED101" s="225">
        <v>0</v>
      </c>
    </row>
    <row r="102" spans="1:134" ht="15" x14ac:dyDescent="0.25">
      <c r="A102" s="216">
        <v>98</v>
      </c>
      <c r="B102" s="216">
        <v>88</v>
      </c>
      <c r="C102" s="216" t="s">
        <v>800</v>
      </c>
      <c r="D102" s="2">
        <v>99709</v>
      </c>
      <c r="E102" s="2">
        <v>99709</v>
      </c>
      <c r="F102" s="217" t="s">
        <v>703</v>
      </c>
      <c r="G102" s="20">
        <v>60</v>
      </c>
      <c r="H102" s="20">
        <v>31</v>
      </c>
      <c r="I102" s="20">
        <v>27</v>
      </c>
      <c r="J102" s="20">
        <v>4</v>
      </c>
      <c r="K102" s="20">
        <v>0</v>
      </c>
      <c r="L102" s="20">
        <v>48</v>
      </c>
      <c r="M102" s="20">
        <v>48</v>
      </c>
      <c r="N102" s="20">
        <v>0</v>
      </c>
      <c r="O102" s="20">
        <v>0</v>
      </c>
      <c r="P102" s="20">
        <v>0</v>
      </c>
      <c r="Q102" s="20">
        <v>48</v>
      </c>
      <c r="R102" s="20">
        <v>0</v>
      </c>
      <c r="S102" s="20">
        <v>1689.0416666666667</v>
      </c>
      <c r="T102" s="20">
        <v>1689.0416666666667</v>
      </c>
      <c r="U102" s="20">
        <v>0</v>
      </c>
      <c r="V102" s="20">
        <v>0</v>
      </c>
      <c r="W102" s="20">
        <v>0</v>
      </c>
      <c r="X102" s="20">
        <v>1689.0416666666667</v>
      </c>
      <c r="Y102" s="20">
        <v>0</v>
      </c>
      <c r="Z102" s="20">
        <v>31</v>
      </c>
      <c r="AA102" s="20">
        <v>0</v>
      </c>
      <c r="AB102" s="218">
        <v>0</v>
      </c>
      <c r="AC102" s="218">
        <v>0</v>
      </c>
      <c r="AD102" s="219">
        <v>31</v>
      </c>
      <c r="AE102" s="220">
        <v>0</v>
      </c>
      <c r="AF102" s="220">
        <v>27</v>
      </c>
      <c r="AG102" s="221">
        <v>27</v>
      </c>
      <c r="AH102" s="220">
        <v>0</v>
      </c>
      <c r="AI102" s="220">
        <v>0</v>
      </c>
      <c r="AJ102" s="220">
        <v>29.51691024523992</v>
      </c>
      <c r="AK102" s="220">
        <v>29.51691024523992</v>
      </c>
      <c r="AL102" s="220">
        <v>0</v>
      </c>
      <c r="AM102" s="220">
        <v>0</v>
      </c>
      <c r="AN102" s="220">
        <v>25.75677498024536</v>
      </c>
      <c r="AO102" s="220">
        <v>25.75677498024536</v>
      </c>
      <c r="AP102" s="220">
        <v>0</v>
      </c>
      <c r="AQ102" s="220">
        <v>0</v>
      </c>
      <c r="AR102" s="220">
        <v>0</v>
      </c>
      <c r="AS102" s="220">
        <v>28.104773884695138</v>
      </c>
      <c r="AT102" s="220">
        <v>28.802188948364833</v>
      </c>
      <c r="AU102" s="220">
        <v>29.51691024523992</v>
      </c>
      <c r="AV102" s="220">
        <v>30.249367226479919</v>
      </c>
      <c r="AW102" s="220">
        <v>31</v>
      </c>
      <c r="AX102" s="220">
        <v>24.570794717888642</v>
      </c>
      <c r="AY102" s="220">
        <v>25.156796907286491</v>
      </c>
      <c r="AZ102" s="220">
        <v>25.75677498024536</v>
      </c>
      <c r="BA102" s="220">
        <v>26.37106225518086</v>
      </c>
      <c r="BB102" s="220">
        <v>27</v>
      </c>
      <c r="BC102" s="220">
        <v>0</v>
      </c>
      <c r="BD102" s="220">
        <v>0</v>
      </c>
      <c r="BE102" s="220">
        <v>0</v>
      </c>
      <c r="BF102" s="220">
        <v>0</v>
      </c>
      <c r="BG102" s="220">
        <v>0</v>
      </c>
      <c r="BH102" s="222">
        <v>31.289643050583965</v>
      </c>
      <c r="BI102" s="222">
        <v>31.5819923300954</v>
      </c>
      <c r="BJ102" s="222">
        <v>31.877073123708566</v>
      </c>
      <c r="BK102" s="223">
        <v>32.325036725496361</v>
      </c>
      <c r="BL102" s="223">
        <v>32.773000327284159</v>
      </c>
      <c r="BM102" s="223">
        <v>33.220963929071949</v>
      </c>
      <c r="BN102" s="223">
        <v>33.668927530859747</v>
      </c>
      <c r="BO102" s="223">
        <v>34.198615108865901</v>
      </c>
      <c r="BP102" s="223">
        <v>34.728302686872055</v>
      </c>
      <c r="BQ102" s="223">
        <v>36.196748712221527</v>
      </c>
      <c r="BR102" s="223">
        <v>37.946301640489907</v>
      </c>
      <c r="BS102" s="223">
        <v>38.714495886058387</v>
      </c>
      <c r="BT102" s="223">
        <v>39.136354428429236</v>
      </c>
      <c r="BU102" s="223">
        <v>39.573228752928536</v>
      </c>
      <c r="BV102" s="223">
        <v>40.020614124917763</v>
      </c>
      <c r="BW102" s="222">
        <v>27.252269753734421</v>
      </c>
      <c r="BX102" s="222">
        <v>27.506896545566963</v>
      </c>
      <c r="BY102" s="222">
        <v>27.763902398068751</v>
      </c>
      <c r="BZ102" s="223">
        <v>28.154064244787154</v>
      </c>
      <c r="CA102" s="223">
        <v>28.544226091505553</v>
      </c>
      <c r="CB102" s="223">
        <v>28.934387938223956</v>
      </c>
      <c r="CC102" s="223">
        <v>29.324549784942359</v>
      </c>
      <c r="CD102" s="223">
        <v>29.78589057868966</v>
      </c>
      <c r="CE102" s="223">
        <v>30.247231372436953</v>
      </c>
      <c r="CF102" s="223">
        <v>31.526200491289718</v>
      </c>
      <c r="CG102" s="223">
        <v>33.050004654620246</v>
      </c>
      <c r="CH102" s="223">
        <v>33.71907706205085</v>
      </c>
      <c r="CI102" s="223">
        <v>34.086502244115785</v>
      </c>
      <c r="CJ102" s="223">
        <v>34.467005688034533</v>
      </c>
      <c r="CK102" s="223">
        <v>34.856663915250955</v>
      </c>
      <c r="CL102" s="222">
        <v>0</v>
      </c>
      <c r="CM102" s="222">
        <v>0</v>
      </c>
      <c r="CN102" s="222">
        <v>0</v>
      </c>
      <c r="CO102" s="223">
        <v>0</v>
      </c>
      <c r="CP102" s="223">
        <v>0</v>
      </c>
      <c r="CQ102" s="223">
        <v>0</v>
      </c>
      <c r="CR102" s="223">
        <v>0</v>
      </c>
      <c r="CS102" s="223">
        <v>0</v>
      </c>
      <c r="CT102" s="223">
        <v>0</v>
      </c>
      <c r="CU102" s="223">
        <v>0</v>
      </c>
      <c r="CV102" s="223">
        <v>0</v>
      </c>
      <c r="CW102" s="223">
        <v>0</v>
      </c>
      <c r="CX102" s="223">
        <v>0</v>
      </c>
      <c r="CY102" s="223">
        <v>0</v>
      </c>
      <c r="CZ102" s="223">
        <v>0</v>
      </c>
      <c r="DA102" s="224">
        <v>0</v>
      </c>
      <c r="DB102" s="224">
        <v>0</v>
      </c>
      <c r="DC102" s="224">
        <v>0</v>
      </c>
      <c r="DD102" s="225">
        <v>0</v>
      </c>
      <c r="DE102" s="225">
        <v>0</v>
      </c>
      <c r="DF102" s="225">
        <v>0</v>
      </c>
      <c r="DG102" s="225">
        <v>0</v>
      </c>
      <c r="DH102" s="225">
        <v>0</v>
      </c>
      <c r="DI102" s="225">
        <v>0</v>
      </c>
      <c r="DJ102" s="225">
        <v>0</v>
      </c>
      <c r="DK102" s="225">
        <v>0</v>
      </c>
      <c r="DL102" s="225">
        <v>0</v>
      </c>
      <c r="DM102" s="225">
        <v>0</v>
      </c>
      <c r="DN102" s="225">
        <v>0</v>
      </c>
      <c r="DO102" s="225">
        <v>0</v>
      </c>
      <c r="DP102" s="224">
        <v>0</v>
      </c>
      <c r="DQ102" s="224">
        <v>0</v>
      </c>
      <c r="DR102" s="224">
        <v>0</v>
      </c>
      <c r="DS102" s="225">
        <v>0</v>
      </c>
      <c r="DT102" s="225">
        <v>0</v>
      </c>
      <c r="DU102" s="225">
        <v>0</v>
      </c>
      <c r="DV102" s="225">
        <v>0</v>
      </c>
      <c r="DW102" s="225">
        <v>0</v>
      </c>
      <c r="DX102" s="225">
        <v>0</v>
      </c>
      <c r="DY102" s="225">
        <v>0</v>
      </c>
      <c r="DZ102" s="225">
        <v>0</v>
      </c>
      <c r="EA102" s="225">
        <v>0</v>
      </c>
      <c r="EB102" s="225">
        <v>0</v>
      </c>
      <c r="EC102" s="225">
        <v>0</v>
      </c>
      <c r="ED102" s="225">
        <v>0</v>
      </c>
    </row>
    <row r="103" spans="1:134" ht="15" x14ac:dyDescent="0.25">
      <c r="A103" s="216">
        <v>119</v>
      </c>
      <c r="B103" s="216">
        <v>88</v>
      </c>
      <c r="C103" s="216" t="s">
        <v>801</v>
      </c>
      <c r="D103" s="2">
        <v>99705</v>
      </c>
      <c r="E103" s="2">
        <v>99705</v>
      </c>
      <c r="F103" s="217" t="s">
        <v>773</v>
      </c>
      <c r="G103" s="20">
        <v>16</v>
      </c>
      <c r="H103" s="20">
        <v>6</v>
      </c>
      <c r="I103" s="20">
        <v>6</v>
      </c>
      <c r="J103" s="20">
        <v>0</v>
      </c>
      <c r="K103" s="20">
        <v>0</v>
      </c>
      <c r="L103" s="20">
        <v>14</v>
      </c>
      <c r="M103" s="20">
        <v>14</v>
      </c>
      <c r="N103" s="20">
        <v>7</v>
      </c>
      <c r="O103" s="20">
        <v>0</v>
      </c>
      <c r="P103" s="20">
        <v>0</v>
      </c>
      <c r="Q103" s="20">
        <v>21</v>
      </c>
      <c r="R103" s="20">
        <v>0</v>
      </c>
      <c r="S103" s="20">
        <v>1348.9285714285713</v>
      </c>
      <c r="T103" s="20">
        <v>1348.9285714285713</v>
      </c>
      <c r="U103" s="20">
        <v>3902.8571428571427</v>
      </c>
      <c r="V103" s="20">
        <v>0</v>
      </c>
      <c r="W103" s="20">
        <v>0</v>
      </c>
      <c r="X103" s="20">
        <v>2200.2380952380954</v>
      </c>
      <c r="Y103" s="20">
        <v>0</v>
      </c>
      <c r="Z103" s="20">
        <v>6</v>
      </c>
      <c r="AA103" s="20">
        <v>0</v>
      </c>
      <c r="AB103" s="218">
        <v>7</v>
      </c>
      <c r="AC103" s="218">
        <v>0</v>
      </c>
      <c r="AD103" s="219">
        <v>13</v>
      </c>
      <c r="AE103" s="220">
        <v>0</v>
      </c>
      <c r="AF103" s="220">
        <v>6</v>
      </c>
      <c r="AG103" s="221">
        <v>6</v>
      </c>
      <c r="AH103" s="220">
        <v>0</v>
      </c>
      <c r="AI103" s="220">
        <v>0</v>
      </c>
      <c r="AJ103" s="220">
        <v>5.5689102013251635</v>
      </c>
      <c r="AK103" s="220">
        <v>5.5689102013251635</v>
      </c>
      <c r="AL103" s="220">
        <v>0</v>
      </c>
      <c r="AM103" s="220">
        <v>0</v>
      </c>
      <c r="AN103" s="220">
        <v>5.5974736954112361</v>
      </c>
      <c r="AO103" s="220">
        <v>5.5974736954112361</v>
      </c>
      <c r="AP103" s="220">
        <v>0</v>
      </c>
      <c r="AQ103" s="220">
        <v>6.5807536713443655</v>
      </c>
      <c r="AR103" s="220">
        <v>0</v>
      </c>
      <c r="AS103" s="220">
        <v>5.1687934717372448</v>
      </c>
      <c r="AT103" s="220">
        <v>5.3651231759672076</v>
      </c>
      <c r="AU103" s="220">
        <v>5.5689102013251635</v>
      </c>
      <c r="AV103" s="220">
        <v>5.7804378041763389</v>
      </c>
      <c r="AW103" s="220">
        <v>6</v>
      </c>
      <c r="AX103" s="220">
        <v>5.2219519618034527</v>
      </c>
      <c r="AY103" s="220">
        <v>5.4064534350067159</v>
      </c>
      <c r="AZ103" s="220">
        <v>5.5974736954112361</v>
      </c>
      <c r="BA103" s="220">
        <v>5.7952430641403998</v>
      </c>
      <c r="BB103" s="220">
        <v>6</v>
      </c>
      <c r="BC103" s="220">
        <v>6.1866169832731917</v>
      </c>
      <c r="BD103" s="220">
        <v>6.3806427909636545</v>
      </c>
      <c r="BE103" s="220">
        <v>6.5807536713443655</v>
      </c>
      <c r="BF103" s="220">
        <v>6.7871404655724161</v>
      </c>
      <c r="BG103" s="220">
        <v>7</v>
      </c>
      <c r="BH103" s="222">
        <v>6.0616426334995595</v>
      </c>
      <c r="BI103" s="222">
        <v>6.1239185693765794</v>
      </c>
      <c r="BJ103" s="222">
        <v>6.1868343140354511</v>
      </c>
      <c r="BK103" s="223">
        <v>6.1868343140354511</v>
      </c>
      <c r="BL103" s="223">
        <v>6.1868343140354511</v>
      </c>
      <c r="BM103" s="223">
        <v>6.1868343140354511</v>
      </c>
      <c r="BN103" s="223">
        <v>6.1868343140354511</v>
      </c>
      <c r="BO103" s="223">
        <v>6.1868343140354511</v>
      </c>
      <c r="BP103" s="223">
        <v>6.1868343140354511</v>
      </c>
      <c r="BQ103" s="223">
        <v>6.1868343140354511</v>
      </c>
      <c r="BR103" s="223">
        <v>6.1868343140354511</v>
      </c>
      <c r="BS103" s="223">
        <v>6.1868343140354511</v>
      </c>
      <c r="BT103" s="223">
        <v>6.1868343140354511</v>
      </c>
      <c r="BU103" s="223">
        <v>6.1868343140354511</v>
      </c>
      <c r="BV103" s="223">
        <v>6.1868343140354511</v>
      </c>
      <c r="BW103" s="222">
        <v>6.0616426334995595</v>
      </c>
      <c r="BX103" s="222">
        <v>6.1239185693765794</v>
      </c>
      <c r="BY103" s="222">
        <v>6.1868343140354511</v>
      </c>
      <c r="BZ103" s="223">
        <v>6.1868343140354511</v>
      </c>
      <c r="CA103" s="223">
        <v>6.1868343140354511</v>
      </c>
      <c r="CB103" s="223">
        <v>6.1868343140354511</v>
      </c>
      <c r="CC103" s="223">
        <v>6.1868343140354511</v>
      </c>
      <c r="CD103" s="223">
        <v>6.1868343140354511</v>
      </c>
      <c r="CE103" s="223">
        <v>6.1868343140354511</v>
      </c>
      <c r="CF103" s="223">
        <v>6.1868343140354511</v>
      </c>
      <c r="CG103" s="223">
        <v>6.1868343140354511</v>
      </c>
      <c r="CH103" s="223">
        <v>6.1868343140354511</v>
      </c>
      <c r="CI103" s="223">
        <v>6.1868343140354511</v>
      </c>
      <c r="CJ103" s="223">
        <v>6.1868343140354511</v>
      </c>
      <c r="CK103" s="223">
        <v>6.1868343140354511</v>
      </c>
      <c r="CL103" s="222">
        <v>7.0719164057494863</v>
      </c>
      <c r="CM103" s="222">
        <v>7.144571664272676</v>
      </c>
      <c r="CN103" s="222">
        <v>7.217973366374693</v>
      </c>
      <c r="CO103" s="223">
        <v>7.217973366374693</v>
      </c>
      <c r="CP103" s="223">
        <v>7.217973366374693</v>
      </c>
      <c r="CQ103" s="223">
        <v>7.217973366374693</v>
      </c>
      <c r="CR103" s="223">
        <v>7.217973366374693</v>
      </c>
      <c r="CS103" s="223">
        <v>7.217973366374693</v>
      </c>
      <c r="CT103" s="223">
        <v>7.217973366374693</v>
      </c>
      <c r="CU103" s="223">
        <v>7.217973366374693</v>
      </c>
      <c r="CV103" s="223">
        <v>7.217973366374693</v>
      </c>
      <c r="CW103" s="223">
        <v>7.217973366374693</v>
      </c>
      <c r="CX103" s="223">
        <v>7.217973366374693</v>
      </c>
      <c r="CY103" s="223">
        <v>7.217973366374693</v>
      </c>
      <c r="CZ103" s="223">
        <v>7.217973366374693</v>
      </c>
      <c r="DA103" s="224">
        <v>0</v>
      </c>
      <c r="DB103" s="224">
        <v>0</v>
      </c>
      <c r="DC103" s="224">
        <v>0</v>
      </c>
      <c r="DD103" s="225">
        <v>0</v>
      </c>
      <c r="DE103" s="225">
        <v>0</v>
      </c>
      <c r="DF103" s="225">
        <v>0</v>
      </c>
      <c r="DG103" s="225">
        <v>0</v>
      </c>
      <c r="DH103" s="225">
        <v>0</v>
      </c>
      <c r="DI103" s="225">
        <v>0</v>
      </c>
      <c r="DJ103" s="225">
        <v>0</v>
      </c>
      <c r="DK103" s="225">
        <v>0</v>
      </c>
      <c r="DL103" s="225">
        <v>0</v>
      </c>
      <c r="DM103" s="225">
        <v>0</v>
      </c>
      <c r="DN103" s="225">
        <v>0</v>
      </c>
      <c r="DO103" s="225">
        <v>0</v>
      </c>
      <c r="DP103" s="224">
        <v>0</v>
      </c>
      <c r="DQ103" s="224">
        <v>0</v>
      </c>
      <c r="DR103" s="224">
        <v>0</v>
      </c>
      <c r="DS103" s="225">
        <v>0</v>
      </c>
      <c r="DT103" s="225">
        <v>0</v>
      </c>
      <c r="DU103" s="225">
        <v>0</v>
      </c>
      <c r="DV103" s="225">
        <v>0</v>
      </c>
      <c r="DW103" s="225">
        <v>0</v>
      </c>
      <c r="DX103" s="225">
        <v>0</v>
      </c>
      <c r="DY103" s="225">
        <v>0</v>
      </c>
      <c r="DZ103" s="225">
        <v>0</v>
      </c>
      <c r="EA103" s="225">
        <v>0</v>
      </c>
      <c r="EB103" s="225">
        <v>0</v>
      </c>
      <c r="EC103" s="225">
        <v>0</v>
      </c>
      <c r="ED103" s="225">
        <v>0</v>
      </c>
    </row>
    <row r="104" spans="1:134" ht="15" x14ac:dyDescent="0.25">
      <c r="A104" s="216">
        <v>120</v>
      </c>
      <c r="B104" s="216">
        <v>88</v>
      </c>
      <c r="C104" s="216" t="s">
        <v>802</v>
      </c>
      <c r="D104" s="2">
        <v>99705</v>
      </c>
      <c r="E104" s="2">
        <v>99705</v>
      </c>
      <c r="F104" s="217" t="s">
        <v>773</v>
      </c>
      <c r="G104" s="20">
        <v>59</v>
      </c>
      <c r="H104" s="20">
        <v>34</v>
      </c>
      <c r="I104" s="20">
        <v>21</v>
      </c>
      <c r="J104" s="20">
        <v>13</v>
      </c>
      <c r="K104" s="20">
        <v>0</v>
      </c>
      <c r="L104" s="20">
        <v>44</v>
      </c>
      <c r="M104" s="20">
        <v>44</v>
      </c>
      <c r="N104" s="20">
        <v>6</v>
      </c>
      <c r="O104" s="20">
        <v>0</v>
      </c>
      <c r="P104" s="20">
        <v>0</v>
      </c>
      <c r="Q104" s="20">
        <v>50</v>
      </c>
      <c r="R104" s="20">
        <v>0</v>
      </c>
      <c r="S104" s="20">
        <v>2236.7954545454545</v>
      </c>
      <c r="T104" s="20">
        <v>2236.7954545454545</v>
      </c>
      <c r="U104" s="20">
        <v>3832.5</v>
      </c>
      <c r="V104" s="20">
        <v>0</v>
      </c>
      <c r="W104" s="20">
        <v>0</v>
      </c>
      <c r="X104" s="20">
        <v>2428.2800000000002</v>
      </c>
      <c r="Y104" s="20">
        <v>0</v>
      </c>
      <c r="Z104" s="20">
        <v>34</v>
      </c>
      <c r="AA104" s="20">
        <v>0</v>
      </c>
      <c r="AB104" s="218">
        <v>6</v>
      </c>
      <c r="AC104" s="218">
        <v>0</v>
      </c>
      <c r="AD104" s="219">
        <v>40</v>
      </c>
      <c r="AE104" s="220">
        <v>0</v>
      </c>
      <c r="AF104" s="220">
        <v>21</v>
      </c>
      <c r="AG104" s="221">
        <v>21</v>
      </c>
      <c r="AH104" s="220">
        <v>0</v>
      </c>
      <c r="AI104" s="220">
        <v>0</v>
      </c>
      <c r="AJ104" s="220">
        <v>31.557157807509256</v>
      </c>
      <c r="AK104" s="220">
        <v>31.557157807509256</v>
      </c>
      <c r="AL104" s="220">
        <v>0</v>
      </c>
      <c r="AM104" s="220">
        <v>0</v>
      </c>
      <c r="AN104" s="220">
        <v>19.591157933939325</v>
      </c>
      <c r="AO104" s="220">
        <v>19.591157933939325</v>
      </c>
      <c r="AP104" s="220">
        <v>0</v>
      </c>
      <c r="AQ104" s="220">
        <v>5.6406460040094561</v>
      </c>
      <c r="AR104" s="220">
        <v>0</v>
      </c>
      <c r="AS104" s="220">
        <v>29.289829673177721</v>
      </c>
      <c r="AT104" s="220">
        <v>30.402364663814176</v>
      </c>
      <c r="AU104" s="220">
        <v>31.557157807509256</v>
      </c>
      <c r="AV104" s="220">
        <v>32.755814223665922</v>
      </c>
      <c r="AW104" s="220">
        <v>34</v>
      </c>
      <c r="AX104" s="220">
        <v>18.276831866312083</v>
      </c>
      <c r="AY104" s="220">
        <v>18.922587022523505</v>
      </c>
      <c r="AZ104" s="220">
        <v>19.591157933939325</v>
      </c>
      <c r="BA104" s="220">
        <v>20.283350724491399</v>
      </c>
      <c r="BB104" s="220">
        <v>21</v>
      </c>
      <c r="BC104" s="220">
        <v>5.302814557091307</v>
      </c>
      <c r="BD104" s="220">
        <v>5.4691223922545618</v>
      </c>
      <c r="BE104" s="220">
        <v>5.6406460040094561</v>
      </c>
      <c r="BF104" s="220">
        <v>5.8175489704906429</v>
      </c>
      <c r="BG104" s="220">
        <v>6</v>
      </c>
      <c r="BH104" s="222">
        <v>34.349308256497508</v>
      </c>
      <c r="BI104" s="222">
        <v>34.702205226467285</v>
      </c>
      <c r="BJ104" s="222">
        <v>35.058727779534223</v>
      </c>
      <c r="BK104" s="223">
        <v>36.981410478054784</v>
      </c>
      <c r="BL104" s="223">
        <v>38.904093176575337</v>
      </c>
      <c r="BM104" s="223">
        <v>40.82677587509589</v>
      </c>
      <c r="BN104" s="223">
        <v>42.749458573616444</v>
      </c>
      <c r="BO104" s="223">
        <v>45.022904759398607</v>
      </c>
      <c r="BP104" s="223">
        <v>47.296350945180762</v>
      </c>
      <c r="BQ104" s="223">
        <v>53.598996417676439</v>
      </c>
      <c r="BR104" s="223">
        <v>61.108167100077296</v>
      </c>
      <c r="BS104" s="223">
        <v>64.405296106012102</v>
      </c>
      <c r="BT104" s="223">
        <v>66.215934553873652</v>
      </c>
      <c r="BU104" s="223">
        <v>68.091021506899281</v>
      </c>
      <c r="BV104" s="223">
        <v>70.011222413539812</v>
      </c>
      <c r="BW104" s="222">
        <v>21.215749217248458</v>
      </c>
      <c r="BX104" s="222">
        <v>21.433714992818029</v>
      </c>
      <c r="BY104" s="222">
        <v>21.653920099124079</v>
      </c>
      <c r="BZ104" s="223">
        <v>22.841459412916187</v>
      </c>
      <c r="CA104" s="223">
        <v>24.028998726708299</v>
      </c>
      <c r="CB104" s="223">
        <v>25.216538040500403</v>
      </c>
      <c r="CC104" s="223">
        <v>26.404077354292511</v>
      </c>
      <c r="CD104" s="223">
        <v>27.808264704334434</v>
      </c>
      <c r="CE104" s="223">
        <v>29.212452054376353</v>
      </c>
      <c r="CF104" s="223">
        <v>33.105262493270743</v>
      </c>
      <c r="CG104" s="223">
        <v>37.743279679459505</v>
      </c>
      <c r="CH104" s="223">
        <v>39.77974171253689</v>
      </c>
      <c r="CI104" s="223">
        <v>40.898077224451377</v>
      </c>
      <c r="CJ104" s="223">
        <v>42.056219166026032</v>
      </c>
      <c r="CK104" s="223">
        <v>43.242225608362823</v>
      </c>
      <c r="CL104" s="222">
        <v>6.0616426334995595</v>
      </c>
      <c r="CM104" s="222">
        <v>6.1239185693765794</v>
      </c>
      <c r="CN104" s="222">
        <v>6.1868343140354511</v>
      </c>
      <c r="CO104" s="223">
        <v>6.5261312608331963</v>
      </c>
      <c r="CP104" s="223">
        <v>6.8654282076309423</v>
      </c>
      <c r="CQ104" s="223">
        <v>7.2047251544286866</v>
      </c>
      <c r="CR104" s="223">
        <v>7.5440221012264317</v>
      </c>
      <c r="CS104" s="223">
        <v>7.9452184869526947</v>
      </c>
      <c r="CT104" s="223">
        <v>8.3464148726789578</v>
      </c>
      <c r="CU104" s="223">
        <v>9.4586464266487837</v>
      </c>
      <c r="CV104" s="223">
        <v>10.783794194131287</v>
      </c>
      <c r="CW104" s="223">
        <v>11.365640489296254</v>
      </c>
      <c r="CX104" s="223">
        <v>11.685164921271822</v>
      </c>
      <c r="CY104" s="223">
        <v>12.016062618864579</v>
      </c>
      <c r="CZ104" s="223">
        <v>12.354921602389378</v>
      </c>
      <c r="DA104" s="224">
        <v>0</v>
      </c>
      <c r="DB104" s="224">
        <v>0</v>
      </c>
      <c r="DC104" s="224">
        <v>0</v>
      </c>
      <c r="DD104" s="225">
        <v>0</v>
      </c>
      <c r="DE104" s="225">
        <v>0</v>
      </c>
      <c r="DF104" s="225">
        <v>0</v>
      </c>
      <c r="DG104" s="225">
        <v>0</v>
      </c>
      <c r="DH104" s="225">
        <v>0</v>
      </c>
      <c r="DI104" s="225">
        <v>0</v>
      </c>
      <c r="DJ104" s="225">
        <v>0</v>
      </c>
      <c r="DK104" s="225">
        <v>0</v>
      </c>
      <c r="DL104" s="225">
        <v>0</v>
      </c>
      <c r="DM104" s="225">
        <v>0</v>
      </c>
      <c r="DN104" s="225">
        <v>0</v>
      </c>
      <c r="DO104" s="225">
        <v>0</v>
      </c>
      <c r="DP104" s="224">
        <v>0</v>
      </c>
      <c r="DQ104" s="224">
        <v>0</v>
      </c>
      <c r="DR104" s="224">
        <v>0</v>
      </c>
      <c r="DS104" s="225">
        <v>0</v>
      </c>
      <c r="DT104" s="225">
        <v>0</v>
      </c>
      <c r="DU104" s="225">
        <v>0</v>
      </c>
      <c r="DV104" s="225">
        <v>0</v>
      </c>
      <c r="DW104" s="225">
        <v>0</v>
      </c>
      <c r="DX104" s="225">
        <v>0</v>
      </c>
      <c r="DY104" s="225">
        <v>0</v>
      </c>
      <c r="DZ104" s="225">
        <v>0</v>
      </c>
      <c r="EA104" s="225">
        <v>0</v>
      </c>
      <c r="EB104" s="225">
        <v>0</v>
      </c>
      <c r="EC104" s="225">
        <v>0</v>
      </c>
      <c r="ED104" s="225">
        <v>0</v>
      </c>
    </row>
    <row r="105" spans="1:134" ht="15" x14ac:dyDescent="0.25">
      <c r="A105" s="216">
        <v>121</v>
      </c>
      <c r="B105" s="216">
        <v>88</v>
      </c>
      <c r="C105" s="216" t="s">
        <v>803</v>
      </c>
      <c r="D105" s="2">
        <v>99705</v>
      </c>
      <c r="E105" s="2">
        <v>99705</v>
      </c>
      <c r="F105" s="217" t="s">
        <v>773</v>
      </c>
      <c r="G105" s="20">
        <v>57</v>
      </c>
      <c r="H105" s="20">
        <v>24</v>
      </c>
      <c r="I105" s="20">
        <v>23</v>
      </c>
      <c r="J105" s="20">
        <v>1</v>
      </c>
      <c r="K105" s="20">
        <v>0</v>
      </c>
      <c r="L105" s="20">
        <v>55</v>
      </c>
      <c r="M105" s="20">
        <v>55</v>
      </c>
      <c r="N105" s="20">
        <v>6</v>
      </c>
      <c r="O105" s="20">
        <v>0</v>
      </c>
      <c r="P105" s="20">
        <v>0</v>
      </c>
      <c r="Q105" s="20">
        <v>61</v>
      </c>
      <c r="R105" s="20">
        <v>0</v>
      </c>
      <c r="S105" s="20">
        <v>1767.5454545454545</v>
      </c>
      <c r="T105" s="20">
        <v>1767.5454545454545</v>
      </c>
      <c r="U105" s="20">
        <v>5690.5</v>
      </c>
      <c r="V105" s="20">
        <v>0</v>
      </c>
      <c r="W105" s="20">
        <v>0</v>
      </c>
      <c r="X105" s="20">
        <v>2153.4098360655739</v>
      </c>
      <c r="Y105" s="20">
        <v>0</v>
      </c>
      <c r="Z105" s="20">
        <v>24</v>
      </c>
      <c r="AA105" s="20">
        <v>0</v>
      </c>
      <c r="AB105" s="218">
        <v>6</v>
      </c>
      <c r="AC105" s="218">
        <v>0</v>
      </c>
      <c r="AD105" s="219">
        <v>30</v>
      </c>
      <c r="AE105" s="220">
        <v>0</v>
      </c>
      <c r="AF105" s="220">
        <v>23</v>
      </c>
      <c r="AG105" s="221">
        <v>23</v>
      </c>
      <c r="AH105" s="220">
        <v>0</v>
      </c>
      <c r="AI105" s="220">
        <v>0</v>
      </c>
      <c r="AJ105" s="220">
        <v>22.275640805300654</v>
      </c>
      <c r="AK105" s="220">
        <v>22.275640805300654</v>
      </c>
      <c r="AL105" s="220">
        <v>0</v>
      </c>
      <c r="AM105" s="220">
        <v>0</v>
      </c>
      <c r="AN105" s="220">
        <v>21.456982499076403</v>
      </c>
      <c r="AO105" s="220">
        <v>21.456982499076403</v>
      </c>
      <c r="AP105" s="220">
        <v>0</v>
      </c>
      <c r="AQ105" s="220">
        <v>5.6406460040094561</v>
      </c>
      <c r="AR105" s="220">
        <v>0</v>
      </c>
      <c r="AS105" s="220">
        <v>20.675173886948979</v>
      </c>
      <c r="AT105" s="220">
        <v>21.46049270386883</v>
      </c>
      <c r="AU105" s="220">
        <v>22.275640805300654</v>
      </c>
      <c r="AV105" s="220">
        <v>23.121751216705356</v>
      </c>
      <c r="AW105" s="220">
        <v>24</v>
      </c>
      <c r="AX105" s="220">
        <v>20.017482520246567</v>
      </c>
      <c r="AY105" s="220">
        <v>20.724738167525746</v>
      </c>
      <c r="AZ105" s="220">
        <v>21.456982499076403</v>
      </c>
      <c r="BA105" s="220">
        <v>22.2150984125382</v>
      </c>
      <c r="BB105" s="220">
        <v>23</v>
      </c>
      <c r="BC105" s="220">
        <v>5.302814557091307</v>
      </c>
      <c r="BD105" s="220">
        <v>5.4691223922545618</v>
      </c>
      <c r="BE105" s="220">
        <v>5.6406460040094561</v>
      </c>
      <c r="BF105" s="220">
        <v>5.8175489704906429</v>
      </c>
      <c r="BG105" s="220">
        <v>6</v>
      </c>
      <c r="BH105" s="222">
        <v>24.676508898528645</v>
      </c>
      <c r="BI105" s="222">
        <v>25.372087142465141</v>
      </c>
      <c r="BJ105" s="222">
        <v>26.087272256053552</v>
      </c>
      <c r="BK105" s="223">
        <v>41.299126840288956</v>
      </c>
      <c r="BL105" s="223">
        <v>56.51098142452436</v>
      </c>
      <c r="BM105" s="223">
        <v>71.722836008759771</v>
      </c>
      <c r="BN105" s="223">
        <v>86.934690592995167</v>
      </c>
      <c r="BO105" s="223">
        <v>104.92171092131748</v>
      </c>
      <c r="BP105" s="223">
        <v>122.90873124963979</v>
      </c>
      <c r="BQ105" s="223">
        <v>172.77391519151769</v>
      </c>
      <c r="BR105" s="223">
        <v>232.18486872887516</v>
      </c>
      <c r="BS105" s="223">
        <v>258.27104874304894</v>
      </c>
      <c r="BT105" s="223">
        <v>272.59643316279193</v>
      </c>
      <c r="BU105" s="223">
        <v>287.43172038109941</v>
      </c>
      <c r="BV105" s="223">
        <v>302.62393955840224</v>
      </c>
      <c r="BW105" s="222">
        <v>23.648321027756619</v>
      </c>
      <c r="BX105" s="222">
        <v>24.314916844862427</v>
      </c>
      <c r="BY105" s="222">
        <v>25.000302578717985</v>
      </c>
      <c r="BZ105" s="223">
        <v>39.578329888610241</v>
      </c>
      <c r="CA105" s="223">
        <v>54.156357198502505</v>
      </c>
      <c r="CB105" s="223">
        <v>68.734384508394768</v>
      </c>
      <c r="CC105" s="223">
        <v>83.312411818287032</v>
      </c>
      <c r="CD105" s="223">
        <v>100.54997296626259</v>
      </c>
      <c r="CE105" s="223">
        <v>117.78753411423813</v>
      </c>
      <c r="CF105" s="223">
        <v>165.57500205853779</v>
      </c>
      <c r="CG105" s="223">
        <v>222.51049919850533</v>
      </c>
      <c r="CH105" s="223">
        <v>247.50975504542185</v>
      </c>
      <c r="CI105" s="223">
        <v>261.23824844767557</v>
      </c>
      <c r="CJ105" s="223">
        <v>275.45539869855361</v>
      </c>
      <c r="CK105" s="223">
        <v>290.01460874346878</v>
      </c>
      <c r="CL105" s="222">
        <v>6.1691272246321613</v>
      </c>
      <c r="CM105" s="222">
        <v>6.3430217856162852</v>
      </c>
      <c r="CN105" s="222">
        <v>6.521818064013388</v>
      </c>
      <c r="CO105" s="223">
        <v>10.324781710072239</v>
      </c>
      <c r="CP105" s="223">
        <v>14.12774535613109</v>
      </c>
      <c r="CQ105" s="223">
        <v>17.930709002189943</v>
      </c>
      <c r="CR105" s="223">
        <v>21.733672648248792</v>
      </c>
      <c r="CS105" s="223">
        <v>26.230427730329371</v>
      </c>
      <c r="CT105" s="223">
        <v>30.727182812409946</v>
      </c>
      <c r="CU105" s="223">
        <v>43.193478797879422</v>
      </c>
      <c r="CV105" s="223">
        <v>58.04621718221879</v>
      </c>
      <c r="CW105" s="223">
        <v>64.567762185762234</v>
      </c>
      <c r="CX105" s="223">
        <v>68.149108290697981</v>
      </c>
      <c r="CY105" s="223">
        <v>71.857930095274853</v>
      </c>
      <c r="CZ105" s="223">
        <v>75.65598488960056</v>
      </c>
      <c r="DA105" s="224">
        <v>0</v>
      </c>
      <c r="DB105" s="224">
        <v>0</v>
      </c>
      <c r="DC105" s="224">
        <v>0</v>
      </c>
      <c r="DD105" s="225">
        <v>0</v>
      </c>
      <c r="DE105" s="225">
        <v>0</v>
      </c>
      <c r="DF105" s="225">
        <v>0</v>
      </c>
      <c r="DG105" s="225">
        <v>0</v>
      </c>
      <c r="DH105" s="225">
        <v>0</v>
      </c>
      <c r="DI105" s="225">
        <v>0</v>
      </c>
      <c r="DJ105" s="225">
        <v>0</v>
      </c>
      <c r="DK105" s="225">
        <v>0</v>
      </c>
      <c r="DL105" s="225">
        <v>0</v>
      </c>
      <c r="DM105" s="225">
        <v>0</v>
      </c>
      <c r="DN105" s="225">
        <v>0</v>
      </c>
      <c r="DO105" s="225">
        <v>0</v>
      </c>
      <c r="DP105" s="224">
        <v>0</v>
      </c>
      <c r="DQ105" s="224">
        <v>0</v>
      </c>
      <c r="DR105" s="224">
        <v>0</v>
      </c>
      <c r="DS105" s="225">
        <v>0</v>
      </c>
      <c r="DT105" s="225">
        <v>0</v>
      </c>
      <c r="DU105" s="225">
        <v>0</v>
      </c>
      <c r="DV105" s="225">
        <v>0</v>
      </c>
      <c r="DW105" s="225">
        <v>0</v>
      </c>
      <c r="DX105" s="225">
        <v>0</v>
      </c>
      <c r="DY105" s="225">
        <v>0</v>
      </c>
      <c r="DZ105" s="225">
        <v>0</v>
      </c>
      <c r="EA105" s="225">
        <v>0</v>
      </c>
      <c r="EB105" s="225">
        <v>0</v>
      </c>
      <c r="EC105" s="225">
        <v>0</v>
      </c>
      <c r="ED105" s="225">
        <v>0</v>
      </c>
    </row>
    <row r="106" spans="1:134" ht="15" x14ac:dyDescent="0.25">
      <c r="A106" s="216">
        <v>122</v>
      </c>
      <c r="B106" s="216">
        <v>88</v>
      </c>
      <c r="C106" s="216" t="s">
        <v>804</v>
      </c>
      <c r="D106" s="2">
        <v>99705</v>
      </c>
      <c r="E106" s="2">
        <v>99705</v>
      </c>
      <c r="F106" s="217" t="s">
        <v>773</v>
      </c>
      <c r="G106" s="20">
        <v>304</v>
      </c>
      <c r="H106" s="20">
        <v>136</v>
      </c>
      <c r="I106" s="20">
        <v>114</v>
      </c>
      <c r="J106" s="20">
        <v>22</v>
      </c>
      <c r="K106" s="20">
        <v>7</v>
      </c>
      <c r="L106" s="20">
        <v>41</v>
      </c>
      <c r="M106" s="20">
        <v>48</v>
      </c>
      <c r="N106" s="20">
        <v>11</v>
      </c>
      <c r="O106" s="20">
        <v>0</v>
      </c>
      <c r="P106" s="20">
        <v>0</v>
      </c>
      <c r="Q106" s="20">
        <v>59</v>
      </c>
      <c r="R106" s="20">
        <v>6557.5714285714284</v>
      </c>
      <c r="S106" s="20">
        <v>1965.7073170731708</v>
      </c>
      <c r="T106" s="20">
        <v>2635.3541666666665</v>
      </c>
      <c r="U106" s="20">
        <v>7188.545454545455</v>
      </c>
      <c r="V106" s="20">
        <v>0</v>
      </c>
      <c r="W106" s="20">
        <v>0</v>
      </c>
      <c r="X106" s="20">
        <v>3484.2542372881358</v>
      </c>
      <c r="Y106" s="20">
        <v>19.833333333333332</v>
      </c>
      <c r="Z106" s="20">
        <v>116.16666666666667</v>
      </c>
      <c r="AA106" s="20">
        <v>0</v>
      </c>
      <c r="AB106" s="218">
        <v>11</v>
      </c>
      <c r="AC106" s="218">
        <v>0</v>
      </c>
      <c r="AD106" s="219">
        <v>147</v>
      </c>
      <c r="AE106" s="220">
        <v>16.625</v>
      </c>
      <c r="AF106" s="220">
        <v>97.375</v>
      </c>
      <c r="AG106" s="221">
        <v>114</v>
      </c>
      <c r="AH106" s="220">
        <v>0</v>
      </c>
      <c r="AI106" s="220">
        <v>18.408342054380398</v>
      </c>
      <c r="AJ106" s="220">
        <v>107.82028917565664</v>
      </c>
      <c r="AK106" s="220">
        <v>126.22863123003704</v>
      </c>
      <c r="AL106" s="220">
        <v>0</v>
      </c>
      <c r="AM106" s="220">
        <v>15.509666697701965</v>
      </c>
      <c r="AN106" s="220">
        <v>90.84233351511152</v>
      </c>
      <c r="AO106" s="220">
        <v>106.35200021281348</v>
      </c>
      <c r="AP106" s="220">
        <v>0</v>
      </c>
      <c r="AQ106" s="220">
        <v>10.341184340684002</v>
      </c>
      <c r="AR106" s="220">
        <v>0</v>
      </c>
      <c r="AS106" s="220">
        <v>117.15931869271088</v>
      </c>
      <c r="AT106" s="220">
        <v>121.6094586552567</v>
      </c>
      <c r="AU106" s="220">
        <v>126.22863123003702</v>
      </c>
      <c r="AV106" s="220">
        <v>131.02325689466369</v>
      </c>
      <c r="AW106" s="220">
        <v>136</v>
      </c>
      <c r="AX106" s="220">
        <v>99.217087274265594</v>
      </c>
      <c r="AY106" s="220">
        <v>102.7226152651276</v>
      </c>
      <c r="AZ106" s="220">
        <v>106.35200021281348</v>
      </c>
      <c r="BA106" s="220">
        <v>110.10961821866761</v>
      </c>
      <c r="BB106" s="220">
        <v>114</v>
      </c>
      <c r="BC106" s="220">
        <v>9.7218266880007302</v>
      </c>
      <c r="BD106" s="220">
        <v>10.02672438580003</v>
      </c>
      <c r="BE106" s="220">
        <v>10.341184340684002</v>
      </c>
      <c r="BF106" s="220">
        <v>10.665506445899512</v>
      </c>
      <c r="BG106" s="220">
        <v>11</v>
      </c>
      <c r="BH106" s="222">
        <v>139.83355042499565</v>
      </c>
      <c r="BI106" s="222">
        <v>143.77516047396912</v>
      </c>
      <c r="BJ106" s="222">
        <v>147.82787611763678</v>
      </c>
      <c r="BK106" s="223">
        <v>150.39787936150515</v>
      </c>
      <c r="BL106" s="223">
        <v>152.96788260537352</v>
      </c>
      <c r="BM106" s="223">
        <v>155.53788584924192</v>
      </c>
      <c r="BN106" s="223">
        <v>158.10788909311029</v>
      </c>
      <c r="BO106" s="223">
        <v>161.14674936720343</v>
      </c>
      <c r="BP106" s="223">
        <v>164.18560964129657</v>
      </c>
      <c r="BQ106" s="223">
        <v>172.61020269647403</v>
      </c>
      <c r="BR106" s="223">
        <v>182.64752868239006</v>
      </c>
      <c r="BS106" s="223">
        <v>187.05472090772457</v>
      </c>
      <c r="BT106" s="223">
        <v>189.47495732429894</v>
      </c>
      <c r="BU106" s="223">
        <v>191.98134049169272</v>
      </c>
      <c r="BV106" s="223">
        <v>194.54802638466003</v>
      </c>
      <c r="BW106" s="222">
        <v>117.21341726801107</v>
      </c>
      <c r="BX106" s="222">
        <v>120.51741392670942</v>
      </c>
      <c r="BY106" s="222">
        <v>123.91454321625436</v>
      </c>
      <c r="BZ106" s="223">
        <v>126.06881064126168</v>
      </c>
      <c r="CA106" s="223">
        <v>128.22307806626898</v>
      </c>
      <c r="CB106" s="223">
        <v>130.37734549127632</v>
      </c>
      <c r="CC106" s="223">
        <v>132.53161291628362</v>
      </c>
      <c r="CD106" s="223">
        <v>135.07889285192053</v>
      </c>
      <c r="CE106" s="223">
        <v>137.62617278755741</v>
      </c>
      <c r="CF106" s="223">
        <v>144.6879640249856</v>
      </c>
      <c r="CG106" s="223">
        <v>153.10160492494461</v>
      </c>
      <c r="CH106" s="223">
        <v>156.7958689961809</v>
      </c>
      <c r="CI106" s="223">
        <v>158.82459658066236</v>
      </c>
      <c r="CJ106" s="223">
        <v>160.92553541215418</v>
      </c>
      <c r="CK106" s="223">
        <v>163.07702211655328</v>
      </c>
      <c r="CL106" s="222">
        <v>11.310066578492297</v>
      </c>
      <c r="CM106" s="222">
        <v>11.628873273629857</v>
      </c>
      <c r="CN106" s="222">
        <v>11.956666450691211</v>
      </c>
      <c r="CO106" s="223">
        <v>12.164534360121742</v>
      </c>
      <c r="CP106" s="223">
        <v>12.372402269552271</v>
      </c>
      <c r="CQ106" s="223">
        <v>12.580270178982802</v>
      </c>
      <c r="CR106" s="223">
        <v>12.788138088413334</v>
      </c>
      <c r="CS106" s="223">
        <v>13.033928257641456</v>
      </c>
      <c r="CT106" s="223">
        <v>13.279718426869575</v>
      </c>
      <c r="CU106" s="223">
        <v>13.961119335744225</v>
      </c>
      <c r="CV106" s="223">
        <v>14.772961878722727</v>
      </c>
      <c r="CW106" s="223">
        <v>15.129425955771842</v>
      </c>
      <c r="CX106" s="223">
        <v>15.325180371818298</v>
      </c>
      <c r="CY106" s="223">
        <v>15.527902539769265</v>
      </c>
      <c r="CZ106" s="223">
        <v>15.735502134053387</v>
      </c>
      <c r="DA106" s="224">
        <v>0</v>
      </c>
      <c r="DB106" s="224">
        <v>0</v>
      </c>
      <c r="DC106" s="224">
        <v>0</v>
      </c>
      <c r="DD106" s="225">
        <v>0</v>
      </c>
      <c r="DE106" s="225">
        <v>0</v>
      </c>
      <c r="DF106" s="225">
        <v>0</v>
      </c>
      <c r="DG106" s="225">
        <v>0</v>
      </c>
      <c r="DH106" s="225">
        <v>0</v>
      </c>
      <c r="DI106" s="225">
        <v>0</v>
      </c>
      <c r="DJ106" s="225">
        <v>0</v>
      </c>
      <c r="DK106" s="225">
        <v>0</v>
      </c>
      <c r="DL106" s="225">
        <v>0</v>
      </c>
      <c r="DM106" s="225">
        <v>0</v>
      </c>
      <c r="DN106" s="225">
        <v>0</v>
      </c>
      <c r="DO106" s="225">
        <v>0</v>
      </c>
      <c r="DP106" s="224">
        <v>0</v>
      </c>
      <c r="DQ106" s="224">
        <v>0</v>
      </c>
      <c r="DR106" s="224">
        <v>0</v>
      </c>
      <c r="DS106" s="225">
        <v>0</v>
      </c>
      <c r="DT106" s="225">
        <v>0</v>
      </c>
      <c r="DU106" s="225">
        <v>0</v>
      </c>
      <c r="DV106" s="225">
        <v>0</v>
      </c>
      <c r="DW106" s="225">
        <v>0</v>
      </c>
      <c r="DX106" s="225">
        <v>0</v>
      </c>
      <c r="DY106" s="225">
        <v>0</v>
      </c>
      <c r="DZ106" s="225">
        <v>0</v>
      </c>
      <c r="EA106" s="225">
        <v>0</v>
      </c>
      <c r="EB106" s="225">
        <v>0</v>
      </c>
      <c r="EC106" s="225">
        <v>0</v>
      </c>
      <c r="ED106" s="225">
        <v>0</v>
      </c>
    </row>
    <row r="107" spans="1:134" ht="15" x14ac:dyDescent="0.25">
      <c r="A107" s="216">
        <v>123</v>
      </c>
      <c r="B107" s="216">
        <v>88</v>
      </c>
      <c r="C107" s="216" t="s">
        <v>805</v>
      </c>
      <c r="D107" s="2">
        <v>99705</v>
      </c>
      <c r="E107" s="2">
        <v>99705</v>
      </c>
      <c r="F107" s="217" t="s">
        <v>773</v>
      </c>
      <c r="G107" s="20">
        <v>601</v>
      </c>
      <c r="H107" s="20">
        <v>205</v>
      </c>
      <c r="I107" s="20">
        <v>190</v>
      </c>
      <c r="J107" s="20">
        <v>15</v>
      </c>
      <c r="K107" s="20">
        <v>1</v>
      </c>
      <c r="L107" s="20">
        <v>167</v>
      </c>
      <c r="M107" s="20">
        <v>168</v>
      </c>
      <c r="N107" s="20">
        <v>1</v>
      </c>
      <c r="O107" s="20">
        <v>0</v>
      </c>
      <c r="P107" s="20">
        <v>0</v>
      </c>
      <c r="Q107" s="20">
        <v>169</v>
      </c>
      <c r="R107" s="20">
        <v>18192</v>
      </c>
      <c r="S107" s="20">
        <v>2794.1197604790418</v>
      </c>
      <c r="T107" s="20">
        <v>2885.7738095238096</v>
      </c>
      <c r="U107" s="20">
        <v>4980</v>
      </c>
      <c r="V107" s="20">
        <v>0</v>
      </c>
      <c r="W107" s="20">
        <v>0</v>
      </c>
      <c r="X107" s="20">
        <v>2898.165680473373</v>
      </c>
      <c r="Y107" s="20">
        <v>1.2202380952380953</v>
      </c>
      <c r="Z107" s="20">
        <v>203.7797619047619</v>
      </c>
      <c r="AA107" s="20">
        <v>0</v>
      </c>
      <c r="AB107" s="218">
        <v>1</v>
      </c>
      <c r="AC107" s="218">
        <v>0</v>
      </c>
      <c r="AD107" s="219">
        <v>206</v>
      </c>
      <c r="AE107" s="220">
        <v>1.1309523809523809</v>
      </c>
      <c r="AF107" s="220">
        <v>188.86904761904762</v>
      </c>
      <c r="AG107" s="221">
        <v>190</v>
      </c>
      <c r="AH107" s="220">
        <v>0</v>
      </c>
      <c r="AI107" s="220">
        <v>1.1325660627695024</v>
      </c>
      <c r="AJ107" s="220">
        <v>189.13853248250689</v>
      </c>
      <c r="AK107" s="220">
        <v>190.2710985452764</v>
      </c>
      <c r="AL107" s="220">
        <v>0</v>
      </c>
      <c r="AM107" s="220">
        <v>1.0550793671906098</v>
      </c>
      <c r="AN107" s="220">
        <v>176.19825432083186</v>
      </c>
      <c r="AO107" s="220">
        <v>177.25333368802248</v>
      </c>
      <c r="AP107" s="220">
        <v>0</v>
      </c>
      <c r="AQ107" s="220">
        <v>0.94010766733490925</v>
      </c>
      <c r="AR107" s="220">
        <v>0</v>
      </c>
      <c r="AS107" s="220">
        <v>176.60044361768919</v>
      </c>
      <c r="AT107" s="220">
        <v>183.30837517887957</v>
      </c>
      <c r="AU107" s="220">
        <v>190.2710985452764</v>
      </c>
      <c r="AV107" s="220">
        <v>197.49829164269158</v>
      </c>
      <c r="AW107" s="220">
        <v>205</v>
      </c>
      <c r="AX107" s="220">
        <v>165.36181212377599</v>
      </c>
      <c r="AY107" s="220">
        <v>171.20435877521268</v>
      </c>
      <c r="AZ107" s="220">
        <v>177.25333368802245</v>
      </c>
      <c r="BA107" s="220">
        <v>183.51603036444601</v>
      </c>
      <c r="BB107" s="220">
        <v>190</v>
      </c>
      <c r="BC107" s="220">
        <v>0.88380242618188454</v>
      </c>
      <c r="BD107" s="220">
        <v>0.91152039870909352</v>
      </c>
      <c r="BE107" s="220">
        <v>0.94010766733490925</v>
      </c>
      <c r="BF107" s="220">
        <v>0.96959149508177378</v>
      </c>
      <c r="BG107" s="220">
        <v>1</v>
      </c>
      <c r="BH107" s="222">
        <v>209.54797612861344</v>
      </c>
      <c r="BI107" s="222">
        <v>214.19685024194121</v>
      </c>
      <c r="BJ107" s="222">
        <v>218.94886078693898</v>
      </c>
      <c r="BK107" s="223">
        <v>222.26575964388422</v>
      </c>
      <c r="BL107" s="223">
        <v>225.58265850082947</v>
      </c>
      <c r="BM107" s="223">
        <v>228.89955735777477</v>
      </c>
      <c r="BN107" s="223">
        <v>232.21645621472001</v>
      </c>
      <c r="BO107" s="223">
        <v>236.13847156376841</v>
      </c>
      <c r="BP107" s="223">
        <v>240.0604869128168</v>
      </c>
      <c r="BQ107" s="223">
        <v>250.9334393659376</v>
      </c>
      <c r="BR107" s="223">
        <v>263.88781799129657</v>
      </c>
      <c r="BS107" s="223">
        <v>269.57583059961792</v>
      </c>
      <c r="BT107" s="223">
        <v>272.69943731989179</v>
      </c>
      <c r="BU107" s="223">
        <v>275.9342268022902</v>
      </c>
      <c r="BV107" s="223">
        <v>279.2468442181758</v>
      </c>
      <c r="BW107" s="222">
        <v>194.21519738749538</v>
      </c>
      <c r="BX107" s="222">
        <v>198.52390998033576</v>
      </c>
      <c r="BY107" s="222">
        <v>202.92821243667515</v>
      </c>
      <c r="BZ107" s="223">
        <v>206.00241137725854</v>
      </c>
      <c r="CA107" s="223">
        <v>209.07661031784195</v>
      </c>
      <c r="CB107" s="223">
        <v>212.1508092584254</v>
      </c>
      <c r="CC107" s="223">
        <v>215.22500819900878</v>
      </c>
      <c r="CD107" s="223">
        <v>218.86004681519998</v>
      </c>
      <c r="CE107" s="223">
        <v>222.49508543139117</v>
      </c>
      <c r="CF107" s="223">
        <v>232.57245599769826</v>
      </c>
      <c r="CG107" s="223">
        <v>244.57895326022611</v>
      </c>
      <c r="CH107" s="223">
        <v>249.85076982403609</v>
      </c>
      <c r="CI107" s="223">
        <v>252.74581995502169</v>
      </c>
      <c r="CJ107" s="223">
        <v>255.74391752407385</v>
      </c>
      <c r="CK107" s="223">
        <v>258.81414829977274</v>
      </c>
      <c r="CL107" s="222">
        <v>1.0221852494078705</v>
      </c>
      <c r="CM107" s="222">
        <v>1.0448626841070303</v>
      </c>
      <c r="CN107" s="222">
        <v>1.0680432233509218</v>
      </c>
      <c r="CO107" s="223">
        <v>1.084223217775045</v>
      </c>
      <c r="CP107" s="223">
        <v>1.100403212199168</v>
      </c>
      <c r="CQ107" s="223">
        <v>1.1165832066232915</v>
      </c>
      <c r="CR107" s="223">
        <v>1.1327632010474147</v>
      </c>
      <c r="CS107" s="223">
        <v>1.1518949832378946</v>
      </c>
      <c r="CT107" s="223">
        <v>1.1710267654283746</v>
      </c>
      <c r="CU107" s="223">
        <v>1.2240655578826225</v>
      </c>
      <c r="CV107" s="223">
        <v>1.2872576487380321</v>
      </c>
      <c r="CW107" s="223">
        <v>1.3150040517054531</v>
      </c>
      <c r="CX107" s="223">
        <v>1.3302411576580089</v>
      </c>
      <c r="CY107" s="223">
        <v>1.346020618547757</v>
      </c>
      <c r="CZ107" s="223">
        <v>1.3621797278935406</v>
      </c>
      <c r="DA107" s="224">
        <v>0</v>
      </c>
      <c r="DB107" s="224">
        <v>0</v>
      </c>
      <c r="DC107" s="224">
        <v>0</v>
      </c>
      <c r="DD107" s="225">
        <v>0</v>
      </c>
      <c r="DE107" s="225">
        <v>0</v>
      </c>
      <c r="DF107" s="225">
        <v>0</v>
      </c>
      <c r="DG107" s="225">
        <v>0</v>
      </c>
      <c r="DH107" s="225">
        <v>0</v>
      </c>
      <c r="DI107" s="225">
        <v>0</v>
      </c>
      <c r="DJ107" s="225">
        <v>0</v>
      </c>
      <c r="DK107" s="225">
        <v>0</v>
      </c>
      <c r="DL107" s="225">
        <v>0</v>
      </c>
      <c r="DM107" s="225">
        <v>0</v>
      </c>
      <c r="DN107" s="225">
        <v>0</v>
      </c>
      <c r="DO107" s="225">
        <v>0</v>
      </c>
      <c r="DP107" s="224">
        <v>0</v>
      </c>
      <c r="DQ107" s="224">
        <v>0</v>
      </c>
      <c r="DR107" s="224">
        <v>0</v>
      </c>
      <c r="DS107" s="225">
        <v>0</v>
      </c>
      <c r="DT107" s="225">
        <v>0</v>
      </c>
      <c r="DU107" s="225">
        <v>0</v>
      </c>
      <c r="DV107" s="225">
        <v>0</v>
      </c>
      <c r="DW107" s="225">
        <v>0</v>
      </c>
      <c r="DX107" s="225">
        <v>0</v>
      </c>
      <c r="DY107" s="225">
        <v>0</v>
      </c>
      <c r="DZ107" s="225">
        <v>0</v>
      </c>
      <c r="EA107" s="225">
        <v>0</v>
      </c>
      <c r="EB107" s="225">
        <v>0</v>
      </c>
      <c r="EC107" s="225">
        <v>0</v>
      </c>
      <c r="ED107" s="225">
        <v>0</v>
      </c>
    </row>
    <row r="108" spans="1:134" ht="15" x14ac:dyDescent="0.25">
      <c r="A108" s="216">
        <v>124</v>
      </c>
      <c r="B108" s="216">
        <v>88</v>
      </c>
      <c r="C108" s="216" t="s">
        <v>806</v>
      </c>
      <c r="D108" s="2">
        <v>99705</v>
      </c>
      <c r="E108" s="2">
        <v>99705</v>
      </c>
      <c r="F108" s="217" t="s">
        <v>773</v>
      </c>
      <c r="G108" s="20">
        <v>580</v>
      </c>
      <c r="H108" s="20">
        <v>222</v>
      </c>
      <c r="I108" s="20">
        <v>200</v>
      </c>
      <c r="J108" s="20">
        <v>22</v>
      </c>
      <c r="K108" s="20">
        <v>3</v>
      </c>
      <c r="L108" s="20">
        <v>163</v>
      </c>
      <c r="M108" s="20">
        <v>166</v>
      </c>
      <c r="N108" s="20">
        <v>2</v>
      </c>
      <c r="O108" s="20">
        <v>0</v>
      </c>
      <c r="P108" s="20">
        <v>0</v>
      </c>
      <c r="Q108" s="20">
        <v>168</v>
      </c>
      <c r="R108" s="20">
        <v>4097.333333333333</v>
      </c>
      <c r="S108" s="20">
        <v>1908.0368098159508</v>
      </c>
      <c r="T108" s="20">
        <v>1947.6024096385543</v>
      </c>
      <c r="U108" s="20">
        <v>3980</v>
      </c>
      <c r="V108" s="20">
        <v>0</v>
      </c>
      <c r="W108" s="20">
        <v>0</v>
      </c>
      <c r="X108" s="20">
        <v>1971.797619047619</v>
      </c>
      <c r="Y108" s="20">
        <v>4.0120481927710845</v>
      </c>
      <c r="Z108" s="20">
        <v>217.98795180722891</v>
      </c>
      <c r="AA108" s="20">
        <v>0</v>
      </c>
      <c r="AB108" s="218">
        <v>2</v>
      </c>
      <c r="AC108" s="218">
        <v>0</v>
      </c>
      <c r="AD108" s="219">
        <v>224</v>
      </c>
      <c r="AE108" s="220">
        <v>3.6144578313253017</v>
      </c>
      <c r="AF108" s="220">
        <v>196.38554216867468</v>
      </c>
      <c r="AG108" s="221">
        <v>199.99999999999997</v>
      </c>
      <c r="AH108" s="220">
        <v>0</v>
      </c>
      <c r="AI108" s="220">
        <v>3.723789351488513</v>
      </c>
      <c r="AJ108" s="220">
        <v>202.3258880975425</v>
      </c>
      <c r="AK108" s="220">
        <v>206.04967744903101</v>
      </c>
      <c r="AL108" s="220">
        <v>0</v>
      </c>
      <c r="AM108" s="220">
        <v>3.3719721056694194</v>
      </c>
      <c r="AN108" s="220">
        <v>183.21048440803841</v>
      </c>
      <c r="AO108" s="220">
        <v>186.58245651370783</v>
      </c>
      <c r="AP108" s="220">
        <v>0</v>
      </c>
      <c r="AQ108" s="220">
        <v>1.8802153346698185</v>
      </c>
      <c r="AR108" s="220">
        <v>0</v>
      </c>
      <c r="AS108" s="220">
        <v>191.24535845427806</v>
      </c>
      <c r="AT108" s="220">
        <v>198.50955751078666</v>
      </c>
      <c r="AU108" s="220">
        <v>206.04967744903104</v>
      </c>
      <c r="AV108" s="220">
        <v>213.87619875452455</v>
      </c>
      <c r="AW108" s="220">
        <v>222</v>
      </c>
      <c r="AX108" s="220">
        <v>174.06506539344838</v>
      </c>
      <c r="AY108" s="220">
        <v>180.21511450022385</v>
      </c>
      <c r="AZ108" s="220">
        <v>186.58245651370783</v>
      </c>
      <c r="BA108" s="220">
        <v>193.17476880467999</v>
      </c>
      <c r="BB108" s="220">
        <v>199.99999999999997</v>
      </c>
      <c r="BC108" s="220">
        <v>1.7676048523637691</v>
      </c>
      <c r="BD108" s="220">
        <v>1.823040797418187</v>
      </c>
      <c r="BE108" s="220">
        <v>1.8802153346698185</v>
      </c>
      <c r="BF108" s="220">
        <v>1.9391829901635476</v>
      </c>
      <c r="BG108" s="220">
        <v>2</v>
      </c>
      <c r="BH108" s="222">
        <v>226.92512536854724</v>
      </c>
      <c r="BI108" s="222">
        <v>231.95951587176074</v>
      </c>
      <c r="BJ108" s="222">
        <v>237.10559558390466</v>
      </c>
      <c r="BK108" s="223">
        <v>238.14829832377831</v>
      </c>
      <c r="BL108" s="223">
        <v>239.19100106365195</v>
      </c>
      <c r="BM108" s="223">
        <v>240.23370380352566</v>
      </c>
      <c r="BN108" s="223">
        <v>241.2764065433993</v>
      </c>
      <c r="BO108" s="223">
        <v>242.50933414434687</v>
      </c>
      <c r="BP108" s="223">
        <v>243.7422617452944</v>
      </c>
      <c r="BQ108" s="223">
        <v>247.16029099561234</v>
      </c>
      <c r="BR108" s="223">
        <v>251.23263889302839</v>
      </c>
      <c r="BS108" s="223">
        <v>253.02072667831428</v>
      </c>
      <c r="BT108" s="223">
        <v>254.00266596135805</v>
      </c>
      <c r="BU108" s="223">
        <v>255.01955673846106</v>
      </c>
      <c r="BV108" s="223">
        <v>256.0609135614057</v>
      </c>
      <c r="BW108" s="222">
        <v>204.43704988157407</v>
      </c>
      <c r="BX108" s="222">
        <v>208.97253682140604</v>
      </c>
      <c r="BY108" s="222">
        <v>213.60864467018433</v>
      </c>
      <c r="BZ108" s="223">
        <v>214.54801650790833</v>
      </c>
      <c r="CA108" s="223">
        <v>215.48738834563235</v>
      </c>
      <c r="CB108" s="223">
        <v>216.42676018335641</v>
      </c>
      <c r="CC108" s="223">
        <v>217.36613202108043</v>
      </c>
      <c r="CD108" s="223">
        <v>218.47687760751964</v>
      </c>
      <c r="CE108" s="223">
        <v>219.58762319395888</v>
      </c>
      <c r="CF108" s="223">
        <v>222.66692882487595</v>
      </c>
      <c r="CG108" s="223">
        <v>226.33571071443993</v>
      </c>
      <c r="CH108" s="223">
        <v>227.94660061109388</v>
      </c>
      <c r="CI108" s="223">
        <v>228.831230595818</v>
      </c>
      <c r="CJ108" s="223">
        <v>229.74734841302794</v>
      </c>
      <c r="CK108" s="223">
        <v>230.68550771297805</v>
      </c>
      <c r="CL108" s="222">
        <v>2.044370498815741</v>
      </c>
      <c r="CM108" s="222">
        <v>2.0897253682140606</v>
      </c>
      <c r="CN108" s="222">
        <v>2.1360864467018437</v>
      </c>
      <c r="CO108" s="223">
        <v>2.1454801650790838</v>
      </c>
      <c r="CP108" s="223">
        <v>2.1548738834563239</v>
      </c>
      <c r="CQ108" s="223">
        <v>2.1642676018335645</v>
      </c>
      <c r="CR108" s="223">
        <v>2.1736613202108046</v>
      </c>
      <c r="CS108" s="223">
        <v>2.1847687760751966</v>
      </c>
      <c r="CT108" s="223">
        <v>2.195876231939589</v>
      </c>
      <c r="CU108" s="223">
        <v>2.2266692882487598</v>
      </c>
      <c r="CV108" s="223">
        <v>2.2633571071443996</v>
      </c>
      <c r="CW108" s="223">
        <v>2.2794660061109395</v>
      </c>
      <c r="CX108" s="223">
        <v>2.2883123059581805</v>
      </c>
      <c r="CY108" s="223">
        <v>2.29747348413028</v>
      </c>
      <c r="CZ108" s="223">
        <v>2.3068550771297809</v>
      </c>
      <c r="DA108" s="224">
        <v>0</v>
      </c>
      <c r="DB108" s="224">
        <v>0</v>
      </c>
      <c r="DC108" s="224">
        <v>0</v>
      </c>
      <c r="DD108" s="225">
        <v>0</v>
      </c>
      <c r="DE108" s="225">
        <v>0</v>
      </c>
      <c r="DF108" s="225">
        <v>0</v>
      </c>
      <c r="DG108" s="225">
        <v>0</v>
      </c>
      <c r="DH108" s="225">
        <v>0</v>
      </c>
      <c r="DI108" s="225">
        <v>0</v>
      </c>
      <c r="DJ108" s="225">
        <v>0</v>
      </c>
      <c r="DK108" s="225">
        <v>0</v>
      </c>
      <c r="DL108" s="225">
        <v>0</v>
      </c>
      <c r="DM108" s="225">
        <v>0</v>
      </c>
      <c r="DN108" s="225">
        <v>0</v>
      </c>
      <c r="DO108" s="225">
        <v>0</v>
      </c>
      <c r="DP108" s="224">
        <v>0</v>
      </c>
      <c r="DQ108" s="224">
        <v>0</v>
      </c>
      <c r="DR108" s="224">
        <v>0</v>
      </c>
      <c r="DS108" s="225">
        <v>0</v>
      </c>
      <c r="DT108" s="225">
        <v>0</v>
      </c>
      <c r="DU108" s="225">
        <v>0</v>
      </c>
      <c r="DV108" s="225">
        <v>0</v>
      </c>
      <c r="DW108" s="225">
        <v>0</v>
      </c>
      <c r="DX108" s="225">
        <v>0</v>
      </c>
      <c r="DY108" s="225">
        <v>0</v>
      </c>
      <c r="DZ108" s="225">
        <v>0</v>
      </c>
      <c r="EA108" s="225">
        <v>0</v>
      </c>
      <c r="EB108" s="225">
        <v>0</v>
      </c>
      <c r="EC108" s="225">
        <v>0</v>
      </c>
      <c r="ED108" s="225">
        <v>0</v>
      </c>
    </row>
    <row r="109" spans="1:134" ht="15" x14ac:dyDescent="0.25">
      <c r="A109" s="216">
        <v>125</v>
      </c>
      <c r="B109" s="216">
        <v>88</v>
      </c>
      <c r="C109" s="216" t="s">
        <v>807</v>
      </c>
      <c r="D109" s="2">
        <v>99705</v>
      </c>
      <c r="E109" s="2">
        <v>99705</v>
      </c>
      <c r="F109" s="217" t="s">
        <v>773</v>
      </c>
      <c r="G109" s="20">
        <v>456</v>
      </c>
      <c r="H109" s="20">
        <v>153</v>
      </c>
      <c r="I109" s="20">
        <v>144</v>
      </c>
      <c r="J109" s="20">
        <v>9</v>
      </c>
      <c r="K109" s="20">
        <v>0</v>
      </c>
      <c r="L109" s="20">
        <v>134</v>
      </c>
      <c r="M109" s="20">
        <v>134</v>
      </c>
      <c r="N109" s="20">
        <v>1</v>
      </c>
      <c r="O109" s="20">
        <v>0</v>
      </c>
      <c r="P109" s="20">
        <v>0</v>
      </c>
      <c r="Q109" s="20">
        <v>135</v>
      </c>
      <c r="R109" s="20">
        <v>0</v>
      </c>
      <c r="S109" s="20">
        <v>2169.7462686567164</v>
      </c>
      <c r="T109" s="20">
        <v>2169.7462686567164</v>
      </c>
      <c r="U109" s="20">
        <v>1500</v>
      </c>
      <c r="V109" s="20">
        <v>0</v>
      </c>
      <c r="W109" s="20">
        <v>0</v>
      </c>
      <c r="X109" s="20">
        <v>2164.7851851851851</v>
      </c>
      <c r="Y109" s="20">
        <v>0</v>
      </c>
      <c r="Z109" s="20">
        <v>153</v>
      </c>
      <c r="AA109" s="20">
        <v>0</v>
      </c>
      <c r="AB109" s="218">
        <v>1</v>
      </c>
      <c r="AC109" s="218">
        <v>0</v>
      </c>
      <c r="AD109" s="219">
        <v>154</v>
      </c>
      <c r="AE109" s="220">
        <v>0</v>
      </c>
      <c r="AF109" s="220">
        <v>144</v>
      </c>
      <c r="AG109" s="221">
        <v>144</v>
      </c>
      <c r="AH109" s="220">
        <v>0</v>
      </c>
      <c r="AI109" s="220">
        <v>0</v>
      </c>
      <c r="AJ109" s="220">
        <v>142.00721013379166</v>
      </c>
      <c r="AK109" s="220">
        <v>142.00721013379166</v>
      </c>
      <c r="AL109" s="220">
        <v>0</v>
      </c>
      <c r="AM109" s="220">
        <v>0</v>
      </c>
      <c r="AN109" s="220">
        <v>134.33936868986964</v>
      </c>
      <c r="AO109" s="220">
        <v>134.33936868986964</v>
      </c>
      <c r="AP109" s="220">
        <v>0</v>
      </c>
      <c r="AQ109" s="220">
        <v>0.94010766733490925</v>
      </c>
      <c r="AR109" s="220">
        <v>0</v>
      </c>
      <c r="AS109" s="220">
        <v>131.80423352929975</v>
      </c>
      <c r="AT109" s="220">
        <v>136.81064098716379</v>
      </c>
      <c r="AU109" s="220">
        <v>142.00721013379166</v>
      </c>
      <c r="AV109" s="220">
        <v>147.40116400649666</v>
      </c>
      <c r="AW109" s="220">
        <v>153</v>
      </c>
      <c r="AX109" s="220">
        <v>125.32684708328286</v>
      </c>
      <c r="AY109" s="220">
        <v>129.7548824401612</v>
      </c>
      <c r="AZ109" s="220">
        <v>134.33936868986964</v>
      </c>
      <c r="BA109" s="220">
        <v>139.08583353936962</v>
      </c>
      <c r="BB109" s="220">
        <v>144</v>
      </c>
      <c r="BC109" s="220">
        <v>0.88380242618188454</v>
      </c>
      <c r="BD109" s="220">
        <v>0.91152039870909352</v>
      </c>
      <c r="BE109" s="220">
        <v>0.94010766733490925</v>
      </c>
      <c r="BF109" s="220">
        <v>0.96959149508177378</v>
      </c>
      <c r="BG109" s="220">
        <v>1</v>
      </c>
      <c r="BH109" s="222">
        <v>154.23423651040446</v>
      </c>
      <c r="BI109" s="222">
        <v>155.47842948985218</v>
      </c>
      <c r="BJ109" s="222">
        <v>156.73265925623599</v>
      </c>
      <c r="BK109" s="223">
        <v>156.99099730692109</v>
      </c>
      <c r="BL109" s="223">
        <v>157.24933535760618</v>
      </c>
      <c r="BM109" s="223">
        <v>157.50767340829134</v>
      </c>
      <c r="BN109" s="223">
        <v>157.76601145897644</v>
      </c>
      <c r="BO109" s="223">
        <v>158.07147925999448</v>
      </c>
      <c r="BP109" s="223">
        <v>158.37694706101252</v>
      </c>
      <c r="BQ109" s="223">
        <v>159.22379149705841</v>
      </c>
      <c r="BR109" s="223">
        <v>160.2327486785247</v>
      </c>
      <c r="BS109" s="223">
        <v>160.6757619125367</v>
      </c>
      <c r="BT109" s="223">
        <v>160.91904532455055</v>
      </c>
      <c r="BU109" s="223">
        <v>161.17098825235789</v>
      </c>
      <c r="BV109" s="223">
        <v>161.42899284122063</v>
      </c>
      <c r="BW109" s="222">
        <v>145.16163436273362</v>
      </c>
      <c r="BX109" s="222">
        <v>146.33263951986086</v>
      </c>
      <c r="BY109" s="222">
        <v>147.5130910646927</v>
      </c>
      <c r="BZ109" s="223">
        <v>147.75623275945514</v>
      </c>
      <c r="CA109" s="223">
        <v>147.99937445421759</v>
      </c>
      <c r="CB109" s="223">
        <v>148.24251614898009</v>
      </c>
      <c r="CC109" s="223">
        <v>148.48565784374253</v>
      </c>
      <c r="CD109" s="223">
        <v>148.77315695058303</v>
      </c>
      <c r="CE109" s="223">
        <v>149.06065605742353</v>
      </c>
      <c r="CF109" s="223">
        <v>149.8576861148785</v>
      </c>
      <c r="CG109" s="223">
        <v>150.80729287390562</v>
      </c>
      <c r="CH109" s="223">
        <v>151.22424650591691</v>
      </c>
      <c r="CI109" s="223">
        <v>151.45321912898876</v>
      </c>
      <c r="CJ109" s="223">
        <v>151.69034188457212</v>
      </c>
      <c r="CK109" s="223">
        <v>151.93316973291354</v>
      </c>
      <c r="CL109" s="222">
        <v>1.0080669052967612</v>
      </c>
      <c r="CM109" s="222">
        <v>1.0161988855545894</v>
      </c>
      <c r="CN109" s="222">
        <v>1.0243964657270326</v>
      </c>
      <c r="CO109" s="223">
        <v>1.0260849497184386</v>
      </c>
      <c r="CP109" s="223">
        <v>1.0277734337098443</v>
      </c>
      <c r="CQ109" s="223">
        <v>1.0294619177012505</v>
      </c>
      <c r="CR109" s="223">
        <v>1.0311504016926563</v>
      </c>
      <c r="CS109" s="223">
        <v>1.0331469232679376</v>
      </c>
      <c r="CT109" s="223">
        <v>1.0351434448432189</v>
      </c>
      <c r="CU109" s="223">
        <v>1.0406783757977673</v>
      </c>
      <c r="CV109" s="223">
        <v>1.0472728671799001</v>
      </c>
      <c r="CW109" s="223">
        <v>1.0501683785133118</v>
      </c>
      <c r="CX109" s="223">
        <v>1.0517584661735329</v>
      </c>
      <c r="CY109" s="223">
        <v>1.0534051519761953</v>
      </c>
      <c r="CZ109" s="223">
        <v>1.0550914564785661</v>
      </c>
      <c r="DA109" s="224">
        <v>0</v>
      </c>
      <c r="DB109" s="224">
        <v>0</v>
      </c>
      <c r="DC109" s="224">
        <v>0</v>
      </c>
      <c r="DD109" s="225">
        <v>0</v>
      </c>
      <c r="DE109" s="225">
        <v>0</v>
      </c>
      <c r="DF109" s="225">
        <v>0</v>
      </c>
      <c r="DG109" s="225">
        <v>0</v>
      </c>
      <c r="DH109" s="225">
        <v>0</v>
      </c>
      <c r="DI109" s="225">
        <v>0</v>
      </c>
      <c r="DJ109" s="225">
        <v>0</v>
      </c>
      <c r="DK109" s="225">
        <v>0</v>
      </c>
      <c r="DL109" s="225">
        <v>0</v>
      </c>
      <c r="DM109" s="225">
        <v>0</v>
      </c>
      <c r="DN109" s="225">
        <v>0</v>
      </c>
      <c r="DO109" s="225">
        <v>0</v>
      </c>
      <c r="DP109" s="224">
        <v>0</v>
      </c>
      <c r="DQ109" s="224">
        <v>0</v>
      </c>
      <c r="DR109" s="224">
        <v>0</v>
      </c>
      <c r="DS109" s="225">
        <v>0</v>
      </c>
      <c r="DT109" s="225">
        <v>0</v>
      </c>
      <c r="DU109" s="225">
        <v>0</v>
      </c>
      <c r="DV109" s="225">
        <v>0</v>
      </c>
      <c r="DW109" s="225">
        <v>0</v>
      </c>
      <c r="DX109" s="225">
        <v>0</v>
      </c>
      <c r="DY109" s="225">
        <v>0</v>
      </c>
      <c r="DZ109" s="225">
        <v>0</v>
      </c>
      <c r="EA109" s="225">
        <v>0</v>
      </c>
      <c r="EB109" s="225">
        <v>0</v>
      </c>
      <c r="EC109" s="225">
        <v>0</v>
      </c>
      <c r="ED109" s="225">
        <v>0</v>
      </c>
    </row>
    <row r="110" spans="1:134" ht="15" x14ac:dyDescent="0.25">
      <c r="A110" s="216">
        <v>126</v>
      </c>
      <c r="B110" s="216">
        <v>88</v>
      </c>
      <c r="C110" s="216" t="s">
        <v>808</v>
      </c>
      <c r="D110" s="2">
        <v>99705</v>
      </c>
      <c r="E110" s="2">
        <v>99705</v>
      </c>
      <c r="F110" s="217" t="s">
        <v>773</v>
      </c>
      <c r="G110" s="20">
        <v>220</v>
      </c>
      <c r="H110" s="20">
        <v>76</v>
      </c>
      <c r="I110" s="20">
        <v>73</v>
      </c>
      <c r="J110" s="20">
        <v>3</v>
      </c>
      <c r="K110" s="20">
        <v>1</v>
      </c>
      <c r="L110" s="20">
        <v>171</v>
      </c>
      <c r="M110" s="20">
        <v>172</v>
      </c>
      <c r="N110" s="20">
        <v>1</v>
      </c>
      <c r="O110" s="20">
        <v>0</v>
      </c>
      <c r="P110" s="20">
        <v>0</v>
      </c>
      <c r="Q110" s="20">
        <v>173</v>
      </c>
      <c r="R110" s="20">
        <v>3216</v>
      </c>
      <c r="S110" s="20">
        <v>2358.9356725146199</v>
      </c>
      <c r="T110" s="20">
        <v>2363.9186046511627</v>
      </c>
      <c r="U110" s="20">
        <v>192</v>
      </c>
      <c r="V110" s="20">
        <v>0</v>
      </c>
      <c r="W110" s="20">
        <v>0</v>
      </c>
      <c r="X110" s="20">
        <v>2351.3641618497109</v>
      </c>
      <c r="Y110" s="20">
        <v>0.44186046511627908</v>
      </c>
      <c r="Z110" s="20">
        <v>75.558139534883722</v>
      </c>
      <c r="AA110" s="20">
        <v>0</v>
      </c>
      <c r="AB110" s="218">
        <v>1</v>
      </c>
      <c r="AC110" s="218">
        <v>0</v>
      </c>
      <c r="AD110" s="219">
        <v>77</v>
      </c>
      <c r="AE110" s="220">
        <v>0.42441860465116277</v>
      </c>
      <c r="AF110" s="220">
        <v>72.575581395348834</v>
      </c>
      <c r="AG110" s="221">
        <v>73</v>
      </c>
      <c r="AH110" s="220">
        <v>0</v>
      </c>
      <c r="AI110" s="220">
        <v>0.41011354195805466</v>
      </c>
      <c r="AJ110" s="220">
        <v>70.129415674827342</v>
      </c>
      <c r="AK110" s="220">
        <v>70.539529216785397</v>
      </c>
      <c r="AL110" s="220">
        <v>0</v>
      </c>
      <c r="AM110" s="220">
        <v>0.39594532922967074</v>
      </c>
      <c r="AN110" s="220">
        <v>67.706651298273698</v>
      </c>
      <c r="AO110" s="220">
        <v>68.102596627503374</v>
      </c>
      <c r="AP110" s="220">
        <v>0</v>
      </c>
      <c r="AQ110" s="220">
        <v>0.94010766733490925</v>
      </c>
      <c r="AR110" s="220">
        <v>0</v>
      </c>
      <c r="AS110" s="220">
        <v>65.471383975338441</v>
      </c>
      <c r="AT110" s="220">
        <v>67.95822689558463</v>
      </c>
      <c r="AU110" s="220">
        <v>70.539529216785397</v>
      </c>
      <c r="AV110" s="220">
        <v>73.218878852900303</v>
      </c>
      <c r="AW110" s="220">
        <v>76</v>
      </c>
      <c r="AX110" s="220">
        <v>63.533748868608669</v>
      </c>
      <c r="AY110" s="220">
        <v>65.778516792581712</v>
      </c>
      <c r="AZ110" s="220">
        <v>68.102596627503374</v>
      </c>
      <c r="BA110" s="220">
        <v>70.5087906137082</v>
      </c>
      <c r="BB110" s="220">
        <v>73</v>
      </c>
      <c r="BC110" s="220">
        <v>0.88380242618188454</v>
      </c>
      <c r="BD110" s="220">
        <v>0.91152039870909352</v>
      </c>
      <c r="BE110" s="220">
        <v>0.94010766733490925</v>
      </c>
      <c r="BF110" s="220">
        <v>0.96959149508177378</v>
      </c>
      <c r="BG110" s="220">
        <v>1</v>
      </c>
      <c r="BH110" s="222">
        <v>76.613084802553857</v>
      </c>
      <c r="BI110" s="222">
        <v>77.231115302148794</v>
      </c>
      <c r="BJ110" s="222">
        <v>77.85413139525447</v>
      </c>
      <c r="BK110" s="223">
        <v>78.441964793397332</v>
      </c>
      <c r="BL110" s="223">
        <v>79.029798191540209</v>
      </c>
      <c r="BM110" s="223">
        <v>79.6176315896831</v>
      </c>
      <c r="BN110" s="223">
        <v>80.205464987825962</v>
      </c>
      <c r="BO110" s="223">
        <v>80.900539426219581</v>
      </c>
      <c r="BP110" s="223">
        <v>81.595613864613171</v>
      </c>
      <c r="BQ110" s="223">
        <v>83.522559745094497</v>
      </c>
      <c r="BR110" s="223">
        <v>85.818383867747215</v>
      </c>
      <c r="BS110" s="223">
        <v>86.826435039771297</v>
      </c>
      <c r="BT110" s="223">
        <v>87.3800124721961</v>
      </c>
      <c r="BU110" s="223">
        <v>87.953294135498382</v>
      </c>
      <c r="BV110" s="223">
        <v>88.54036876041495</v>
      </c>
      <c r="BW110" s="222">
        <v>73.588884086663569</v>
      </c>
      <c r="BX110" s="222">
        <v>74.182518645485018</v>
      </c>
      <c r="BY110" s="222">
        <v>74.780941998073374</v>
      </c>
      <c r="BZ110" s="223">
        <v>75.34557144628954</v>
      </c>
      <c r="CA110" s="223">
        <v>75.910200894505735</v>
      </c>
      <c r="CB110" s="223">
        <v>76.474830342721916</v>
      </c>
      <c r="CC110" s="223">
        <v>77.039459790938096</v>
      </c>
      <c r="CD110" s="223">
        <v>77.707097080447753</v>
      </c>
      <c r="CE110" s="223">
        <v>78.374734369957395</v>
      </c>
      <c r="CF110" s="223">
        <v>80.225616597261819</v>
      </c>
      <c r="CG110" s="223">
        <v>82.430816083494037</v>
      </c>
      <c r="CH110" s="223">
        <v>83.399075761885584</v>
      </c>
      <c r="CI110" s="223">
        <v>83.930801453556782</v>
      </c>
      <c r="CJ110" s="223">
        <v>84.481453577518181</v>
      </c>
      <c r="CK110" s="223">
        <v>85.045354204082784</v>
      </c>
      <c r="CL110" s="222">
        <v>1.0080669052967612</v>
      </c>
      <c r="CM110" s="222">
        <v>1.0161988855545894</v>
      </c>
      <c r="CN110" s="222">
        <v>1.0243964657270326</v>
      </c>
      <c r="CO110" s="223">
        <v>1.0321311157025965</v>
      </c>
      <c r="CP110" s="223">
        <v>1.0398657656781609</v>
      </c>
      <c r="CQ110" s="223">
        <v>1.0476004156537251</v>
      </c>
      <c r="CR110" s="223">
        <v>1.055335065629289</v>
      </c>
      <c r="CS110" s="223">
        <v>1.0644807819239419</v>
      </c>
      <c r="CT110" s="223">
        <v>1.0736264982185943</v>
      </c>
      <c r="CU110" s="223">
        <v>1.0989810492775591</v>
      </c>
      <c r="CV110" s="223">
        <v>1.1291892614177266</v>
      </c>
      <c r="CW110" s="223">
        <v>1.1424530926285696</v>
      </c>
      <c r="CX110" s="223">
        <v>1.1497370062131067</v>
      </c>
      <c r="CY110" s="223">
        <v>1.1572801859933999</v>
      </c>
      <c r="CZ110" s="223">
        <v>1.165004852110723</v>
      </c>
      <c r="DA110" s="224">
        <v>0</v>
      </c>
      <c r="DB110" s="224">
        <v>0</v>
      </c>
      <c r="DC110" s="224">
        <v>0</v>
      </c>
      <c r="DD110" s="225">
        <v>0</v>
      </c>
      <c r="DE110" s="225">
        <v>0</v>
      </c>
      <c r="DF110" s="225">
        <v>0</v>
      </c>
      <c r="DG110" s="225">
        <v>0</v>
      </c>
      <c r="DH110" s="225">
        <v>0</v>
      </c>
      <c r="DI110" s="225">
        <v>0</v>
      </c>
      <c r="DJ110" s="225">
        <v>0</v>
      </c>
      <c r="DK110" s="225">
        <v>0</v>
      </c>
      <c r="DL110" s="225">
        <v>0</v>
      </c>
      <c r="DM110" s="225">
        <v>0</v>
      </c>
      <c r="DN110" s="225">
        <v>0</v>
      </c>
      <c r="DO110" s="225">
        <v>0</v>
      </c>
      <c r="DP110" s="224">
        <v>0</v>
      </c>
      <c r="DQ110" s="224">
        <v>0</v>
      </c>
      <c r="DR110" s="224">
        <v>0</v>
      </c>
      <c r="DS110" s="225">
        <v>0</v>
      </c>
      <c r="DT110" s="225">
        <v>0</v>
      </c>
      <c r="DU110" s="225">
        <v>0</v>
      </c>
      <c r="DV110" s="225">
        <v>0</v>
      </c>
      <c r="DW110" s="225">
        <v>0</v>
      </c>
      <c r="DX110" s="225">
        <v>0</v>
      </c>
      <c r="DY110" s="225">
        <v>0</v>
      </c>
      <c r="DZ110" s="225">
        <v>0</v>
      </c>
      <c r="EA110" s="225">
        <v>0</v>
      </c>
      <c r="EB110" s="225">
        <v>0</v>
      </c>
      <c r="EC110" s="225">
        <v>0</v>
      </c>
      <c r="ED110" s="225">
        <v>0</v>
      </c>
    </row>
    <row r="111" spans="1:134" ht="15" x14ac:dyDescent="0.25">
      <c r="A111" s="216">
        <v>129</v>
      </c>
      <c r="B111" s="216">
        <v>88</v>
      </c>
      <c r="C111" s="216" t="s">
        <v>809</v>
      </c>
      <c r="D111" s="2">
        <v>99705</v>
      </c>
      <c r="E111" s="2">
        <v>99705</v>
      </c>
      <c r="F111" s="217" t="s">
        <v>703</v>
      </c>
      <c r="G111" s="20">
        <v>7</v>
      </c>
      <c r="H111" s="20">
        <v>3</v>
      </c>
      <c r="I111" s="20">
        <v>3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834.49503068156923</v>
      </c>
      <c r="T111" s="20">
        <v>834.49503068156923</v>
      </c>
      <c r="U111" s="20">
        <v>1408.3846153846155</v>
      </c>
      <c r="V111" s="20">
        <v>0</v>
      </c>
      <c r="W111" s="20">
        <v>0</v>
      </c>
      <c r="X111" s="20">
        <v>1365.173957061457</v>
      </c>
      <c r="Y111" s="20">
        <v>6.8737006237006237E-2</v>
      </c>
      <c r="Z111" s="20">
        <v>2.9273648648648649</v>
      </c>
      <c r="AA111" s="20">
        <v>3.8981288981288983E-3</v>
      </c>
      <c r="AB111" s="218">
        <v>0</v>
      </c>
      <c r="AC111" s="218">
        <v>0</v>
      </c>
      <c r="AD111" s="219">
        <v>3</v>
      </c>
      <c r="AE111" s="220">
        <v>6.8737006237006237E-2</v>
      </c>
      <c r="AF111" s="220">
        <v>2.9273648648648649</v>
      </c>
      <c r="AG111" s="221">
        <v>2.996101871101871</v>
      </c>
      <c r="AH111" s="220">
        <v>3.8981288981288983E-3</v>
      </c>
      <c r="AI111" s="220">
        <v>6.3798369206969227E-2</v>
      </c>
      <c r="AJ111" s="220">
        <v>2.7170386764911338</v>
      </c>
      <c r="AK111" s="220">
        <v>2.7808370456981031</v>
      </c>
      <c r="AL111" s="220">
        <v>3.6180549644784068E-3</v>
      </c>
      <c r="AM111" s="220">
        <v>6.4125597385493407E-2</v>
      </c>
      <c r="AN111" s="220">
        <v>2.7309746379920248</v>
      </c>
      <c r="AO111" s="220">
        <v>2.7951002353775181</v>
      </c>
      <c r="AP111" s="220">
        <v>3.6366123280998155E-3</v>
      </c>
      <c r="AQ111" s="220">
        <v>0</v>
      </c>
      <c r="AR111" s="220">
        <v>0</v>
      </c>
      <c r="AS111" s="220">
        <v>2.5810386320018495</v>
      </c>
      <c r="AT111" s="220">
        <v>2.6790759310345602</v>
      </c>
      <c r="AU111" s="220">
        <v>2.7808370456981031</v>
      </c>
      <c r="AV111" s="220">
        <v>2.8864634201467867</v>
      </c>
      <c r="AW111" s="220">
        <v>2.996101871101871</v>
      </c>
      <c r="AX111" s="220">
        <v>2.6075833405939015</v>
      </c>
      <c r="AY111" s="220">
        <v>2.6997142087747932</v>
      </c>
      <c r="AZ111" s="220">
        <v>2.7951002353775181</v>
      </c>
      <c r="BA111" s="220">
        <v>2.8938564313268653</v>
      </c>
      <c r="BB111" s="220">
        <v>2.996101871101871</v>
      </c>
      <c r="BC111" s="220">
        <v>0</v>
      </c>
      <c r="BD111" s="220">
        <v>0</v>
      </c>
      <c r="BE111" s="220">
        <v>0</v>
      </c>
      <c r="BF111" s="220">
        <v>0</v>
      </c>
      <c r="BG111" s="220">
        <v>0</v>
      </c>
      <c r="BH111" s="222">
        <v>3.020271141155499</v>
      </c>
      <c r="BI111" s="222">
        <v>3.0446353824217414</v>
      </c>
      <c r="BJ111" s="222">
        <v>3.0691961677149058</v>
      </c>
      <c r="BK111" s="223">
        <v>3.0691961677149058</v>
      </c>
      <c r="BL111" s="223">
        <v>3.0691961677149058</v>
      </c>
      <c r="BM111" s="223">
        <v>3.0691961677149058</v>
      </c>
      <c r="BN111" s="223">
        <v>3.0691961677149058</v>
      </c>
      <c r="BO111" s="223">
        <v>3.0691961677149058</v>
      </c>
      <c r="BP111" s="223">
        <v>3.0691961677149058</v>
      </c>
      <c r="BQ111" s="223">
        <v>3.0691961677149058</v>
      </c>
      <c r="BR111" s="223">
        <v>3.0691961677149058</v>
      </c>
      <c r="BS111" s="223">
        <v>3.0691961677149058</v>
      </c>
      <c r="BT111" s="223">
        <v>3.0691961677149058</v>
      </c>
      <c r="BU111" s="223">
        <v>3.0691961677149058</v>
      </c>
      <c r="BV111" s="223">
        <v>3.0691961677149058</v>
      </c>
      <c r="BW111" s="222">
        <v>3.020271141155499</v>
      </c>
      <c r="BX111" s="222">
        <v>3.0446353824217414</v>
      </c>
      <c r="BY111" s="222">
        <v>3.0691961677149058</v>
      </c>
      <c r="BZ111" s="223">
        <v>3.0691961677149058</v>
      </c>
      <c r="CA111" s="223">
        <v>3.0691961677149058</v>
      </c>
      <c r="CB111" s="223">
        <v>3.0691961677149058</v>
      </c>
      <c r="CC111" s="223">
        <v>3.0691961677149058</v>
      </c>
      <c r="CD111" s="223">
        <v>3.0691961677149058</v>
      </c>
      <c r="CE111" s="223">
        <v>3.0691961677149058</v>
      </c>
      <c r="CF111" s="223">
        <v>3.0691961677149058</v>
      </c>
      <c r="CG111" s="223">
        <v>3.0691961677149058</v>
      </c>
      <c r="CH111" s="223">
        <v>3.0691961677149058</v>
      </c>
      <c r="CI111" s="223">
        <v>3.0691961677149058</v>
      </c>
      <c r="CJ111" s="223">
        <v>3.0691961677149058</v>
      </c>
      <c r="CK111" s="223">
        <v>3.0691961677149058</v>
      </c>
      <c r="CL111" s="222">
        <v>0</v>
      </c>
      <c r="CM111" s="222">
        <v>0</v>
      </c>
      <c r="CN111" s="222">
        <v>0</v>
      </c>
      <c r="CO111" s="223">
        <v>0</v>
      </c>
      <c r="CP111" s="223">
        <v>0</v>
      </c>
      <c r="CQ111" s="223">
        <v>0</v>
      </c>
      <c r="CR111" s="223">
        <v>0</v>
      </c>
      <c r="CS111" s="223">
        <v>0</v>
      </c>
      <c r="CT111" s="223">
        <v>0</v>
      </c>
      <c r="CU111" s="223">
        <v>0</v>
      </c>
      <c r="CV111" s="223">
        <v>0</v>
      </c>
      <c r="CW111" s="223">
        <v>0</v>
      </c>
      <c r="CX111" s="223">
        <v>0</v>
      </c>
      <c r="CY111" s="223">
        <v>0</v>
      </c>
      <c r="CZ111" s="223">
        <v>0</v>
      </c>
      <c r="DA111" s="224">
        <v>3.9295747347846723E-3</v>
      </c>
      <c r="DB111" s="224">
        <v>3.9612742420267258E-3</v>
      </c>
      <c r="DC111" s="224">
        <v>3.9932294661916556E-3</v>
      </c>
      <c r="DD111" s="225">
        <v>3.9932294661916556E-3</v>
      </c>
      <c r="DE111" s="225">
        <v>3.9932294661916556E-3</v>
      </c>
      <c r="DF111" s="225">
        <v>3.9932294661916556E-3</v>
      </c>
      <c r="DG111" s="225">
        <v>3.9932294661916556E-3</v>
      </c>
      <c r="DH111" s="225">
        <v>3.9932294661916556E-3</v>
      </c>
      <c r="DI111" s="225">
        <v>3.9932294661916556E-3</v>
      </c>
      <c r="DJ111" s="225">
        <v>3.9932294661916556E-3</v>
      </c>
      <c r="DK111" s="225">
        <v>3.9932294661916556E-3</v>
      </c>
      <c r="DL111" s="225">
        <v>3.9932294661916556E-3</v>
      </c>
      <c r="DM111" s="225">
        <v>3.9932294661916556E-3</v>
      </c>
      <c r="DN111" s="225">
        <v>3.9932294661916556E-3</v>
      </c>
      <c r="DO111" s="225">
        <v>3.9932294661916556E-3</v>
      </c>
      <c r="DP111" s="224">
        <v>0</v>
      </c>
      <c r="DQ111" s="224">
        <v>0</v>
      </c>
      <c r="DR111" s="224">
        <v>0</v>
      </c>
      <c r="DS111" s="225">
        <v>0</v>
      </c>
      <c r="DT111" s="225">
        <v>0</v>
      </c>
      <c r="DU111" s="225">
        <v>0</v>
      </c>
      <c r="DV111" s="225">
        <v>0</v>
      </c>
      <c r="DW111" s="225">
        <v>0</v>
      </c>
      <c r="DX111" s="225">
        <v>0</v>
      </c>
      <c r="DY111" s="225">
        <v>0</v>
      </c>
      <c r="DZ111" s="225">
        <v>0</v>
      </c>
      <c r="EA111" s="225">
        <v>0</v>
      </c>
      <c r="EB111" s="225">
        <v>0</v>
      </c>
      <c r="EC111" s="225">
        <v>0</v>
      </c>
      <c r="ED111" s="225">
        <v>0</v>
      </c>
    </row>
    <row r="112" spans="1:134" ht="15" x14ac:dyDescent="0.25">
      <c r="A112" s="216">
        <v>98</v>
      </c>
      <c r="B112" s="216">
        <v>89</v>
      </c>
      <c r="C112" s="216" t="s">
        <v>810</v>
      </c>
      <c r="D112" s="2">
        <v>99709</v>
      </c>
      <c r="E112" s="2">
        <v>99709</v>
      </c>
      <c r="F112" s="217" t="s">
        <v>703</v>
      </c>
      <c r="G112" s="20">
        <v>89</v>
      </c>
      <c r="H112" s="20">
        <v>47</v>
      </c>
      <c r="I112" s="20">
        <v>43</v>
      </c>
      <c r="J112" s="20">
        <v>4</v>
      </c>
      <c r="K112" s="20">
        <v>0</v>
      </c>
      <c r="L112" s="20">
        <v>83</v>
      </c>
      <c r="M112" s="20">
        <v>83</v>
      </c>
      <c r="N112" s="20">
        <v>0</v>
      </c>
      <c r="O112" s="20">
        <v>0</v>
      </c>
      <c r="P112" s="20">
        <v>0</v>
      </c>
      <c r="Q112" s="20">
        <v>83</v>
      </c>
      <c r="R112" s="20">
        <v>0</v>
      </c>
      <c r="S112" s="20">
        <v>1835.1084337349398</v>
      </c>
      <c r="T112" s="20">
        <v>1835.1084337349398</v>
      </c>
      <c r="U112" s="20">
        <v>0</v>
      </c>
      <c r="V112" s="20">
        <v>0</v>
      </c>
      <c r="W112" s="20">
        <v>0</v>
      </c>
      <c r="X112" s="20">
        <v>1835.1084337349398</v>
      </c>
      <c r="Y112" s="20">
        <v>0</v>
      </c>
      <c r="Z112" s="20">
        <v>47</v>
      </c>
      <c r="AA112" s="20">
        <v>0</v>
      </c>
      <c r="AB112" s="218">
        <v>0</v>
      </c>
      <c r="AC112" s="218">
        <v>0</v>
      </c>
      <c r="AD112" s="219">
        <v>47</v>
      </c>
      <c r="AE112" s="220">
        <v>0</v>
      </c>
      <c r="AF112" s="220">
        <v>43</v>
      </c>
      <c r="AG112" s="221">
        <v>43</v>
      </c>
      <c r="AH112" s="220">
        <v>0</v>
      </c>
      <c r="AI112" s="220">
        <v>0</v>
      </c>
      <c r="AJ112" s="220">
        <v>44.751444565363748</v>
      </c>
      <c r="AK112" s="220">
        <v>44.751444565363748</v>
      </c>
      <c r="AL112" s="220">
        <v>0</v>
      </c>
      <c r="AM112" s="220">
        <v>0</v>
      </c>
      <c r="AN112" s="220">
        <v>41.020049042612982</v>
      </c>
      <c r="AO112" s="220">
        <v>41.020049042612982</v>
      </c>
      <c r="AP112" s="220">
        <v>0</v>
      </c>
      <c r="AQ112" s="220">
        <v>0</v>
      </c>
      <c r="AR112" s="220">
        <v>0</v>
      </c>
      <c r="AS112" s="220">
        <v>42.610463631634566</v>
      </c>
      <c r="AT112" s="220">
        <v>43.667834857198294</v>
      </c>
      <c r="AU112" s="220">
        <v>44.751444565363748</v>
      </c>
      <c r="AV112" s="220">
        <v>45.861943859501814</v>
      </c>
      <c r="AW112" s="220">
        <v>47</v>
      </c>
      <c r="AX112" s="220">
        <v>39.131265661822653</v>
      </c>
      <c r="AY112" s="220">
        <v>40.06452840790071</v>
      </c>
      <c r="AZ112" s="220">
        <v>41.020049042612982</v>
      </c>
      <c r="BA112" s="220">
        <v>41.998358406399149</v>
      </c>
      <c r="BB112" s="220">
        <v>43</v>
      </c>
      <c r="BC112" s="220">
        <v>0</v>
      </c>
      <c r="BD112" s="220">
        <v>0</v>
      </c>
      <c r="BE112" s="220">
        <v>0</v>
      </c>
      <c r="BF112" s="220">
        <v>0</v>
      </c>
      <c r="BG112" s="220">
        <v>0</v>
      </c>
      <c r="BH112" s="222">
        <v>47.43913623798214</v>
      </c>
      <c r="BI112" s="222">
        <v>47.882375468209155</v>
      </c>
      <c r="BJ112" s="222">
        <v>48.32975602626783</v>
      </c>
      <c r="BK112" s="223">
        <v>48.47120597669371</v>
      </c>
      <c r="BL112" s="223">
        <v>48.612655927119597</v>
      </c>
      <c r="BM112" s="223">
        <v>48.75410587754547</v>
      </c>
      <c r="BN112" s="223">
        <v>48.89555582797135</v>
      </c>
      <c r="BO112" s="223">
        <v>49.062811116908129</v>
      </c>
      <c r="BP112" s="223">
        <v>49.230066405844909</v>
      </c>
      <c r="BQ112" s="223">
        <v>49.693746081291309</v>
      </c>
      <c r="BR112" s="223">
        <v>50.246188677036514</v>
      </c>
      <c r="BS112" s="223">
        <v>50.488755344327004</v>
      </c>
      <c r="BT112" s="223">
        <v>50.62196230504199</v>
      </c>
      <c r="BU112" s="223">
        <v>50.759910681419314</v>
      </c>
      <c r="BV112" s="223">
        <v>50.901178048760293</v>
      </c>
      <c r="BW112" s="222">
        <v>43.401762941132596</v>
      </c>
      <c r="BX112" s="222">
        <v>43.807279683680719</v>
      </c>
      <c r="BY112" s="222">
        <v>44.216585300628012</v>
      </c>
      <c r="BZ112" s="223">
        <v>44.345996957400629</v>
      </c>
      <c r="CA112" s="223">
        <v>44.47540861417324</v>
      </c>
      <c r="CB112" s="223">
        <v>44.604820270945851</v>
      </c>
      <c r="CC112" s="223">
        <v>44.734231927718469</v>
      </c>
      <c r="CD112" s="223">
        <v>44.887252723979778</v>
      </c>
      <c r="CE112" s="223">
        <v>45.040273520241087</v>
      </c>
      <c r="CF112" s="223">
        <v>45.464491095649493</v>
      </c>
      <c r="CG112" s="223">
        <v>45.969917300267447</v>
      </c>
      <c r="CH112" s="223">
        <v>46.191839995873636</v>
      </c>
      <c r="CI112" s="223">
        <v>46.313710193974586</v>
      </c>
      <c r="CJ112" s="223">
        <v>46.439918283000651</v>
      </c>
      <c r="CK112" s="223">
        <v>46.56916289567431</v>
      </c>
      <c r="CL112" s="222">
        <v>0</v>
      </c>
      <c r="CM112" s="222">
        <v>0</v>
      </c>
      <c r="CN112" s="222">
        <v>0</v>
      </c>
      <c r="CO112" s="223">
        <v>0</v>
      </c>
      <c r="CP112" s="223">
        <v>0</v>
      </c>
      <c r="CQ112" s="223">
        <v>0</v>
      </c>
      <c r="CR112" s="223">
        <v>0</v>
      </c>
      <c r="CS112" s="223">
        <v>0</v>
      </c>
      <c r="CT112" s="223">
        <v>0</v>
      </c>
      <c r="CU112" s="223">
        <v>0</v>
      </c>
      <c r="CV112" s="223">
        <v>0</v>
      </c>
      <c r="CW112" s="223">
        <v>0</v>
      </c>
      <c r="CX112" s="223">
        <v>0</v>
      </c>
      <c r="CY112" s="223">
        <v>0</v>
      </c>
      <c r="CZ112" s="223">
        <v>0</v>
      </c>
      <c r="DA112" s="224">
        <v>0</v>
      </c>
      <c r="DB112" s="224">
        <v>0</v>
      </c>
      <c r="DC112" s="224">
        <v>0</v>
      </c>
      <c r="DD112" s="225">
        <v>0</v>
      </c>
      <c r="DE112" s="225">
        <v>0</v>
      </c>
      <c r="DF112" s="225">
        <v>0</v>
      </c>
      <c r="DG112" s="225">
        <v>0</v>
      </c>
      <c r="DH112" s="225">
        <v>0</v>
      </c>
      <c r="DI112" s="225">
        <v>0</v>
      </c>
      <c r="DJ112" s="225">
        <v>0</v>
      </c>
      <c r="DK112" s="225">
        <v>0</v>
      </c>
      <c r="DL112" s="225">
        <v>0</v>
      </c>
      <c r="DM112" s="225">
        <v>0</v>
      </c>
      <c r="DN112" s="225">
        <v>0</v>
      </c>
      <c r="DO112" s="225">
        <v>0</v>
      </c>
      <c r="DP112" s="224">
        <v>0</v>
      </c>
      <c r="DQ112" s="224">
        <v>0</v>
      </c>
      <c r="DR112" s="224">
        <v>0</v>
      </c>
      <c r="DS112" s="225">
        <v>0</v>
      </c>
      <c r="DT112" s="225">
        <v>0</v>
      </c>
      <c r="DU112" s="225">
        <v>0</v>
      </c>
      <c r="DV112" s="225">
        <v>0</v>
      </c>
      <c r="DW112" s="225">
        <v>0</v>
      </c>
      <c r="DX112" s="225">
        <v>0</v>
      </c>
      <c r="DY112" s="225">
        <v>0</v>
      </c>
      <c r="DZ112" s="225">
        <v>0</v>
      </c>
      <c r="EA112" s="225">
        <v>0</v>
      </c>
      <c r="EB112" s="225">
        <v>0</v>
      </c>
      <c r="EC112" s="225">
        <v>0</v>
      </c>
      <c r="ED112" s="225">
        <v>0</v>
      </c>
    </row>
    <row r="113" spans="1:134" ht="15" x14ac:dyDescent="0.25">
      <c r="A113" s="216">
        <v>99</v>
      </c>
      <c r="B113" s="216">
        <v>89</v>
      </c>
      <c r="C113" s="216" t="s">
        <v>811</v>
      </c>
      <c r="D113" s="2">
        <v>99709</v>
      </c>
      <c r="E113" s="2">
        <v>99709</v>
      </c>
      <c r="F113" s="217" t="s">
        <v>773</v>
      </c>
      <c r="G113" s="20">
        <v>111</v>
      </c>
      <c r="H113" s="20">
        <v>58</v>
      </c>
      <c r="I113" s="20">
        <v>49</v>
      </c>
      <c r="J113" s="20">
        <v>9</v>
      </c>
      <c r="K113" s="20">
        <v>0</v>
      </c>
      <c r="L113" s="20">
        <v>76</v>
      </c>
      <c r="M113" s="20">
        <v>76</v>
      </c>
      <c r="N113" s="20">
        <v>0</v>
      </c>
      <c r="O113" s="20">
        <v>0</v>
      </c>
      <c r="P113" s="20">
        <v>0</v>
      </c>
      <c r="Q113" s="20">
        <v>76</v>
      </c>
      <c r="R113" s="20">
        <v>0</v>
      </c>
      <c r="S113" s="20">
        <v>1872.5394736842106</v>
      </c>
      <c r="T113" s="20">
        <v>1872.5394736842106</v>
      </c>
      <c r="U113" s="20">
        <v>0</v>
      </c>
      <c r="V113" s="20">
        <v>0</v>
      </c>
      <c r="W113" s="20">
        <v>0</v>
      </c>
      <c r="X113" s="20">
        <v>1872.5394736842106</v>
      </c>
      <c r="Y113" s="20">
        <v>0</v>
      </c>
      <c r="Z113" s="20">
        <v>58</v>
      </c>
      <c r="AA113" s="20">
        <v>0</v>
      </c>
      <c r="AB113" s="218">
        <v>0</v>
      </c>
      <c r="AC113" s="218">
        <v>0</v>
      </c>
      <c r="AD113" s="219">
        <v>58</v>
      </c>
      <c r="AE113" s="220">
        <v>0</v>
      </c>
      <c r="AF113" s="220">
        <v>49</v>
      </c>
      <c r="AG113" s="221">
        <v>49</v>
      </c>
      <c r="AH113" s="220">
        <v>0</v>
      </c>
      <c r="AI113" s="220">
        <v>0</v>
      </c>
      <c r="AJ113" s="220">
        <v>55.225186910448883</v>
      </c>
      <c r="AK113" s="220">
        <v>55.225186910448883</v>
      </c>
      <c r="AL113" s="220">
        <v>0</v>
      </c>
      <c r="AM113" s="220">
        <v>0</v>
      </c>
      <c r="AN113" s="220">
        <v>46.743776816000839</v>
      </c>
      <c r="AO113" s="220">
        <v>46.743776816000839</v>
      </c>
      <c r="AP113" s="220">
        <v>0</v>
      </c>
      <c r="AQ113" s="220">
        <v>0</v>
      </c>
      <c r="AR113" s="220">
        <v>0</v>
      </c>
      <c r="AS113" s="220">
        <v>52.58312533265542</v>
      </c>
      <c r="AT113" s="220">
        <v>53.887966419521298</v>
      </c>
      <c r="AU113" s="220">
        <v>55.225186910448883</v>
      </c>
      <c r="AV113" s="220">
        <v>56.595590294704365</v>
      </c>
      <c r="AW113" s="220">
        <v>58</v>
      </c>
      <c r="AX113" s="220">
        <v>44.591442265797909</v>
      </c>
      <c r="AY113" s="220">
        <v>45.654927720631036</v>
      </c>
      <c r="AZ113" s="220">
        <v>46.743776816000839</v>
      </c>
      <c r="BA113" s="220">
        <v>47.858594463106009</v>
      </c>
      <c r="BB113" s="220">
        <v>49</v>
      </c>
      <c r="BC113" s="220">
        <v>0</v>
      </c>
      <c r="BD113" s="220">
        <v>0</v>
      </c>
      <c r="BE113" s="220">
        <v>0</v>
      </c>
      <c r="BF113" s="220">
        <v>0</v>
      </c>
      <c r="BG113" s="220">
        <v>0</v>
      </c>
      <c r="BH113" s="222">
        <v>58.541912804318386</v>
      </c>
      <c r="BI113" s="222">
        <v>59.088888875662363</v>
      </c>
      <c r="BJ113" s="222">
        <v>59.640975521777321</v>
      </c>
      <c r="BK113" s="223">
        <v>60.093436424212491</v>
      </c>
      <c r="BL113" s="223">
        <v>60.545897326647662</v>
      </c>
      <c r="BM113" s="223">
        <v>60.998358229082847</v>
      </c>
      <c r="BN113" s="223">
        <v>61.450819131518017</v>
      </c>
      <c r="BO113" s="223">
        <v>61.985824472570023</v>
      </c>
      <c r="BP113" s="223">
        <v>62.520829813622044</v>
      </c>
      <c r="BQ113" s="223">
        <v>64.004018204721945</v>
      </c>
      <c r="BR113" s="223">
        <v>65.771135652709177</v>
      </c>
      <c r="BS113" s="223">
        <v>66.547042133075564</v>
      </c>
      <c r="BT113" s="223">
        <v>66.973135896094121</v>
      </c>
      <c r="BU113" s="223">
        <v>67.414396191182433</v>
      </c>
      <c r="BV113" s="223">
        <v>67.866273058719614</v>
      </c>
      <c r="BW113" s="222">
        <v>49.457822886406909</v>
      </c>
      <c r="BX113" s="222">
        <v>49.919923360473376</v>
      </c>
      <c r="BY113" s="222">
        <v>50.386341389087733</v>
      </c>
      <c r="BZ113" s="223">
        <v>50.768592841145029</v>
      </c>
      <c r="CA113" s="223">
        <v>51.150844293202333</v>
      </c>
      <c r="CB113" s="223">
        <v>51.533095745259644</v>
      </c>
      <c r="CC113" s="223">
        <v>51.91534719731694</v>
      </c>
      <c r="CD113" s="223">
        <v>52.367334468205705</v>
      </c>
      <c r="CE113" s="223">
        <v>52.819321739094484</v>
      </c>
      <c r="CF113" s="223">
        <v>54.072360207437505</v>
      </c>
      <c r="CG113" s="223">
        <v>55.565269775564644</v>
      </c>
      <c r="CH113" s="223">
        <v>56.220776974494875</v>
      </c>
      <c r="CI113" s="223">
        <v>56.580752739803643</v>
      </c>
      <c r="CJ113" s="223">
        <v>56.953541609792055</v>
      </c>
      <c r="CK113" s="223">
        <v>57.335299653056225</v>
      </c>
      <c r="CL113" s="222">
        <v>0</v>
      </c>
      <c r="CM113" s="222">
        <v>0</v>
      </c>
      <c r="CN113" s="222">
        <v>0</v>
      </c>
      <c r="CO113" s="223">
        <v>0</v>
      </c>
      <c r="CP113" s="223">
        <v>0</v>
      </c>
      <c r="CQ113" s="223">
        <v>0</v>
      </c>
      <c r="CR113" s="223">
        <v>0</v>
      </c>
      <c r="CS113" s="223">
        <v>0</v>
      </c>
      <c r="CT113" s="223">
        <v>0</v>
      </c>
      <c r="CU113" s="223">
        <v>0</v>
      </c>
      <c r="CV113" s="223">
        <v>0</v>
      </c>
      <c r="CW113" s="223">
        <v>0</v>
      </c>
      <c r="CX113" s="223">
        <v>0</v>
      </c>
      <c r="CY113" s="223">
        <v>0</v>
      </c>
      <c r="CZ113" s="223">
        <v>0</v>
      </c>
      <c r="DA113" s="224">
        <v>0</v>
      </c>
      <c r="DB113" s="224">
        <v>0</v>
      </c>
      <c r="DC113" s="224">
        <v>0</v>
      </c>
      <c r="DD113" s="225">
        <v>0</v>
      </c>
      <c r="DE113" s="225">
        <v>0</v>
      </c>
      <c r="DF113" s="225">
        <v>0</v>
      </c>
      <c r="DG113" s="225">
        <v>0</v>
      </c>
      <c r="DH113" s="225">
        <v>0</v>
      </c>
      <c r="DI113" s="225">
        <v>0</v>
      </c>
      <c r="DJ113" s="225">
        <v>0</v>
      </c>
      <c r="DK113" s="225">
        <v>0</v>
      </c>
      <c r="DL113" s="225">
        <v>0</v>
      </c>
      <c r="DM113" s="225">
        <v>0</v>
      </c>
      <c r="DN113" s="225">
        <v>0</v>
      </c>
      <c r="DO113" s="225">
        <v>0</v>
      </c>
      <c r="DP113" s="224">
        <v>0</v>
      </c>
      <c r="DQ113" s="224">
        <v>0</v>
      </c>
      <c r="DR113" s="224">
        <v>0</v>
      </c>
      <c r="DS113" s="225">
        <v>0</v>
      </c>
      <c r="DT113" s="225">
        <v>0</v>
      </c>
      <c r="DU113" s="225">
        <v>0</v>
      </c>
      <c r="DV113" s="225">
        <v>0</v>
      </c>
      <c r="DW113" s="225">
        <v>0</v>
      </c>
      <c r="DX113" s="225">
        <v>0</v>
      </c>
      <c r="DY113" s="225">
        <v>0</v>
      </c>
      <c r="DZ113" s="225">
        <v>0</v>
      </c>
      <c r="EA113" s="225">
        <v>0</v>
      </c>
      <c r="EB113" s="225">
        <v>0</v>
      </c>
      <c r="EC113" s="225">
        <v>0</v>
      </c>
      <c r="ED113" s="225">
        <v>0</v>
      </c>
    </row>
    <row r="114" spans="1:134" ht="15" x14ac:dyDescent="0.25">
      <c r="A114" s="216">
        <v>100</v>
      </c>
      <c r="B114" s="216">
        <v>89</v>
      </c>
      <c r="C114" s="216" t="s">
        <v>812</v>
      </c>
      <c r="D114" s="2">
        <v>99709</v>
      </c>
      <c r="E114" s="2">
        <v>99709</v>
      </c>
      <c r="F114" s="217" t="s">
        <v>773</v>
      </c>
      <c r="G114" s="20">
        <v>32</v>
      </c>
      <c r="H114" s="20">
        <v>19</v>
      </c>
      <c r="I114" s="20">
        <v>13</v>
      </c>
      <c r="J114" s="20">
        <v>6</v>
      </c>
      <c r="K114" s="20">
        <v>0</v>
      </c>
      <c r="L114" s="20">
        <v>44</v>
      </c>
      <c r="M114" s="20">
        <v>44</v>
      </c>
      <c r="N114" s="20">
        <v>0</v>
      </c>
      <c r="O114" s="20">
        <v>0</v>
      </c>
      <c r="P114" s="20">
        <v>0</v>
      </c>
      <c r="Q114" s="20">
        <v>44</v>
      </c>
      <c r="R114" s="20">
        <v>0</v>
      </c>
      <c r="S114" s="20">
        <v>1936.340909090909</v>
      </c>
      <c r="T114" s="20">
        <v>1936.340909090909</v>
      </c>
      <c r="U114" s="20">
        <v>0</v>
      </c>
      <c r="V114" s="20">
        <v>0</v>
      </c>
      <c r="W114" s="20">
        <v>0</v>
      </c>
      <c r="X114" s="20">
        <v>1936.340909090909</v>
      </c>
      <c r="Y114" s="20">
        <v>0</v>
      </c>
      <c r="Z114" s="20">
        <v>19</v>
      </c>
      <c r="AA114" s="20">
        <v>0</v>
      </c>
      <c r="AB114" s="218">
        <v>0</v>
      </c>
      <c r="AC114" s="218">
        <v>0</v>
      </c>
      <c r="AD114" s="219">
        <v>19</v>
      </c>
      <c r="AE114" s="220">
        <v>0</v>
      </c>
      <c r="AF114" s="220">
        <v>13</v>
      </c>
      <c r="AG114" s="221">
        <v>13</v>
      </c>
      <c r="AH114" s="220">
        <v>0</v>
      </c>
      <c r="AI114" s="220">
        <v>0</v>
      </c>
      <c r="AJ114" s="220">
        <v>18.091009505147049</v>
      </c>
      <c r="AK114" s="220">
        <v>18.091009505147049</v>
      </c>
      <c r="AL114" s="220">
        <v>0</v>
      </c>
      <c r="AM114" s="220">
        <v>0</v>
      </c>
      <c r="AN114" s="220">
        <v>12.401410175673693</v>
      </c>
      <c r="AO114" s="220">
        <v>12.401410175673693</v>
      </c>
      <c r="AP114" s="220">
        <v>0</v>
      </c>
      <c r="AQ114" s="220">
        <v>0</v>
      </c>
      <c r="AR114" s="220">
        <v>0</v>
      </c>
      <c r="AS114" s="220">
        <v>17.22550657449057</v>
      </c>
      <c r="AT114" s="220">
        <v>17.652954516739737</v>
      </c>
      <c r="AU114" s="220">
        <v>18.091009505147049</v>
      </c>
      <c r="AV114" s="220">
        <v>18.539934751713499</v>
      </c>
      <c r="AW114" s="220">
        <v>19</v>
      </c>
      <c r="AX114" s="220">
        <v>11.830382641946384</v>
      </c>
      <c r="AY114" s="220">
        <v>12.112531844249052</v>
      </c>
      <c r="AZ114" s="220">
        <v>12.401410175673693</v>
      </c>
      <c r="BA114" s="220">
        <v>12.697178122864859</v>
      </c>
      <c r="BB114" s="220">
        <v>13</v>
      </c>
      <c r="BC114" s="220">
        <v>0</v>
      </c>
      <c r="BD114" s="220">
        <v>0</v>
      </c>
      <c r="BE114" s="220">
        <v>0</v>
      </c>
      <c r="BF114" s="220">
        <v>0</v>
      </c>
      <c r="BG114" s="220">
        <v>0</v>
      </c>
      <c r="BH114" s="222">
        <v>19.177523160035332</v>
      </c>
      <c r="BI114" s="222">
        <v>19.356704976510084</v>
      </c>
      <c r="BJ114" s="222">
        <v>19.537560946789121</v>
      </c>
      <c r="BK114" s="223">
        <v>19.699504314723004</v>
      </c>
      <c r="BL114" s="223">
        <v>19.861447682656884</v>
      </c>
      <c r="BM114" s="223">
        <v>20.023391050590771</v>
      </c>
      <c r="BN114" s="223">
        <v>20.185334418524654</v>
      </c>
      <c r="BO114" s="223">
        <v>20.376821829539118</v>
      </c>
      <c r="BP114" s="223">
        <v>20.568309240553582</v>
      </c>
      <c r="BQ114" s="223">
        <v>21.099167314792538</v>
      </c>
      <c r="BR114" s="223">
        <v>21.731648374529584</v>
      </c>
      <c r="BS114" s="223">
        <v>22.009358355559964</v>
      </c>
      <c r="BT114" s="223">
        <v>22.161864480768717</v>
      </c>
      <c r="BU114" s="223">
        <v>22.319798962925088</v>
      </c>
      <c r="BV114" s="223">
        <v>22.481533294944786</v>
      </c>
      <c r="BW114" s="222">
        <v>13.121463214761016</v>
      </c>
      <c r="BX114" s="222">
        <v>13.244061299717426</v>
      </c>
      <c r="BY114" s="222">
        <v>13.3678048583294</v>
      </c>
      <c r="BZ114" s="223">
        <v>13.478608215336793</v>
      </c>
      <c r="CA114" s="223">
        <v>13.589411572344186</v>
      </c>
      <c r="CB114" s="223">
        <v>13.700214929351581</v>
      </c>
      <c r="CC114" s="223">
        <v>13.811018286358975</v>
      </c>
      <c r="CD114" s="223">
        <v>13.94203598863203</v>
      </c>
      <c r="CE114" s="223">
        <v>14.073053690905084</v>
      </c>
      <c r="CF114" s="223">
        <v>14.436272373279108</v>
      </c>
      <c r="CG114" s="223">
        <v>14.869022572046561</v>
      </c>
      <c r="CH114" s="223">
        <v>15.059034664330502</v>
      </c>
      <c r="CI114" s="223">
        <v>15.163380960525966</v>
      </c>
      <c r="CJ114" s="223">
        <v>15.271441395685589</v>
      </c>
      <c r="CK114" s="223">
        <v>15.382101728120119</v>
      </c>
      <c r="CL114" s="222">
        <v>0</v>
      </c>
      <c r="CM114" s="222">
        <v>0</v>
      </c>
      <c r="CN114" s="222">
        <v>0</v>
      </c>
      <c r="CO114" s="223">
        <v>0</v>
      </c>
      <c r="CP114" s="223">
        <v>0</v>
      </c>
      <c r="CQ114" s="223">
        <v>0</v>
      </c>
      <c r="CR114" s="223">
        <v>0</v>
      </c>
      <c r="CS114" s="223">
        <v>0</v>
      </c>
      <c r="CT114" s="223">
        <v>0</v>
      </c>
      <c r="CU114" s="223">
        <v>0</v>
      </c>
      <c r="CV114" s="223">
        <v>0</v>
      </c>
      <c r="CW114" s="223">
        <v>0</v>
      </c>
      <c r="CX114" s="223">
        <v>0</v>
      </c>
      <c r="CY114" s="223">
        <v>0</v>
      </c>
      <c r="CZ114" s="223">
        <v>0</v>
      </c>
      <c r="DA114" s="224">
        <v>0</v>
      </c>
      <c r="DB114" s="224">
        <v>0</v>
      </c>
      <c r="DC114" s="224">
        <v>0</v>
      </c>
      <c r="DD114" s="225">
        <v>0</v>
      </c>
      <c r="DE114" s="225">
        <v>0</v>
      </c>
      <c r="DF114" s="225">
        <v>0</v>
      </c>
      <c r="DG114" s="225">
        <v>0</v>
      </c>
      <c r="DH114" s="225">
        <v>0</v>
      </c>
      <c r="DI114" s="225">
        <v>0</v>
      </c>
      <c r="DJ114" s="225">
        <v>0</v>
      </c>
      <c r="DK114" s="225">
        <v>0</v>
      </c>
      <c r="DL114" s="225">
        <v>0</v>
      </c>
      <c r="DM114" s="225">
        <v>0</v>
      </c>
      <c r="DN114" s="225">
        <v>0</v>
      </c>
      <c r="DO114" s="225">
        <v>0</v>
      </c>
      <c r="DP114" s="224">
        <v>0</v>
      </c>
      <c r="DQ114" s="224">
        <v>0</v>
      </c>
      <c r="DR114" s="224">
        <v>0</v>
      </c>
      <c r="DS114" s="225">
        <v>0</v>
      </c>
      <c r="DT114" s="225">
        <v>0</v>
      </c>
      <c r="DU114" s="225">
        <v>0</v>
      </c>
      <c r="DV114" s="225">
        <v>0</v>
      </c>
      <c r="DW114" s="225">
        <v>0</v>
      </c>
      <c r="DX114" s="225">
        <v>0</v>
      </c>
      <c r="DY114" s="225">
        <v>0</v>
      </c>
      <c r="DZ114" s="225">
        <v>0</v>
      </c>
      <c r="EA114" s="225">
        <v>0</v>
      </c>
      <c r="EB114" s="225">
        <v>0</v>
      </c>
      <c r="EC114" s="225">
        <v>0</v>
      </c>
      <c r="ED114" s="225">
        <v>0</v>
      </c>
    </row>
    <row r="115" spans="1:134" ht="15" x14ac:dyDescent="0.25">
      <c r="A115" s="216">
        <v>116</v>
      </c>
      <c r="B115" s="216">
        <v>89</v>
      </c>
      <c r="C115" s="216" t="s">
        <v>813</v>
      </c>
      <c r="D115" s="2">
        <v>99705</v>
      </c>
      <c r="E115" s="2">
        <v>99705</v>
      </c>
      <c r="F115" s="217" t="s">
        <v>773</v>
      </c>
      <c r="G115" s="20">
        <v>132</v>
      </c>
      <c r="H115" s="20">
        <v>61</v>
      </c>
      <c r="I115" s="20">
        <v>56</v>
      </c>
      <c r="J115" s="20">
        <v>5</v>
      </c>
      <c r="K115" s="20">
        <v>1</v>
      </c>
      <c r="L115" s="20">
        <v>30</v>
      </c>
      <c r="M115" s="20">
        <v>31</v>
      </c>
      <c r="N115" s="20">
        <v>0</v>
      </c>
      <c r="O115" s="20">
        <v>0</v>
      </c>
      <c r="P115" s="20">
        <v>0</v>
      </c>
      <c r="Q115" s="20">
        <v>31</v>
      </c>
      <c r="R115" s="20">
        <v>5824</v>
      </c>
      <c r="S115" s="20">
        <v>1614.9</v>
      </c>
      <c r="T115" s="20">
        <v>1750.6774193548388</v>
      </c>
      <c r="U115" s="20">
        <v>0</v>
      </c>
      <c r="V115" s="20">
        <v>0</v>
      </c>
      <c r="W115" s="20">
        <v>0</v>
      </c>
      <c r="X115" s="20">
        <v>1750.6774193548388</v>
      </c>
      <c r="Y115" s="20">
        <v>1.967741935483871</v>
      </c>
      <c r="Z115" s="20">
        <v>59.032258064516128</v>
      </c>
      <c r="AA115" s="20">
        <v>0</v>
      </c>
      <c r="AB115" s="218">
        <v>0</v>
      </c>
      <c r="AC115" s="218">
        <v>0</v>
      </c>
      <c r="AD115" s="219">
        <v>61</v>
      </c>
      <c r="AE115" s="220">
        <v>1.8064516129032258</v>
      </c>
      <c r="AF115" s="220">
        <v>54.193548387096776</v>
      </c>
      <c r="AG115" s="221">
        <v>56</v>
      </c>
      <c r="AH115" s="220">
        <v>0</v>
      </c>
      <c r="AI115" s="220">
        <v>1.8263630230152417</v>
      </c>
      <c r="AJ115" s="220">
        <v>54.790890690457246</v>
      </c>
      <c r="AK115" s="220">
        <v>56.617253713472486</v>
      </c>
      <c r="AL115" s="220">
        <v>0</v>
      </c>
      <c r="AM115" s="220">
        <v>1.6852608975431678</v>
      </c>
      <c r="AN115" s="220">
        <v>50.557826926295036</v>
      </c>
      <c r="AO115" s="220">
        <v>52.243087823838202</v>
      </c>
      <c r="AP115" s="220">
        <v>0</v>
      </c>
      <c r="AQ115" s="220">
        <v>0</v>
      </c>
      <c r="AR115" s="220">
        <v>0</v>
      </c>
      <c r="AS115" s="220">
        <v>52.549400295995326</v>
      </c>
      <c r="AT115" s="220">
        <v>54.545418955666605</v>
      </c>
      <c r="AU115" s="220">
        <v>56.617253713472493</v>
      </c>
      <c r="AV115" s="220">
        <v>58.76778434245945</v>
      </c>
      <c r="AW115" s="220">
        <v>61</v>
      </c>
      <c r="AX115" s="220">
        <v>48.738218310165557</v>
      </c>
      <c r="AY115" s="220">
        <v>50.460232060062687</v>
      </c>
      <c r="AZ115" s="220">
        <v>52.243087823838202</v>
      </c>
      <c r="BA115" s="220">
        <v>54.088935265310404</v>
      </c>
      <c r="BB115" s="220">
        <v>56</v>
      </c>
      <c r="BC115" s="220">
        <v>0</v>
      </c>
      <c r="BD115" s="220">
        <v>0</v>
      </c>
      <c r="BE115" s="220">
        <v>0</v>
      </c>
      <c r="BF115" s="220">
        <v>0</v>
      </c>
      <c r="BG115" s="220">
        <v>0</v>
      </c>
      <c r="BH115" s="222">
        <v>61.626700107245526</v>
      </c>
      <c r="BI115" s="222">
        <v>62.259838788661888</v>
      </c>
      <c r="BJ115" s="222">
        <v>62.899482192693753</v>
      </c>
      <c r="BK115" s="223">
        <v>63.668717544062879</v>
      </c>
      <c r="BL115" s="223">
        <v>64.437952895432005</v>
      </c>
      <c r="BM115" s="223">
        <v>65.20718824680111</v>
      </c>
      <c r="BN115" s="223">
        <v>65.976423598170243</v>
      </c>
      <c r="BO115" s="223">
        <v>66.885993948433736</v>
      </c>
      <c r="BP115" s="223">
        <v>67.795564298697244</v>
      </c>
      <c r="BQ115" s="223">
        <v>70.317154422913134</v>
      </c>
      <c r="BR115" s="223">
        <v>73.321456460275826</v>
      </c>
      <c r="BS115" s="223">
        <v>74.640586336121245</v>
      </c>
      <c r="BT115" s="223">
        <v>75.364994530835304</v>
      </c>
      <c r="BU115" s="223">
        <v>76.115187566986407</v>
      </c>
      <c r="BV115" s="223">
        <v>76.883429992143434</v>
      </c>
      <c r="BW115" s="222">
        <v>56.575331245995891</v>
      </c>
      <c r="BX115" s="222">
        <v>57.156573314181408</v>
      </c>
      <c r="BY115" s="222">
        <v>57.743786930997544</v>
      </c>
      <c r="BZ115" s="223">
        <v>58.449970204385593</v>
      </c>
      <c r="CA115" s="223">
        <v>59.156153477773643</v>
      </c>
      <c r="CB115" s="223">
        <v>59.862336751161678</v>
      </c>
      <c r="CC115" s="223">
        <v>60.568520024549727</v>
      </c>
      <c r="CD115" s="223">
        <v>61.40353542807032</v>
      </c>
      <c r="CE115" s="223">
        <v>62.238550831590914</v>
      </c>
      <c r="CF115" s="223">
        <v>64.553453240707142</v>
      </c>
      <c r="CG115" s="223">
        <v>67.311501012712242</v>
      </c>
      <c r="CH115" s="223">
        <v>68.52250548889819</v>
      </c>
      <c r="CI115" s="223">
        <v>69.187535962734046</v>
      </c>
      <c r="CJ115" s="223">
        <v>69.876237766413752</v>
      </c>
      <c r="CK115" s="223">
        <v>70.58150950098414</v>
      </c>
      <c r="CL115" s="222">
        <v>0</v>
      </c>
      <c r="CM115" s="222">
        <v>0</v>
      </c>
      <c r="CN115" s="222">
        <v>0</v>
      </c>
      <c r="CO115" s="223">
        <v>0</v>
      </c>
      <c r="CP115" s="223">
        <v>0</v>
      </c>
      <c r="CQ115" s="223">
        <v>0</v>
      </c>
      <c r="CR115" s="223">
        <v>0</v>
      </c>
      <c r="CS115" s="223">
        <v>0</v>
      </c>
      <c r="CT115" s="223">
        <v>0</v>
      </c>
      <c r="CU115" s="223">
        <v>0</v>
      </c>
      <c r="CV115" s="223">
        <v>0</v>
      </c>
      <c r="CW115" s="223">
        <v>0</v>
      </c>
      <c r="CX115" s="223">
        <v>0</v>
      </c>
      <c r="CY115" s="223">
        <v>0</v>
      </c>
      <c r="CZ115" s="223">
        <v>0</v>
      </c>
      <c r="DA115" s="224">
        <v>0</v>
      </c>
      <c r="DB115" s="224">
        <v>0</v>
      </c>
      <c r="DC115" s="224">
        <v>0</v>
      </c>
      <c r="DD115" s="225">
        <v>0</v>
      </c>
      <c r="DE115" s="225">
        <v>0</v>
      </c>
      <c r="DF115" s="225">
        <v>0</v>
      </c>
      <c r="DG115" s="225">
        <v>0</v>
      </c>
      <c r="DH115" s="225">
        <v>0</v>
      </c>
      <c r="DI115" s="225">
        <v>0</v>
      </c>
      <c r="DJ115" s="225">
        <v>0</v>
      </c>
      <c r="DK115" s="225">
        <v>0</v>
      </c>
      <c r="DL115" s="225">
        <v>0</v>
      </c>
      <c r="DM115" s="225">
        <v>0</v>
      </c>
      <c r="DN115" s="225">
        <v>0</v>
      </c>
      <c r="DO115" s="225">
        <v>0</v>
      </c>
      <c r="DP115" s="224">
        <v>0</v>
      </c>
      <c r="DQ115" s="224">
        <v>0</v>
      </c>
      <c r="DR115" s="224">
        <v>0</v>
      </c>
      <c r="DS115" s="225">
        <v>0</v>
      </c>
      <c r="DT115" s="225">
        <v>0</v>
      </c>
      <c r="DU115" s="225">
        <v>0</v>
      </c>
      <c r="DV115" s="225">
        <v>0</v>
      </c>
      <c r="DW115" s="225">
        <v>0</v>
      </c>
      <c r="DX115" s="225">
        <v>0</v>
      </c>
      <c r="DY115" s="225">
        <v>0</v>
      </c>
      <c r="DZ115" s="225">
        <v>0</v>
      </c>
      <c r="EA115" s="225">
        <v>0</v>
      </c>
      <c r="EB115" s="225">
        <v>0</v>
      </c>
      <c r="EC115" s="225">
        <v>0</v>
      </c>
      <c r="ED115" s="225">
        <v>0</v>
      </c>
    </row>
    <row r="116" spans="1:134" ht="15" x14ac:dyDescent="0.25">
      <c r="A116" s="216">
        <v>117</v>
      </c>
      <c r="B116" s="216">
        <v>89</v>
      </c>
      <c r="C116" s="216" t="s">
        <v>814</v>
      </c>
      <c r="D116" s="2">
        <v>99705</v>
      </c>
      <c r="E116" s="2">
        <v>99705</v>
      </c>
      <c r="F116" s="217" t="s">
        <v>773</v>
      </c>
      <c r="G116" s="20">
        <v>46</v>
      </c>
      <c r="H116" s="20">
        <v>15</v>
      </c>
      <c r="I116" s="20">
        <v>12</v>
      </c>
      <c r="J116" s="20">
        <v>3</v>
      </c>
      <c r="K116" s="20">
        <v>0</v>
      </c>
      <c r="L116" s="20">
        <v>18</v>
      </c>
      <c r="M116" s="20">
        <v>18</v>
      </c>
      <c r="N116" s="20">
        <v>5</v>
      </c>
      <c r="O116" s="20">
        <v>0</v>
      </c>
      <c r="P116" s="20">
        <v>0</v>
      </c>
      <c r="Q116" s="20">
        <v>23</v>
      </c>
      <c r="R116" s="20">
        <v>0</v>
      </c>
      <c r="S116" s="20">
        <v>1696.7222222222222</v>
      </c>
      <c r="T116" s="20">
        <v>1696.7222222222222</v>
      </c>
      <c r="U116" s="20">
        <v>10182.200000000001</v>
      </c>
      <c r="V116" s="20">
        <v>0</v>
      </c>
      <c r="W116" s="20">
        <v>0</v>
      </c>
      <c r="X116" s="20">
        <v>3541.391304347826</v>
      </c>
      <c r="Y116" s="20">
        <v>0</v>
      </c>
      <c r="Z116" s="20">
        <v>15</v>
      </c>
      <c r="AA116" s="20">
        <v>0</v>
      </c>
      <c r="AB116" s="218">
        <v>5</v>
      </c>
      <c r="AC116" s="218">
        <v>0</v>
      </c>
      <c r="AD116" s="219">
        <v>20</v>
      </c>
      <c r="AE116" s="220">
        <v>0</v>
      </c>
      <c r="AF116" s="220">
        <v>12</v>
      </c>
      <c r="AG116" s="221">
        <v>12</v>
      </c>
      <c r="AH116" s="220">
        <v>0</v>
      </c>
      <c r="AI116" s="220">
        <v>0</v>
      </c>
      <c r="AJ116" s="220">
        <v>13.922275503312909</v>
      </c>
      <c r="AK116" s="220">
        <v>13.922275503312909</v>
      </c>
      <c r="AL116" s="220">
        <v>0</v>
      </c>
      <c r="AM116" s="220">
        <v>0</v>
      </c>
      <c r="AN116" s="220">
        <v>11.194947390822472</v>
      </c>
      <c r="AO116" s="220">
        <v>11.194947390822472</v>
      </c>
      <c r="AP116" s="220">
        <v>0</v>
      </c>
      <c r="AQ116" s="220">
        <v>4.7005383366745468</v>
      </c>
      <c r="AR116" s="220">
        <v>0</v>
      </c>
      <c r="AS116" s="220">
        <v>12.921983679343112</v>
      </c>
      <c r="AT116" s="220">
        <v>13.412807939918018</v>
      </c>
      <c r="AU116" s="220">
        <v>13.922275503312909</v>
      </c>
      <c r="AV116" s="220">
        <v>14.451094510440848</v>
      </c>
      <c r="AW116" s="220">
        <v>15</v>
      </c>
      <c r="AX116" s="220">
        <v>10.443903923606905</v>
      </c>
      <c r="AY116" s="220">
        <v>10.812906870013432</v>
      </c>
      <c r="AZ116" s="220">
        <v>11.194947390822472</v>
      </c>
      <c r="BA116" s="220">
        <v>11.5904861282808</v>
      </c>
      <c r="BB116" s="220">
        <v>12</v>
      </c>
      <c r="BC116" s="220">
        <v>4.4190121309094232</v>
      </c>
      <c r="BD116" s="220">
        <v>4.5576019935454681</v>
      </c>
      <c r="BE116" s="220">
        <v>4.7005383366745468</v>
      </c>
      <c r="BF116" s="220">
        <v>4.8479574754088688</v>
      </c>
      <c r="BG116" s="220">
        <v>5</v>
      </c>
      <c r="BH116" s="222">
        <v>15.1541065837489</v>
      </c>
      <c r="BI116" s="222">
        <v>15.309796423441448</v>
      </c>
      <c r="BJ116" s="222">
        <v>15.467085785088628</v>
      </c>
      <c r="BK116" s="223">
        <v>15.568106079809789</v>
      </c>
      <c r="BL116" s="223">
        <v>15.669126374530951</v>
      </c>
      <c r="BM116" s="223">
        <v>15.770146669252107</v>
      </c>
      <c r="BN116" s="223">
        <v>15.871166963973268</v>
      </c>
      <c r="BO116" s="223">
        <v>15.990616836745895</v>
      </c>
      <c r="BP116" s="223">
        <v>16.11006670951852</v>
      </c>
      <c r="BQ116" s="223">
        <v>16.441216047703346</v>
      </c>
      <c r="BR116" s="223">
        <v>16.835757817924367</v>
      </c>
      <c r="BS116" s="223">
        <v>17.008993341481897</v>
      </c>
      <c r="BT116" s="223">
        <v>17.104126682920494</v>
      </c>
      <c r="BU116" s="223">
        <v>17.202646234153889</v>
      </c>
      <c r="BV116" s="223">
        <v>17.303536132243636</v>
      </c>
      <c r="BW116" s="222">
        <v>12.123285266999119</v>
      </c>
      <c r="BX116" s="222">
        <v>12.247837138753159</v>
      </c>
      <c r="BY116" s="222">
        <v>12.373668628070902</v>
      </c>
      <c r="BZ116" s="223">
        <v>12.454484863847831</v>
      </c>
      <c r="CA116" s="223">
        <v>12.53530109962476</v>
      </c>
      <c r="CB116" s="223">
        <v>12.616117335401686</v>
      </c>
      <c r="CC116" s="223">
        <v>12.696933571178615</v>
      </c>
      <c r="CD116" s="223">
        <v>12.792493469396716</v>
      </c>
      <c r="CE116" s="223">
        <v>12.888053367614818</v>
      </c>
      <c r="CF116" s="223">
        <v>13.152972838162675</v>
      </c>
      <c r="CG116" s="223">
        <v>13.468606254339493</v>
      </c>
      <c r="CH116" s="223">
        <v>13.607194673185518</v>
      </c>
      <c r="CI116" s="223">
        <v>13.683301346336396</v>
      </c>
      <c r="CJ116" s="223">
        <v>13.762116987323111</v>
      </c>
      <c r="CK116" s="223">
        <v>13.84282890579491</v>
      </c>
      <c r="CL116" s="222">
        <v>5.0513688612496335</v>
      </c>
      <c r="CM116" s="222">
        <v>5.1032654744804828</v>
      </c>
      <c r="CN116" s="222">
        <v>5.1556952616962093</v>
      </c>
      <c r="CO116" s="223">
        <v>5.1893686932699294</v>
      </c>
      <c r="CP116" s="223">
        <v>5.2230421248436496</v>
      </c>
      <c r="CQ116" s="223">
        <v>5.2567155564173689</v>
      </c>
      <c r="CR116" s="223">
        <v>5.290388987991089</v>
      </c>
      <c r="CS116" s="223">
        <v>5.3302056122486317</v>
      </c>
      <c r="CT116" s="223">
        <v>5.3700222365061734</v>
      </c>
      <c r="CU116" s="223">
        <v>5.4804053492344478</v>
      </c>
      <c r="CV116" s="223">
        <v>5.6119192726414555</v>
      </c>
      <c r="CW116" s="223">
        <v>5.669664447160633</v>
      </c>
      <c r="CX116" s="223">
        <v>5.7013755609734984</v>
      </c>
      <c r="CY116" s="223">
        <v>5.7342154113846293</v>
      </c>
      <c r="CZ116" s="223">
        <v>5.7678453774145453</v>
      </c>
      <c r="DA116" s="224">
        <v>0</v>
      </c>
      <c r="DB116" s="224">
        <v>0</v>
      </c>
      <c r="DC116" s="224">
        <v>0</v>
      </c>
      <c r="DD116" s="225">
        <v>0</v>
      </c>
      <c r="DE116" s="225">
        <v>0</v>
      </c>
      <c r="DF116" s="225">
        <v>0</v>
      </c>
      <c r="DG116" s="225">
        <v>0</v>
      </c>
      <c r="DH116" s="225">
        <v>0</v>
      </c>
      <c r="DI116" s="225">
        <v>0</v>
      </c>
      <c r="DJ116" s="225">
        <v>0</v>
      </c>
      <c r="DK116" s="225">
        <v>0</v>
      </c>
      <c r="DL116" s="225">
        <v>0</v>
      </c>
      <c r="DM116" s="225">
        <v>0</v>
      </c>
      <c r="DN116" s="225">
        <v>0</v>
      </c>
      <c r="DO116" s="225">
        <v>0</v>
      </c>
      <c r="DP116" s="224">
        <v>0</v>
      </c>
      <c r="DQ116" s="224">
        <v>0</v>
      </c>
      <c r="DR116" s="224">
        <v>0</v>
      </c>
      <c r="DS116" s="225">
        <v>0</v>
      </c>
      <c r="DT116" s="225">
        <v>0</v>
      </c>
      <c r="DU116" s="225">
        <v>0</v>
      </c>
      <c r="DV116" s="225">
        <v>0</v>
      </c>
      <c r="DW116" s="225">
        <v>0</v>
      </c>
      <c r="DX116" s="225">
        <v>0</v>
      </c>
      <c r="DY116" s="225">
        <v>0</v>
      </c>
      <c r="DZ116" s="225">
        <v>0</v>
      </c>
      <c r="EA116" s="225">
        <v>0</v>
      </c>
      <c r="EB116" s="225">
        <v>0</v>
      </c>
      <c r="EC116" s="225">
        <v>0</v>
      </c>
      <c r="ED116" s="225">
        <v>0</v>
      </c>
    </row>
    <row r="117" spans="1:134" ht="15" x14ac:dyDescent="0.25">
      <c r="A117" s="216">
        <v>118</v>
      </c>
      <c r="B117" s="216">
        <v>89</v>
      </c>
      <c r="C117" s="216" t="s">
        <v>815</v>
      </c>
      <c r="D117" s="2">
        <v>99705</v>
      </c>
      <c r="E117" s="2">
        <v>99705</v>
      </c>
      <c r="F117" s="217" t="s">
        <v>773</v>
      </c>
      <c r="G117" s="20">
        <v>3</v>
      </c>
      <c r="H117" s="20">
        <v>2</v>
      </c>
      <c r="I117" s="20">
        <v>2</v>
      </c>
      <c r="J117" s="20">
        <v>0</v>
      </c>
      <c r="K117" s="20">
        <v>0</v>
      </c>
      <c r="L117" s="20">
        <v>8</v>
      </c>
      <c r="M117" s="20">
        <v>8</v>
      </c>
      <c r="N117" s="20">
        <v>11</v>
      </c>
      <c r="O117" s="20">
        <v>0</v>
      </c>
      <c r="P117" s="20">
        <v>0</v>
      </c>
      <c r="Q117" s="20">
        <v>19</v>
      </c>
      <c r="R117" s="20">
        <v>0</v>
      </c>
      <c r="S117" s="20">
        <v>1998.125</v>
      </c>
      <c r="T117" s="20">
        <v>1998.125</v>
      </c>
      <c r="U117" s="20">
        <v>10060.454545454546</v>
      </c>
      <c r="V117" s="20">
        <v>0</v>
      </c>
      <c r="W117" s="20">
        <v>0</v>
      </c>
      <c r="X117" s="20">
        <v>6665.7894736842109</v>
      </c>
      <c r="Y117" s="20">
        <v>0</v>
      </c>
      <c r="Z117" s="20">
        <v>2</v>
      </c>
      <c r="AA117" s="20">
        <v>0</v>
      </c>
      <c r="AB117" s="218">
        <v>11</v>
      </c>
      <c r="AC117" s="218">
        <v>0</v>
      </c>
      <c r="AD117" s="219">
        <v>13</v>
      </c>
      <c r="AE117" s="220">
        <v>0</v>
      </c>
      <c r="AF117" s="220">
        <v>2</v>
      </c>
      <c r="AG117" s="221">
        <v>2</v>
      </c>
      <c r="AH117" s="220">
        <v>0</v>
      </c>
      <c r="AI117" s="220">
        <v>0</v>
      </c>
      <c r="AJ117" s="220">
        <v>1.8563034004417209</v>
      </c>
      <c r="AK117" s="220">
        <v>1.8563034004417209</v>
      </c>
      <c r="AL117" s="220">
        <v>0</v>
      </c>
      <c r="AM117" s="220">
        <v>0</v>
      </c>
      <c r="AN117" s="220">
        <v>1.8658245651370786</v>
      </c>
      <c r="AO117" s="220">
        <v>1.8658245651370786</v>
      </c>
      <c r="AP117" s="220">
        <v>0</v>
      </c>
      <c r="AQ117" s="220">
        <v>10.341184340684002</v>
      </c>
      <c r="AR117" s="220">
        <v>0</v>
      </c>
      <c r="AS117" s="220">
        <v>1.7229311572457484</v>
      </c>
      <c r="AT117" s="220">
        <v>1.7883743919890691</v>
      </c>
      <c r="AU117" s="220">
        <v>1.8563034004417209</v>
      </c>
      <c r="AV117" s="220">
        <v>1.926812601392113</v>
      </c>
      <c r="AW117" s="220">
        <v>2</v>
      </c>
      <c r="AX117" s="220">
        <v>1.7406506539344841</v>
      </c>
      <c r="AY117" s="220">
        <v>1.8021511450022387</v>
      </c>
      <c r="AZ117" s="220">
        <v>1.8658245651370786</v>
      </c>
      <c r="BA117" s="220">
        <v>1.9317476880468001</v>
      </c>
      <c r="BB117" s="220">
        <v>2</v>
      </c>
      <c r="BC117" s="220">
        <v>9.7218266880007302</v>
      </c>
      <c r="BD117" s="220">
        <v>10.02672438580003</v>
      </c>
      <c r="BE117" s="220">
        <v>10.341184340684002</v>
      </c>
      <c r="BF117" s="220">
        <v>10.665506445899512</v>
      </c>
      <c r="BG117" s="220">
        <v>11</v>
      </c>
      <c r="BH117" s="222">
        <v>2.0205475444998533</v>
      </c>
      <c r="BI117" s="222">
        <v>2.0413061897921931</v>
      </c>
      <c r="BJ117" s="222">
        <v>2.0622781046784837</v>
      </c>
      <c r="BK117" s="223">
        <v>2.1753770869443989</v>
      </c>
      <c r="BL117" s="223">
        <v>2.2884760692103141</v>
      </c>
      <c r="BM117" s="223">
        <v>2.4015750514762289</v>
      </c>
      <c r="BN117" s="223">
        <v>2.514674033742144</v>
      </c>
      <c r="BO117" s="223">
        <v>2.6484061623175652</v>
      </c>
      <c r="BP117" s="223">
        <v>2.7821382908929859</v>
      </c>
      <c r="BQ117" s="223">
        <v>3.152882142216261</v>
      </c>
      <c r="BR117" s="223">
        <v>3.5945980647104294</v>
      </c>
      <c r="BS117" s="223">
        <v>3.7885468297654179</v>
      </c>
      <c r="BT117" s="223">
        <v>3.8950549737572739</v>
      </c>
      <c r="BU117" s="223">
        <v>4.0053542062881933</v>
      </c>
      <c r="BV117" s="223">
        <v>4.1183072007964592</v>
      </c>
      <c r="BW117" s="222">
        <v>2.0205475444998533</v>
      </c>
      <c r="BX117" s="222">
        <v>2.0413061897921931</v>
      </c>
      <c r="BY117" s="222">
        <v>2.0622781046784837</v>
      </c>
      <c r="BZ117" s="223">
        <v>2.1753770869443989</v>
      </c>
      <c r="CA117" s="223">
        <v>2.2884760692103141</v>
      </c>
      <c r="CB117" s="223">
        <v>2.4015750514762289</v>
      </c>
      <c r="CC117" s="223">
        <v>2.514674033742144</v>
      </c>
      <c r="CD117" s="223">
        <v>2.6484061623175652</v>
      </c>
      <c r="CE117" s="223">
        <v>2.7821382908929859</v>
      </c>
      <c r="CF117" s="223">
        <v>3.152882142216261</v>
      </c>
      <c r="CG117" s="223">
        <v>3.5945980647104294</v>
      </c>
      <c r="CH117" s="223">
        <v>3.7885468297654179</v>
      </c>
      <c r="CI117" s="223">
        <v>3.8950549737572739</v>
      </c>
      <c r="CJ117" s="223">
        <v>4.0053542062881933</v>
      </c>
      <c r="CK117" s="223">
        <v>4.1183072007964592</v>
      </c>
      <c r="CL117" s="222">
        <v>11.113011494749193</v>
      </c>
      <c r="CM117" s="222">
        <v>11.227184043857061</v>
      </c>
      <c r="CN117" s="222">
        <v>11.34252957573166</v>
      </c>
      <c r="CO117" s="223">
        <v>11.964573978194194</v>
      </c>
      <c r="CP117" s="223">
        <v>12.586618380656727</v>
      </c>
      <c r="CQ117" s="223">
        <v>13.208662783119259</v>
      </c>
      <c r="CR117" s="223">
        <v>13.830707185581792</v>
      </c>
      <c r="CS117" s="223">
        <v>14.566233892746608</v>
      </c>
      <c r="CT117" s="223">
        <v>15.301760599911423</v>
      </c>
      <c r="CU117" s="223">
        <v>17.340851782189436</v>
      </c>
      <c r="CV117" s="223">
        <v>19.770289355907362</v>
      </c>
      <c r="CW117" s="223">
        <v>20.837007563709797</v>
      </c>
      <c r="CX117" s="223">
        <v>21.422802355665006</v>
      </c>
      <c r="CY117" s="223">
        <v>22.029448134585063</v>
      </c>
      <c r="CZ117" s="223">
        <v>22.650689604380528</v>
      </c>
      <c r="DA117" s="224">
        <v>0</v>
      </c>
      <c r="DB117" s="224">
        <v>0</v>
      </c>
      <c r="DC117" s="224">
        <v>0</v>
      </c>
      <c r="DD117" s="225">
        <v>0</v>
      </c>
      <c r="DE117" s="225">
        <v>0</v>
      </c>
      <c r="DF117" s="225">
        <v>0</v>
      </c>
      <c r="DG117" s="225">
        <v>0</v>
      </c>
      <c r="DH117" s="225">
        <v>0</v>
      </c>
      <c r="DI117" s="225">
        <v>0</v>
      </c>
      <c r="DJ117" s="225">
        <v>0</v>
      </c>
      <c r="DK117" s="225">
        <v>0</v>
      </c>
      <c r="DL117" s="225">
        <v>0</v>
      </c>
      <c r="DM117" s="225">
        <v>0</v>
      </c>
      <c r="DN117" s="225">
        <v>0</v>
      </c>
      <c r="DO117" s="225">
        <v>0</v>
      </c>
      <c r="DP117" s="224">
        <v>0</v>
      </c>
      <c r="DQ117" s="224">
        <v>0</v>
      </c>
      <c r="DR117" s="224">
        <v>0</v>
      </c>
      <c r="DS117" s="225">
        <v>0</v>
      </c>
      <c r="DT117" s="225">
        <v>0</v>
      </c>
      <c r="DU117" s="225">
        <v>0</v>
      </c>
      <c r="DV117" s="225">
        <v>0</v>
      </c>
      <c r="DW117" s="225">
        <v>0</v>
      </c>
      <c r="DX117" s="225">
        <v>0</v>
      </c>
      <c r="DY117" s="225">
        <v>0</v>
      </c>
      <c r="DZ117" s="225">
        <v>0</v>
      </c>
      <c r="EA117" s="225">
        <v>0</v>
      </c>
      <c r="EB117" s="225">
        <v>0</v>
      </c>
      <c r="EC117" s="225">
        <v>0</v>
      </c>
      <c r="ED117" s="225">
        <v>0</v>
      </c>
    </row>
    <row r="118" spans="1:134" ht="15" x14ac:dyDescent="0.25">
      <c r="A118" s="216">
        <v>120</v>
      </c>
      <c r="B118" s="216">
        <v>89</v>
      </c>
      <c r="C118" s="216" t="s">
        <v>816</v>
      </c>
      <c r="D118" s="2">
        <v>99705</v>
      </c>
      <c r="E118" s="2">
        <v>99705</v>
      </c>
      <c r="F118" s="217" t="s">
        <v>773</v>
      </c>
      <c r="G118" s="20">
        <v>13</v>
      </c>
      <c r="H118" s="20">
        <v>12</v>
      </c>
      <c r="I118" s="20">
        <v>8</v>
      </c>
      <c r="J118" s="20">
        <v>4</v>
      </c>
      <c r="K118" s="20">
        <v>0</v>
      </c>
      <c r="L118" s="20">
        <v>1</v>
      </c>
      <c r="M118" s="20">
        <v>1</v>
      </c>
      <c r="N118" s="20">
        <v>0</v>
      </c>
      <c r="O118" s="20">
        <v>0</v>
      </c>
      <c r="P118" s="20">
        <v>0</v>
      </c>
      <c r="Q118" s="20">
        <v>1</v>
      </c>
      <c r="R118" s="20">
        <v>0</v>
      </c>
      <c r="S118" s="20">
        <v>2688</v>
      </c>
      <c r="T118" s="20">
        <v>2688</v>
      </c>
      <c r="U118" s="20">
        <v>0</v>
      </c>
      <c r="V118" s="20">
        <v>0</v>
      </c>
      <c r="W118" s="20">
        <v>0</v>
      </c>
      <c r="X118" s="20">
        <v>2688</v>
      </c>
      <c r="Y118" s="20">
        <v>0</v>
      </c>
      <c r="Z118" s="20">
        <v>12</v>
      </c>
      <c r="AA118" s="20">
        <v>0</v>
      </c>
      <c r="AB118" s="218">
        <v>0</v>
      </c>
      <c r="AC118" s="218">
        <v>0</v>
      </c>
      <c r="AD118" s="219">
        <v>12</v>
      </c>
      <c r="AE118" s="220">
        <v>0</v>
      </c>
      <c r="AF118" s="220">
        <v>8</v>
      </c>
      <c r="AG118" s="221">
        <v>8</v>
      </c>
      <c r="AH118" s="220">
        <v>0</v>
      </c>
      <c r="AI118" s="220">
        <v>0</v>
      </c>
      <c r="AJ118" s="220">
        <v>11.137820402650327</v>
      </c>
      <c r="AK118" s="220">
        <v>11.137820402650327</v>
      </c>
      <c r="AL118" s="220">
        <v>0</v>
      </c>
      <c r="AM118" s="220">
        <v>0</v>
      </c>
      <c r="AN118" s="220">
        <v>7.4632982605483145</v>
      </c>
      <c r="AO118" s="220">
        <v>7.4632982605483145</v>
      </c>
      <c r="AP118" s="220">
        <v>0</v>
      </c>
      <c r="AQ118" s="220">
        <v>0</v>
      </c>
      <c r="AR118" s="220">
        <v>0</v>
      </c>
      <c r="AS118" s="220">
        <v>10.33758694347449</v>
      </c>
      <c r="AT118" s="220">
        <v>10.730246351934415</v>
      </c>
      <c r="AU118" s="220">
        <v>11.137820402650327</v>
      </c>
      <c r="AV118" s="220">
        <v>11.560875608352678</v>
      </c>
      <c r="AW118" s="220">
        <v>12</v>
      </c>
      <c r="AX118" s="220">
        <v>6.9626026157379366</v>
      </c>
      <c r="AY118" s="220">
        <v>7.2086045800089549</v>
      </c>
      <c r="AZ118" s="220">
        <v>7.4632982605483145</v>
      </c>
      <c r="BA118" s="220">
        <v>7.7269907521872003</v>
      </c>
      <c r="BB118" s="220">
        <v>8</v>
      </c>
      <c r="BC118" s="220">
        <v>0</v>
      </c>
      <c r="BD118" s="220">
        <v>0</v>
      </c>
      <c r="BE118" s="220">
        <v>0</v>
      </c>
      <c r="BF118" s="220">
        <v>0</v>
      </c>
      <c r="BG118" s="220">
        <v>0</v>
      </c>
      <c r="BH118" s="222">
        <v>12.338254449264323</v>
      </c>
      <c r="BI118" s="222">
        <v>12.68604357123257</v>
      </c>
      <c r="BJ118" s="222">
        <v>13.043636128026776</v>
      </c>
      <c r="BK118" s="223">
        <v>13.173254457320169</v>
      </c>
      <c r="BL118" s="223">
        <v>13.302872786613564</v>
      </c>
      <c r="BM118" s="223">
        <v>13.432491115906958</v>
      </c>
      <c r="BN118" s="223">
        <v>13.562109445200353</v>
      </c>
      <c r="BO118" s="223">
        <v>13.715374618162208</v>
      </c>
      <c r="BP118" s="223">
        <v>13.868639791124066</v>
      </c>
      <c r="BQ118" s="223">
        <v>14.293534848900409</v>
      </c>
      <c r="BR118" s="223">
        <v>14.799768227388022</v>
      </c>
      <c r="BS118" s="223">
        <v>15.022045337148722</v>
      </c>
      <c r="BT118" s="223">
        <v>15.144110163938285</v>
      </c>
      <c r="BU118" s="223">
        <v>15.270519809335335</v>
      </c>
      <c r="BV118" s="223">
        <v>15.399970827757622</v>
      </c>
      <c r="BW118" s="222">
        <v>8.2255029661762151</v>
      </c>
      <c r="BX118" s="222">
        <v>8.4573623808217135</v>
      </c>
      <c r="BY118" s="222">
        <v>8.6957574186845168</v>
      </c>
      <c r="BZ118" s="223">
        <v>8.7821696382134462</v>
      </c>
      <c r="CA118" s="223">
        <v>8.8685818577423756</v>
      </c>
      <c r="CB118" s="223">
        <v>8.954994077271305</v>
      </c>
      <c r="CC118" s="223">
        <v>9.0414062968002344</v>
      </c>
      <c r="CD118" s="223">
        <v>9.1435830787748049</v>
      </c>
      <c r="CE118" s="223">
        <v>9.2457598607493772</v>
      </c>
      <c r="CF118" s="223">
        <v>9.529023232600272</v>
      </c>
      <c r="CG118" s="223">
        <v>9.8665121515920138</v>
      </c>
      <c r="CH118" s="223">
        <v>10.014696891432481</v>
      </c>
      <c r="CI118" s="223">
        <v>10.096073442625523</v>
      </c>
      <c r="CJ118" s="223">
        <v>10.180346539556888</v>
      </c>
      <c r="CK118" s="223">
        <v>10.266647218505081</v>
      </c>
      <c r="CL118" s="222">
        <v>0</v>
      </c>
      <c r="CM118" s="222">
        <v>0</v>
      </c>
      <c r="CN118" s="222">
        <v>0</v>
      </c>
      <c r="CO118" s="223">
        <v>0</v>
      </c>
      <c r="CP118" s="223">
        <v>0</v>
      </c>
      <c r="CQ118" s="223">
        <v>0</v>
      </c>
      <c r="CR118" s="223">
        <v>0</v>
      </c>
      <c r="CS118" s="223">
        <v>0</v>
      </c>
      <c r="CT118" s="223">
        <v>0</v>
      </c>
      <c r="CU118" s="223">
        <v>0</v>
      </c>
      <c r="CV118" s="223">
        <v>0</v>
      </c>
      <c r="CW118" s="223">
        <v>0</v>
      </c>
      <c r="CX118" s="223">
        <v>0</v>
      </c>
      <c r="CY118" s="223">
        <v>0</v>
      </c>
      <c r="CZ118" s="223">
        <v>0</v>
      </c>
      <c r="DA118" s="224">
        <v>0</v>
      </c>
      <c r="DB118" s="224">
        <v>0</v>
      </c>
      <c r="DC118" s="224">
        <v>0</v>
      </c>
      <c r="DD118" s="225">
        <v>0</v>
      </c>
      <c r="DE118" s="225">
        <v>0</v>
      </c>
      <c r="DF118" s="225">
        <v>0</v>
      </c>
      <c r="DG118" s="225">
        <v>0</v>
      </c>
      <c r="DH118" s="225">
        <v>0</v>
      </c>
      <c r="DI118" s="225">
        <v>0</v>
      </c>
      <c r="DJ118" s="225">
        <v>0</v>
      </c>
      <c r="DK118" s="225">
        <v>0</v>
      </c>
      <c r="DL118" s="225">
        <v>0</v>
      </c>
      <c r="DM118" s="225">
        <v>0</v>
      </c>
      <c r="DN118" s="225">
        <v>0</v>
      </c>
      <c r="DO118" s="225">
        <v>0</v>
      </c>
      <c r="DP118" s="224">
        <v>0</v>
      </c>
      <c r="DQ118" s="224">
        <v>0</v>
      </c>
      <c r="DR118" s="224">
        <v>0</v>
      </c>
      <c r="DS118" s="225">
        <v>0</v>
      </c>
      <c r="DT118" s="225">
        <v>0</v>
      </c>
      <c r="DU118" s="225">
        <v>0</v>
      </c>
      <c r="DV118" s="225">
        <v>0</v>
      </c>
      <c r="DW118" s="225">
        <v>0</v>
      </c>
      <c r="DX118" s="225">
        <v>0</v>
      </c>
      <c r="DY118" s="225">
        <v>0</v>
      </c>
      <c r="DZ118" s="225">
        <v>0</v>
      </c>
      <c r="EA118" s="225">
        <v>0</v>
      </c>
      <c r="EB118" s="225">
        <v>0</v>
      </c>
      <c r="EC118" s="225">
        <v>0</v>
      </c>
      <c r="ED118" s="225">
        <v>0</v>
      </c>
    </row>
    <row r="119" spans="1:134" ht="15" x14ac:dyDescent="0.25">
      <c r="A119" s="216">
        <v>121</v>
      </c>
      <c r="B119" s="216">
        <v>89</v>
      </c>
      <c r="C119" s="216" t="s">
        <v>817</v>
      </c>
      <c r="D119" s="2">
        <v>99705</v>
      </c>
      <c r="E119" s="2">
        <v>99705</v>
      </c>
      <c r="F119" s="217" t="s">
        <v>773</v>
      </c>
      <c r="G119" s="20">
        <v>321</v>
      </c>
      <c r="H119" s="20">
        <v>137</v>
      </c>
      <c r="I119" s="20">
        <v>115</v>
      </c>
      <c r="J119" s="20">
        <v>22</v>
      </c>
      <c r="K119" s="20">
        <v>0</v>
      </c>
      <c r="L119" s="20">
        <v>132</v>
      </c>
      <c r="M119" s="20">
        <v>132</v>
      </c>
      <c r="N119" s="20">
        <v>2</v>
      </c>
      <c r="O119" s="20">
        <v>0</v>
      </c>
      <c r="P119" s="20">
        <v>0</v>
      </c>
      <c r="Q119" s="20">
        <v>134</v>
      </c>
      <c r="R119" s="20">
        <v>0</v>
      </c>
      <c r="S119" s="20">
        <v>1946.4924242424242</v>
      </c>
      <c r="T119" s="20">
        <v>1946.4924242424242</v>
      </c>
      <c r="U119" s="20">
        <v>4724</v>
      </c>
      <c r="V119" s="20">
        <v>0</v>
      </c>
      <c r="W119" s="20">
        <v>0</v>
      </c>
      <c r="X119" s="20">
        <v>1987.9477611940299</v>
      </c>
      <c r="Y119" s="20">
        <v>0</v>
      </c>
      <c r="Z119" s="20">
        <v>137</v>
      </c>
      <c r="AA119" s="20">
        <v>0</v>
      </c>
      <c r="AB119" s="218">
        <v>2</v>
      </c>
      <c r="AC119" s="218">
        <v>0</v>
      </c>
      <c r="AD119" s="219">
        <v>139</v>
      </c>
      <c r="AE119" s="220">
        <v>0</v>
      </c>
      <c r="AF119" s="220">
        <v>115</v>
      </c>
      <c r="AG119" s="221">
        <v>115</v>
      </c>
      <c r="AH119" s="220">
        <v>0</v>
      </c>
      <c r="AI119" s="220">
        <v>0</v>
      </c>
      <c r="AJ119" s="220">
        <v>127.15678293025789</v>
      </c>
      <c r="AK119" s="220">
        <v>127.15678293025789</v>
      </c>
      <c r="AL119" s="220">
        <v>0</v>
      </c>
      <c r="AM119" s="220">
        <v>0</v>
      </c>
      <c r="AN119" s="220">
        <v>107.28491249538202</v>
      </c>
      <c r="AO119" s="220">
        <v>107.28491249538202</v>
      </c>
      <c r="AP119" s="220">
        <v>0</v>
      </c>
      <c r="AQ119" s="220">
        <v>1.8802153346698185</v>
      </c>
      <c r="AR119" s="220">
        <v>0</v>
      </c>
      <c r="AS119" s="220">
        <v>118.02078427133377</v>
      </c>
      <c r="AT119" s="220">
        <v>122.50364585125124</v>
      </c>
      <c r="AU119" s="220">
        <v>127.15678293025789</v>
      </c>
      <c r="AV119" s="220">
        <v>131.98666319535974</v>
      </c>
      <c r="AW119" s="220">
        <v>137</v>
      </c>
      <c r="AX119" s="220">
        <v>100.08741260123284</v>
      </c>
      <c r="AY119" s="220">
        <v>103.62369083762873</v>
      </c>
      <c r="AZ119" s="220">
        <v>107.28491249538202</v>
      </c>
      <c r="BA119" s="220">
        <v>111.075492062691</v>
      </c>
      <c r="BB119" s="220">
        <v>115</v>
      </c>
      <c r="BC119" s="220">
        <v>1.7676048523637691</v>
      </c>
      <c r="BD119" s="220">
        <v>1.823040797418187</v>
      </c>
      <c r="BE119" s="220">
        <v>1.8802153346698185</v>
      </c>
      <c r="BF119" s="220">
        <v>1.9391829901635476</v>
      </c>
      <c r="BG119" s="220">
        <v>2</v>
      </c>
      <c r="BH119" s="222">
        <v>140.86173829576768</v>
      </c>
      <c r="BI119" s="222">
        <v>144.83233077157183</v>
      </c>
      <c r="BJ119" s="222">
        <v>148.91484579497234</v>
      </c>
      <c r="BK119" s="223">
        <v>150.39465505440526</v>
      </c>
      <c r="BL119" s="223">
        <v>151.87446431383816</v>
      </c>
      <c r="BM119" s="223">
        <v>153.35427357327109</v>
      </c>
      <c r="BN119" s="223">
        <v>154.83408283270398</v>
      </c>
      <c r="BO119" s="223">
        <v>156.58386022401854</v>
      </c>
      <c r="BP119" s="223">
        <v>158.33363761533306</v>
      </c>
      <c r="BQ119" s="223">
        <v>163.18452285827965</v>
      </c>
      <c r="BR119" s="223">
        <v>168.96402059601323</v>
      </c>
      <c r="BS119" s="223">
        <v>171.50168426578122</v>
      </c>
      <c r="BT119" s="223">
        <v>172.89525770496206</v>
      </c>
      <c r="BU119" s="223">
        <v>174.33843448991172</v>
      </c>
      <c r="BV119" s="223">
        <v>175.8163336168995</v>
      </c>
      <c r="BW119" s="222">
        <v>118.24160513878309</v>
      </c>
      <c r="BX119" s="222">
        <v>121.57458422431213</v>
      </c>
      <c r="BY119" s="222">
        <v>125.00151289358993</v>
      </c>
      <c r="BZ119" s="223">
        <v>126.24368854931829</v>
      </c>
      <c r="CA119" s="223">
        <v>127.48586420504665</v>
      </c>
      <c r="CB119" s="223">
        <v>128.728039860775</v>
      </c>
      <c r="CC119" s="223">
        <v>129.97021551650337</v>
      </c>
      <c r="CD119" s="223">
        <v>131.43900675738783</v>
      </c>
      <c r="CE119" s="223">
        <v>132.90779799827229</v>
      </c>
      <c r="CF119" s="223">
        <v>136.97970896862893</v>
      </c>
      <c r="CG119" s="223">
        <v>141.8311121791352</v>
      </c>
      <c r="CH119" s="223">
        <v>143.96126781434191</v>
      </c>
      <c r="CI119" s="223">
        <v>145.13105573774189</v>
      </c>
      <c r="CJ119" s="223">
        <v>146.34248150613027</v>
      </c>
      <c r="CK119" s="223">
        <v>147.58305376601055</v>
      </c>
      <c r="CL119" s="222">
        <v>2.0563757415440538</v>
      </c>
      <c r="CM119" s="222">
        <v>2.1143405952054284</v>
      </c>
      <c r="CN119" s="222">
        <v>2.1739393546711292</v>
      </c>
      <c r="CO119" s="223">
        <v>2.1955424095533616</v>
      </c>
      <c r="CP119" s="223">
        <v>2.2171454644355939</v>
      </c>
      <c r="CQ119" s="223">
        <v>2.2387485193178263</v>
      </c>
      <c r="CR119" s="223">
        <v>2.2603515742000586</v>
      </c>
      <c r="CS119" s="223">
        <v>2.2858957696937012</v>
      </c>
      <c r="CT119" s="223">
        <v>2.3114399651873443</v>
      </c>
      <c r="CU119" s="223">
        <v>2.382255808150068</v>
      </c>
      <c r="CV119" s="223">
        <v>2.4666280378980034</v>
      </c>
      <c r="CW119" s="223">
        <v>2.5036742228581201</v>
      </c>
      <c r="CX119" s="223">
        <v>2.5240183606563806</v>
      </c>
      <c r="CY119" s="223">
        <v>2.545086634889222</v>
      </c>
      <c r="CZ119" s="223">
        <v>2.5666618046262704</v>
      </c>
      <c r="DA119" s="224">
        <v>0</v>
      </c>
      <c r="DB119" s="224">
        <v>0</v>
      </c>
      <c r="DC119" s="224">
        <v>0</v>
      </c>
      <c r="DD119" s="225">
        <v>0</v>
      </c>
      <c r="DE119" s="225">
        <v>0</v>
      </c>
      <c r="DF119" s="225">
        <v>0</v>
      </c>
      <c r="DG119" s="225">
        <v>0</v>
      </c>
      <c r="DH119" s="225">
        <v>0</v>
      </c>
      <c r="DI119" s="225">
        <v>0</v>
      </c>
      <c r="DJ119" s="225">
        <v>0</v>
      </c>
      <c r="DK119" s="225">
        <v>0</v>
      </c>
      <c r="DL119" s="225">
        <v>0</v>
      </c>
      <c r="DM119" s="225">
        <v>0</v>
      </c>
      <c r="DN119" s="225">
        <v>0</v>
      </c>
      <c r="DO119" s="225">
        <v>0</v>
      </c>
      <c r="DP119" s="224">
        <v>0</v>
      </c>
      <c r="DQ119" s="224">
        <v>0</v>
      </c>
      <c r="DR119" s="224">
        <v>0</v>
      </c>
      <c r="DS119" s="225">
        <v>0</v>
      </c>
      <c r="DT119" s="225">
        <v>0</v>
      </c>
      <c r="DU119" s="225">
        <v>0</v>
      </c>
      <c r="DV119" s="225">
        <v>0</v>
      </c>
      <c r="DW119" s="225">
        <v>0</v>
      </c>
      <c r="DX119" s="225">
        <v>0</v>
      </c>
      <c r="DY119" s="225">
        <v>0</v>
      </c>
      <c r="DZ119" s="225">
        <v>0</v>
      </c>
      <c r="EA119" s="225">
        <v>0</v>
      </c>
      <c r="EB119" s="225">
        <v>0</v>
      </c>
      <c r="EC119" s="225">
        <v>0</v>
      </c>
      <c r="ED119" s="225">
        <v>0</v>
      </c>
    </row>
    <row r="120" spans="1:134" ht="15" x14ac:dyDescent="0.25">
      <c r="A120" s="216">
        <v>122</v>
      </c>
      <c r="B120" s="216">
        <v>89</v>
      </c>
      <c r="C120" s="216" t="s">
        <v>818</v>
      </c>
      <c r="D120" s="2">
        <v>99705</v>
      </c>
      <c r="E120" s="2">
        <v>99705</v>
      </c>
      <c r="F120" s="217" t="s">
        <v>773</v>
      </c>
      <c r="G120" s="20">
        <v>355</v>
      </c>
      <c r="H120" s="20">
        <v>124</v>
      </c>
      <c r="I120" s="20">
        <v>115</v>
      </c>
      <c r="J120" s="20">
        <v>9</v>
      </c>
      <c r="K120" s="20">
        <v>1</v>
      </c>
      <c r="L120" s="20">
        <v>132</v>
      </c>
      <c r="M120" s="20">
        <v>133</v>
      </c>
      <c r="N120" s="20">
        <v>4</v>
      </c>
      <c r="O120" s="20">
        <v>0</v>
      </c>
      <c r="P120" s="20">
        <v>0</v>
      </c>
      <c r="Q120" s="20">
        <v>137</v>
      </c>
      <c r="R120" s="20">
        <v>3824</v>
      </c>
      <c r="S120" s="20">
        <v>2442.560606060606</v>
      </c>
      <c r="T120" s="20">
        <v>2452.9473684210525</v>
      </c>
      <c r="U120" s="20">
        <v>6541.25</v>
      </c>
      <c r="V120" s="20">
        <v>0</v>
      </c>
      <c r="W120" s="20">
        <v>0</v>
      </c>
      <c r="X120" s="20">
        <v>2572.3138686131388</v>
      </c>
      <c r="Y120" s="20">
        <v>0.93233082706766912</v>
      </c>
      <c r="Z120" s="20">
        <v>123.06766917293233</v>
      </c>
      <c r="AA120" s="20">
        <v>0</v>
      </c>
      <c r="AB120" s="218">
        <v>4</v>
      </c>
      <c r="AC120" s="218">
        <v>0</v>
      </c>
      <c r="AD120" s="219">
        <v>128</v>
      </c>
      <c r="AE120" s="220">
        <v>0.86466165413533835</v>
      </c>
      <c r="AF120" s="220">
        <v>114.13533834586465</v>
      </c>
      <c r="AG120" s="221">
        <v>114.99999999999999</v>
      </c>
      <c r="AH120" s="220">
        <v>0</v>
      </c>
      <c r="AI120" s="220">
        <v>0.86534444231117813</v>
      </c>
      <c r="AJ120" s="220">
        <v>114.22546638507552</v>
      </c>
      <c r="AK120" s="220">
        <v>115.0908108273867</v>
      </c>
      <c r="AL120" s="220">
        <v>0</v>
      </c>
      <c r="AM120" s="220">
        <v>0.80665347740888738</v>
      </c>
      <c r="AN120" s="220">
        <v>106.47825901797312</v>
      </c>
      <c r="AO120" s="220">
        <v>107.284912495382</v>
      </c>
      <c r="AP120" s="220">
        <v>0</v>
      </c>
      <c r="AQ120" s="220">
        <v>3.760430669339637</v>
      </c>
      <c r="AR120" s="220">
        <v>0</v>
      </c>
      <c r="AS120" s="220">
        <v>106.82173174923639</v>
      </c>
      <c r="AT120" s="220">
        <v>110.87921230332228</v>
      </c>
      <c r="AU120" s="220">
        <v>115.0908108273867</v>
      </c>
      <c r="AV120" s="220">
        <v>119.46238128631101</v>
      </c>
      <c r="AW120" s="220">
        <v>124</v>
      </c>
      <c r="AX120" s="220">
        <v>100.08741260123283</v>
      </c>
      <c r="AY120" s="220">
        <v>103.62369083762871</v>
      </c>
      <c r="AZ120" s="220">
        <v>107.284912495382</v>
      </c>
      <c r="BA120" s="220">
        <v>111.07549206269098</v>
      </c>
      <c r="BB120" s="220">
        <v>114.99999999999999</v>
      </c>
      <c r="BC120" s="220">
        <v>3.5352097047275381</v>
      </c>
      <c r="BD120" s="220">
        <v>3.6460815948363741</v>
      </c>
      <c r="BE120" s="220">
        <v>3.760430669339637</v>
      </c>
      <c r="BF120" s="220">
        <v>3.8783659803270951</v>
      </c>
      <c r="BG120" s="220">
        <v>4</v>
      </c>
      <c r="BH120" s="222">
        <v>126.49728368432417</v>
      </c>
      <c r="BI120" s="222">
        <v>129.04486112509989</v>
      </c>
      <c r="BJ120" s="222">
        <v>131.64374520762885</v>
      </c>
      <c r="BK120" s="223">
        <v>132.52702042457065</v>
      </c>
      <c r="BL120" s="223">
        <v>133.41029564151245</v>
      </c>
      <c r="BM120" s="223">
        <v>134.2935708584543</v>
      </c>
      <c r="BN120" s="223">
        <v>135.1768460753961</v>
      </c>
      <c r="BO120" s="223">
        <v>136.22126108703446</v>
      </c>
      <c r="BP120" s="223">
        <v>137.26567609867288</v>
      </c>
      <c r="BQ120" s="223">
        <v>140.16109433451052</v>
      </c>
      <c r="BR120" s="223">
        <v>143.61078697940422</v>
      </c>
      <c r="BS120" s="223">
        <v>145.12547910215702</v>
      </c>
      <c r="BT120" s="223">
        <v>145.95728149423593</v>
      </c>
      <c r="BU120" s="223">
        <v>146.818691354788</v>
      </c>
      <c r="BV120" s="223">
        <v>147.70082644327135</v>
      </c>
      <c r="BW120" s="222">
        <v>117.31602922336515</v>
      </c>
      <c r="BX120" s="222">
        <v>119.67870184989103</v>
      </c>
      <c r="BY120" s="222">
        <v>122.08895724901062</v>
      </c>
      <c r="BZ120" s="223">
        <v>122.90812378085181</v>
      </c>
      <c r="CA120" s="223">
        <v>123.727290312693</v>
      </c>
      <c r="CB120" s="223">
        <v>124.54645684453421</v>
      </c>
      <c r="CC120" s="223">
        <v>125.3656233763754</v>
      </c>
      <c r="CD120" s="223">
        <v>126.33423407265292</v>
      </c>
      <c r="CE120" s="223">
        <v>127.30284476893047</v>
      </c>
      <c r="CF120" s="223">
        <v>129.98811168119926</v>
      </c>
      <c r="CG120" s="223">
        <v>133.18742340831841</v>
      </c>
      <c r="CH120" s="223">
        <v>134.5921781995811</v>
      </c>
      <c r="CI120" s="223">
        <v>135.36360783739622</v>
      </c>
      <c r="CJ120" s="223">
        <v>136.16249601452114</v>
      </c>
      <c r="CK120" s="223">
        <v>136.98060516916294</v>
      </c>
      <c r="CL120" s="222">
        <v>4.0805575382040056</v>
      </c>
      <c r="CM120" s="222">
        <v>4.1627374556483838</v>
      </c>
      <c r="CN120" s="222">
        <v>4.2465724260525439</v>
      </c>
      <c r="CO120" s="223">
        <v>4.2750651749861506</v>
      </c>
      <c r="CP120" s="223">
        <v>4.3035579239197572</v>
      </c>
      <c r="CQ120" s="223">
        <v>4.3320506728533648</v>
      </c>
      <c r="CR120" s="223">
        <v>4.3605434217869714</v>
      </c>
      <c r="CS120" s="223">
        <v>4.3942342286140157</v>
      </c>
      <c r="CT120" s="223">
        <v>4.4279250354410609</v>
      </c>
      <c r="CU120" s="223">
        <v>4.5213256236938877</v>
      </c>
      <c r="CV120" s="223">
        <v>4.632606031593685</v>
      </c>
      <c r="CW120" s="223">
        <v>4.6814670678115169</v>
      </c>
      <c r="CX120" s="223">
        <v>4.7082994030398693</v>
      </c>
      <c r="CY120" s="223">
        <v>4.7360868178963873</v>
      </c>
      <c r="CZ120" s="223">
        <v>4.7645427884926246</v>
      </c>
      <c r="DA120" s="224">
        <v>0</v>
      </c>
      <c r="DB120" s="224">
        <v>0</v>
      </c>
      <c r="DC120" s="224">
        <v>0</v>
      </c>
      <c r="DD120" s="225">
        <v>0</v>
      </c>
      <c r="DE120" s="225">
        <v>0</v>
      </c>
      <c r="DF120" s="225">
        <v>0</v>
      </c>
      <c r="DG120" s="225">
        <v>0</v>
      </c>
      <c r="DH120" s="225">
        <v>0</v>
      </c>
      <c r="DI120" s="225">
        <v>0</v>
      </c>
      <c r="DJ120" s="225">
        <v>0</v>
      </c>
      <c r="DK120" s="225">
        <v>0</v>
      </c>
      <c r="DL120" s="225">
        <v>0</v>
      </c>
      <c r="DM120" s="225">
        <v>0</v>
      </c>
      <c r="DN120" s="225">
        <v>0</v>
      </c>
      <c r="DO120" s="225">
        <v>0</v>
      </c>
      <c r="DP120" s="224">
        <v>0</v>
      </c>
      <c r="DQ120" s="224">
        <v>0</v>
      </c>
      <c r="DR120" s="224">
        <v>0</v>
      </c>
      <c r="DS120" s="225">
        <v>0</v>
      </c>
      <c r="DT120" s="225">
        <v>0</v>
      </c>
      <c r="DU120" s="225">
        <v>0</v>
      </c>
      <c r="DV120" s="225">
        <v>0</v>
      </c>
      <c r="DW120" s="225">
        <v>0</v>
      </c>
      <c r="DX120" s="225">
        <v>0</v>
      </c>
      <c r="DY120" s="225">
        <v>0</v>
      </c>
      <c r="DZ120" s="225">
        <v>0</v>
      </c>
      <c r="EA120" s="225">
        <v>0</v>
      </c>
      <c r="EB120" s="225">
        <v>0</v>
      </c>
      <c r="EC120" s="225">
        <v>0</v>
      </c>
      <c r="ED120" s="225">
        <v>0</v>
      </c>
    </row>
    <row r="121" spans="1:134" ht="15" x14ac:dyDescent="0.25">
      <c r="A121" s="216">
        <v>123</v>
      </c>
      <c r="B121" s="216">
        <v>89</v>
      </c>
      <c r="C121" s="216" t="s">
        <v>819</v>
      </c>
      <c r="D121" s="2">
        <v>99705</v>
      </c>
      <c r="E121" s="2">
        <v>99705</v>
      </c>
      <c r="F121" s="217" t="s">
        <v>773</v>
      </c>
      <c r="G121" s="20">
        <v>538</v>
      </c>
      <c r="H121" s="20">
        <v>203</v>
      </c>
      <c r="I121" s="20">
        <v>190</v>
      </c>
      <c r="J121" s="20">
        <v>13</v>
      </c>
      <c r="K121" s="20">
        <v>1</v>
      </c>
      <c r="L121" s="20">
        <v>163</v>
      </c>
      <c r="M121" s="20">
        <v>164</v>
      </c>
      <c r="N121" s="20">
        <v>1</v>
      </c>
      <c r="O121" s="20">
        <v>0</v>
      </c>
      <c r="P121" s="20">
        <v>0</v>
      </c>
      <c r="Q121" s="20">
        <v>165</v>
      </c>
      <c r="R121" s="20">
        <v>4968</v>
      </c>
      <c r="S121" s="20">
        <v>2189.9877300613498</v>
      </c>
      <c r="T121" s="20">
        <v>2206.9268292682927</v>
      </c>
      <c r="U121" s="20">
        <v>5760</v>
      </c>
      <c r="V121" s="20">
        <v>0</v>
      </c>
      <c r="W121" s="20">
        <v>0</v>
      </c>
      <c r="X121" s="20">
        <v>2228.4606060606061</v>
      </c>
      <c r="Y121" s="20">
        <v>1.2378048780487805</v>
      </c>
      <c r="Z121" s="20">
        <v>201.76219512195121</v>
      </c>
      <c r="AA121" s="20">
        <v>0</v>
      </c>
      <c r="AB121" s="218">
        <v>1</v>
      </c>
      <c r="AC121" s="218">
        <v>0</v>
      </c>
      <c r="AD121" s="219">
        <v>204</v>
      </c>
      <c r="AE121" s="220">
        <v>1.1585365853658536</v>
      </c>
      <c r="AF121" s="220">
        <v>188.84146341463412</v>
      </c>
      <c r="AG121" s="221">
        <v>189.99999999999997</v>
      </c>
      <c r="AH121" s="220">
        <v>0</v>
      </c>
      <c r="AI121" s="220">
        <v>1.1488707021026505</v>
      </c>
      <c r="AJ121" s="220">
        <v>187.26592444273203</v>
      </c>
      <c r="AK121" s="220">
        <v>188.41479514483467</v>
      </c>
      <c r="AL121" s="220">
        <v>0</v>
      </c>
      <c r="AM121" s="220">
        <v>1.0808130102928197</v>
      </c>
      <c r="AN121" s="220">
        <v>176.17252067772961</v>
      </c>
      <c r="AO121" s="220">
        <v>177.25333368802242</v>
      </c>
      <c r="AP121" s="220">
        <v>0</v>
      </c>
      <c r="AQ121" s="220">
        <v>0.94010766733490925</v>
      </c>
      <c r="AR121" s="220">
        <v>0</v>
      </c>
      <c r="AS121" s="220">
        <v>174.87751246044346</v>
      </c>
      <c r="AT121" s="220">
        <v>181.52000078689051</v>
      </c>
      <c r="AU121" s="220">
        <v>188.4147951448347</v>
      </c>
      <c r="AV121" s="220">
        <v>195.57147904129948</v>
      </c>
      <c r="AW121" s="220">
        <v>203</v>
      </c>
      <c r="AX121" s="220">
        <v>165.36181212377596</v>
      </c>
      <c r="AY121" s="220">
        <v>171.20435877521265</v>
      </c>
      <c r="AZ121" s="220">
        <v>177.25333368802245</v>
      </c>
      <c r="BA121" s="220">
        <v>183.51603036444598</v>
      </c>
      <c r="BB121" s="220">
        <v>189.99999999999997</v>
      </c>
      <c r="BC121" s="220">
        <v>0.88380242618188454</v>
      </c>
      <c r="BD121" s="220">
        <v>0.91152039870909352</v>
      </c>
      <c r="BE121" s="220">
        <v>0.94010766733490925</v>
      </c>
      <c r="BF121" s="220">
        <v>0.96959149508177378</v>
      </c>
      <c r="BG121" s="220">
        <v>1</v>
      </c>
      <c r="BH121" s="222">
        <v>207.08829506385328</v>
      </c>
      <c r="BI121" s="222">
        <v>211.25892587415547</v>
      </c>
      <c r="BJ121" s="222">
        <v>215.5135506221666</v>
      </c>
      <c r="BK121" s="223">
        <v>219.96433267069068</v>
      </c>
      <c r="BL121" s="223">
        <v>224.41511471921473</v>
      </c>
      <c r="BM121" s="223">
        <v>228.86589676773886</v>
      </c>
      <c r="BN121" s="223">
        <v>233.31667881626291</v>
      </c>
      <c r="BO121" s="223">
        <v>238.57943667004227</v>
      </c>
      <c r="BP121" s="223">
        <v>243.8421945238216</v>
      </c>
      <c r="BQ121" s="223">
        <v>258.43207009131908</v>
      </c>
      <c r="BR121" s="223">
        <v>275.81490819468894</v>
      </c>
      <c r="BS121" s="223">
        <v>283.44737017220319</v>
      </c>
      <c r="BT121" s="223">
        <v>287.63878309036733</v>
      </c>
      <c r="BU121" s="223">
        <v>291.97938664204531</v>
      </c>
      <c r="BV121" s="223">
        <v>296.42442363718311</v>
      </c>
      <c r="BW121" s="222">
        <v>193.82648306469022</v>
      </c>
      <c r="BX121" s="222">
        <v>197.7300291432982</v>
      </c>
      <c r="BY121" s="222">
        <v>201.7121902374958</v>
      </c>
      <c r="BZ121" s="223">
        <v>205.87794683463656</v>
      </c>
      <c r="CA121" s="223">
        <v>210.04370343177732</v>
      </c>
      <c r="CB121" s="223">
        <v>214.2094600289181</v>
      </c>
      <c r="CC121" s="223">
        <v>218.37521662605886</v>
      </c>
      <c r="CD121" s="223">
        <v>223.30095057787204</v>
      </c>
      <c r="CE121" s="223">
        <v>228.2266845296852</v>
      </c>
      <c r="CF121" s="223">
        <v>241.88223309039714</v>
      </c>
      <c r="CG121" s="223">
        <v>258.15188451719649</v>
      </c>
      <c r="CH121" s="223">
        <v>265.29556814147088</v>
      </c>
      <c r="CI121" s="223">
        <v>269.21856545403836</v>
      </c>
      <c r="CJ121" s="223">
        <v>273.2811993201409</v>
      </c>
      <c r="CK121" s="223">
        <v>277.44157877371816</v>
      </c>
      <c r="CL121" s="222">
        <v>1.0201393845510014</v>
      </c>
      <c r="CM121" s="222">
        <v>1.040684363912096</v>
      </c>
      <c r="CN121" s="222">
        <v>1.061643106513136</v>
      </c>
      <c r="CO121" s="223">
        <v>1.0835681412349294</v>
      </c>
      <c r="CP121" s="223">
        <v>1.1054931759567228</v>
      </c>
      <c r="CQ121" s="223">
        <v>1.1274182106785164</v>
      </c>
      <c r="CR121" s="223">
        <v>1.1493432454003099</v>
      </c>
      <c r="CS121" s="223">
        <v>1.1752681609361688</v>
      </c>
      <c r="CT121" s="223">
        <v>1.2011930764720276</v>
      </c>
      <c r="CU121" s="223">
        <v>1.273064384686301</v>
      </c>
      <c r="CV121" s="223">
        <v>1.3586941290378767</v>
      </c>
      <c r="CW121" s="223">
        <v>1.3962924639024787</v>
      </c>
      <c r="CX121" s="223">
        <v>1.4169398181791495</v>
      </c>
      <c r="CY121" s="223">
        <v>1.4383221016849521</v>
      </c>
      <c r="CZ121" s="223">
        <v>1.4602188356511483</v>
      </c>
      <c r="DA121" s="224">
        <v>0</v>
      </c>
      <c r="DB121" s="224">
        <v>0</v>
      </c>
      <c r="DC121" s="224">
        <v>0</v>
      </c>
      <c r="DD121" s="225">
        <v>0</v>
      </c>
      <c r="DE121" s="225">
        <v>0</v>
      </c>
      <c r="DF121" s="225">
        <v>0</v>
      </c>
      <c r="DG121" s="225">
        <v>0</v>
      </c>
      <c r="DH121" s="225">
        <v>0</v>
      </c>
      <c r="DI121" s="225">
        <v>0</v>
      </c>
      <c r="DJ121" s="225">
        <v>0</v>
      </c>
      <c r="DK121" s="225">
        <v>0</v>
      </c>
      <c r="DL121" s="225">
        <v>0</v>
      </c>
      <c r="DM121" s="225">
        <v>0</v>
      </c>
      <c r="DN121" s="225">
        <v>0</v>
      </c>
      <c r="DO121" s="225">
        <v>0</v>
      </c>
      <c r="DP121" s="224">
        <v>0</v>
      </c>
      <c r="DQ121" s="224">
        <v>0</v>
      </c>
      <c r="DR121" s="224">
        <v>0</v>
      </c>
      <c r="DS121" s="225">
        <v>0</v>
      </c>
      <c r="DT121" s="225">
        <v>0</v>
      </c>
      <c r="DU121" s="225">
        <v>0</v>
      </c>
      <c r="DV121" s="225">
        <v>0</v>
      </c>
      <c r="DW121" s="225">
        <v>0</v>
      </c>
      <c r="DX121" s="225">
        <v>0</v>
      </c>
      <c r="DY121" s="225">
        <v>0</v>
      </c>
      <c r="DZ121" s="225">
        <v>0</v>
      </c>
      <c r="EA121" s="225">
        <v>0</v>
      </c>
      <c r="EB121" s="225">
        <v>0</v>
      </c>
      <c r="EC121" s="225">
        <v>0</v>
      </c>
      <c r="ED121" s="225">
        <v>0</v>
      </c>
    </row>
    <row r="122" spans="1:134" ht="15" x14ac:dyDescent="0.25">
      <c r="A122" s="216">
        <v>124</v>
      </c>
      <c r="B122" s="216">
        <v>89</v>
      </c>
      <c r="C122" s="216" t="s">
        <v>820</v>
      </c>
      <c r="D122" s="2">
        <v>99705</v>
      </c>
      <c r="E122" s="2">
        <v>99705</v>
      </c>
      <c r="F122" s="217" t="s">
        <v>773</v>
      </c>
      <c r="G122" s="20">
        <v>336</v>
      </c>
      <c r="H122" s="20">
        <v>130</v>
      </c>
      <c r="I122" s="20">
        <v>119</v>
      </c>
      <c r="J122" s="20">
        <v>11</v>
      </c>
      <c r="K122" s="20">
        <v>0</v>
      </c>
      <c r="L122" s="20">
        <v>134</v>
      </c>
      <c r="M122" s="20">
        <v>134</v>
      </c>
      <c r="N122" s="20">
        <v>0</v>
      </c>
      <c r="O122" s="20">
        <v>0</v>
      </c>
      <c r="P122" s="20">
        <v>0</v>
      </c>
      <c r="Q122" s="20">
        <v>134</v>
      </c>
      <c r="R122" s="20">
        <v>0</v>
      </c>
      <c r="S122" s="20">
        <v>2016.8656716417911</v>
      </c>
      <c r="T122" s="20">
        <v>2016.8656716417911</v>
      </c>
      <c r="U122" s="20">
        <v>0</v>
      </c>
      <c r="V122" s="20">
        <v>0</v>
      </c>
      <c r="W122" s="20">
        <v>0</v>
      </c>
      <c r="X122" s="20">
        <v>2016.8656716417911</v>
      </c>
      <c r="Y122" s="20">
        <v>0</v>
      </c>
      <c r="Z122" s="20">
        <v>130</v>
      </c>
      <c r="AA122" s="20">
        <v>0</v>
      </c>
      <c r="AB122" s="218">
        <v>0</v>
      </c>
      <c r="AC122" s="218">
        <v>0</v>
      </c>
      <c r="AD122" s="219">
        <v>130</v>
      </c>
      <c r="AE122" s="220">
        <v>0</v>
      </c>
      <c r="AF122" s="220">
        <v>119</v>
      </c>
      <c r="AG122" s="221">
        <v>119</v>
      </c>
      <c r="AH122" s="220">
        <v>0</v>
      </c>
      <c r="AI122" s="220">
        <v>0</v>
      </c>
      <c r="AJ122" s="220">
        <v>120.65972102871187</v>
      </c>
      <c r="AK122" s="220">
        <v>120.65972102871187</v>
      </c>
      <c r="AL122" s="220">
        <v>0</v>
      </c>
      <c r="AM122" s="220">
        <v>0</v>
      </c>
      <c r="AN122" s="220">
        <v>111.01656162565618</v>
      </c>
      <c r="AO122" s="220">
        <v>111.01656162565618</v>
      </c>
      <c r="AP122" s="220">
        <v>0</v>
      </c>
      <c r="AQ122" s="220">
        <v>0</v>
      </c>
      <c r="AR122" s="220">
        <v>0</v>
      </c>
      <c r="AS122" s="220">
        <v>111.99052522097364</v>
      </c>
      <c r="AT122" s="220">
        <v>116.24433547928949</v>
      </c>
      <c r="AU122" s="220">
        <v>120.65972102871187</v>
      </c>
      <c r="AV122" s="220">
        <v>125.24281909048734</v>
      </c>
      <c r="AW122" s="220">
        <v>130</v>
      </c>
      <c r="AX122" s="220">
        <v>103.5687139091018</v>
      </c>
      <c r="AY122" s="220">
        <v>107.2279931276332</v>
      </c>
      <c r="AZ122" s="220">
        <v>111.01656162565618</v>
      </c>
      <c r="BA122" s="220">
        <v>114.93898743878461</v>
      </c>
      <c r="BB122" s="220">
        <v>119</v>
      </c>
      <c r="BC122" s="220">
        <v>0</v>
      </c>
      <c r="BD122" s="220">
        <v>0</v>
      </c>
      <c r="BE122" s="220">
        <v>0</v>
      </c>
      <c r="BF122" s="220">
        <v>0</v>
      </c>
      <c r="BG122" s="220">
        <v>0</v>
      </c>
      <c r="BH122" s="222">
        <v>132.61811999163018</v>
      </c>
      <c r="BI122" s="222">
        <v>135.28896730857247</v>
      </c>
      <c r="BJ122" s="222">
        <v>138.01360384670767</v>
      </c>
      <c r="BK122" s="223">
        <v>139.25379187097778</v>
      </c>
      <c r="BL122" s="223">
        <v>140.49397989524795</v>
      </c>
      <c r="BM122" s="223">
        <v>141.73416791951809</v>
      </c>
      <c r="BN122" s="223">
        <v>142.97435594378823</v>
      </c>
      <c r="BO122" s="223">
        <v>144.44079694083842</v>
      </c>
      <c r="BP122" s="223">
        <v>145.9072379378886</v>
      </c>
      <c r="BQ122" s="223">
        <v>149.97263335764458</v>
      </c>
      <c r="BR122" s="223">
        <v>154.81627373558101</v>
      </c>
      <c r="BS122" s="223">
        <v>156.9430208638411</v>
      </c>
      <c r="BT122" s="223">
        <v>158.11093698491968</v>
      </c>
      <c r="BU122" s="223">
        <v>159.32042432539291</v>
      </c>
      <c r="BV122" s="223">
        <v>160.55901151944252</v>
      </c>
      <c r="BW122" s="222">
        <v>121.39658676156917</v>
      </c>
      <c r="BX122" s="222">
        <v>123.84143930553942</v>
      </c>
      <c r="BY122" s="222">
        <v>126.33552967506319</v>
      </c>
      <c r="BZ122" s="223">
        <v>127.4707787126643</v>
      </c>
      <c r="CA122" s="223">
        <v>128.60602775026544</v>
      </c>
      <c r="CB122" s="223">
        <v>129.74127678786658</v>
      </c>
      <c r="CC122" s="223">
        <v>130.8765258254677</v>
      </c>
      <c r="CD122" s="223">
        <v>132.21888335353671</v>
      </c>
      <c r="CE122" s="223">
        <v>133.56124088160573</v>
      </c>
      <c r="CF122" s="223">
        <v>137.28264130430543</v>
      </c>
      <c r="CG122" s="223">
        <v>141.71643518872415</v>
      </c>
      <c r="CH122" s="223">
        <v>143.66322679074688</v>
      </c>
      <c r="CI122" s="223">
        <v>144.73231924004187</v>
      </c>
      <c r="CJ122" s="223">
        <v>145.83946534401352</v>
      </c>
      <c r="CK122" s="223">
        <v>146.97324900625892</v>
      </c>
      <c r="CL122" s="222">
        <v>0</v>
      </c>
      <c r="CM122" s="222">
        <v>0</v>
      </c>
      <c r="CN122" s="222">
        <v>0</v>
      </c>
      <c r="CO122" s="223">
        <v>0</v>
      </c>
      <c r="CP122" s="223">
        <v>0</v>
      </c>
      <c r="CQ122" s="223">
        <v>0</v>
      </c>
      <c r="CR122" s="223">
        <v>0</v>
      </c>
      <c r="CS122" s="223">
        <v>0</v>
      </c>
      <c r="CT122" s="223">
        <v>0</v>
      </c>
      <c r="CU122" s="223">
        <v>0</v>
      </c>
      <c r="CV122" s="223">
        <v>0</v>
      </c>
      <c r="CW122" s="223">
        <v>0</v>
      </c>
      <c r="CX122" s="223">
        <v>0</v>
      </c>
      <c r="CY122" s="223">
        <v>0</v>
      </c>
      <c r="CZ122" s="223">
        <v>0</v>
      </c>
      <c r="DA122" s="224">
        <v>0</v>
      </c>
      <c r="DB122" s="224">
        <v>0</v>
      </c>
      <c r="DC122" s="224">
        <v>0</v>
      </c>
      <c r="DD122" s="225">
        <v>0</v>
      </c>
      <c r="DE122" s="225">
        <v>0</v>
      </c>
      <c r="DF122" s="225">
        <v>0</v>
      </c>
      <c r="DG122" s="225">
        <v>0</v>
      </c>
      <c r="DH122" s="225">
        <v>0</v>
      </c>
      <c r="DI122" s="225">
        <v>0</v>
      </c>
      <c r="DJ122" s="225">
        <v>0</v>
      </c>
      <c r="DK122" s="225">
        <v>0</v>
      </c>
      <c r="DL122" s="225">
        <v>0</v>
      </c>
      <c r="DM122" s="225">
        <v>0</v>
      </c>
      <c r="DN122" s="225">
        <v>0</v>
      </c>
      <c r="DO122" s="225">
        <v>0</v>
      </c>
      <c r="DP122" s="224">
        <v>0</v>
      </c>
      <c r="DQ122" s="224">
        <v>0</v>
      </c>
      <c r="DR122" s="224">
        <v>0</v>
      </c>
      <c r="DS122" s="225">
        <v>0</v>
      </c>
      <c r="DT122" s="225">
        <v>0</v>
      </c>
      <c r="DU122" s="225">
        <v>0</v>
      </c>
      <c r="DV122" s="225">
        <v>0</v>
      </c>
      <c r="DW122" s="225">
        <v>0</v>
      </c>
      <c r="DX122" s="225">
        <v>0</v>
      </c>
      <c r="DY122" s="225">
        <v>0</v>
      </c>
      <c r="DZ122" s="225">
        <v>0</v>
      </c>
      <c r="EA122" s="225">
        <v>0</v>
      </c>
      <c r="EB122" s="225">
        <v>0</v>
      </c>
      <c r="EC122" s="225">
        <v>0</v>
      </c>
      <c r="ED122" s="225">
        <v>0</v>
      </c>
    </row>
    <row r="123" spans="1:134" ht="15" x14ac:dyDescent="0.25">
      <c r="A123" s="216">
        <v>125</v>
      </c>
      <c r="B123" s="216">
        <v>89</v>
      </c>
      <c r="C123" s="216" t="s">
        <v>821</v>
      </c>
      <c r="D123" s="2">
        <v>99705</v>
      </c>
      <c r="E123" s="2">
        <v>99705</v>
      </c>
      <c r="F123" s="217" t="s">
        <v>773</v>
      </c>
      <c r="G123" s="20">
        <v>316</v>
      </c>
      <c r="H123" s="20">
        <v>116</v>
      </c>
      <c r="I123" s="20">
        <v>109</v>
      </c>
      <c r="J123" s="20">
        <v>7</v>
      </c>
      <c r="K123" s="20">
        <v>0</v>
      </c>
      <c r="L123" s="20">
        <v>117</v>
      </c>
      <c r="M123" s="20">
        <v>117</v>
      </c>
      <c r="N123" s="20">
        <v>0</v>
      </c>
      <c r="O123" s="20">
        <v>0</v>
      </c>
      <c r="P123" s="20">
        <v>0</v>
      </c>
      <c r="Q123" s="20">
        <v>117</v>
      </c>
      <c r="R123" s="20">
        <v>0</v>
      </c>
      <c r="S123" s="20">
        <v>2056.8803418803418</v>
      </c>
      <c r="T123" s="20">
        <v>2056.8803418803418</v>
      </c>
      <c r="U123" s="20">
        <v>0</v>
      </c>
      <c r="V123" s="20">
        <v>0</v>
      </c>
      <c r="W123" s="20">
        <v>0</v>
      </c>
      <c r="X123" s="20">
        <v>2056.8803418803418</v>
      </c>
      <c r="Y123" s="20">
        <v>0</v>
      </c>
      <c r="Z123" s="20">
        <v>116</v>
      </c>
      <c r="AA123" s="20">
        <v>0</v>
      </c>
      <c r="AB123" s="218">
        <v>0</v>
      </c>
      <c r="AC123" s="218">
        <v>0</v>
      </c>
      <c r="AD123" s="219">
        <v>116</v>
      </c>
      <c r="AE123" s="220">
        <v>0</v>
      </c>
      <c r="AF123" s="220">
        <v>109</v>
      </c>
      <c r="AG123" s="221">
        <v>109</v>
      </c>
      <c r="AH123" s="220">
        <v>0</v>
      </c>
      <c r="AI123" s="220">
        <v>0</v>
      </c>
      <c r="AJ123" s="220">
        <v>107.66559722561982</v>
      </c>
      <c r="AK123" s="220">
        <v>107.66559722561982</v>
      </c>
      <c r="AL123" s="220">
        <v>0</v>
      </c>
      <c r="AM123" s="220">
        <v>0</v>
      </c>
      <c r="AN123" s="220">
        <v>101.68743879997078</v>
      </c>
      <c r="AO123" s="220">
        <v>101.68743879997078</v>
      </c>
      <c r="AP123" s="220">
        <v>0</v>
      </c>
      <c r="AQ123" s="220">
        <v>0</v>
      </c>
      <c r="AR123" s="220">
        <v>0</v>
      </c>
      <c r="AS123" s="220">
        <v>99.930007120253407</v>
      </c>
      <c r="AT123" s="220">
        <v>103.72571473536601</v>
      </c>
      <c r="AU123" s="220">
        <v>107.66559722561982</v>
      </c>
      <c r="AV123" s="220">
        <v>111.75513088074256</v>
      </c>
      <c r="AW123" s="220">
        <v>116</v>
      </c>
      <c r="AX123" s="220">
        <v>94.865460639429386</v>
      </c>
      <c r="AY123" s="220">
        <v>98.217237402622004</v>
      </c>
      <c r="AZ123" s="220">
        <v>101.68743879997078</v>
      </c>
      <c r="BA123" s="220">
        <v>105.2802489985506</v>
      </c>
      <c r="BB123" s="220">
        <v>109</v>
      </c>
      <c r="BC123" s="220">
        <v>0</v>
      </c>
      <c r="BD123" s="220">
        <v>0</v>
      </c>
      <c r="BE123" s="220">
        <v>0</v>
      </c>
      <c r="BF123" s="220">
        <v>0</v>
      </c>
      <c r="BG123" s="220">
        <v>0</v>
      </c>
      <c r="BH123" s="222">
        <v>116.9357610144243</v>
      </c>
      <c r="BI123" s="222">
        <v>117.87907072433237</v>
      </c>
      <c r="BJ123" s="222">
        <v>118.82999002433579</v>
      </c>
      <c r="BK123" s="223">
        <v>122.02142347093863</v>
      </c>
      <c r="BL123" s="223">
        <v>125.21285691754146</v>
      </c>
      <c r="BM123" s="223">
        <v>128.40429036414434</v>
      </c>
      <c r="BN123" s="223">
        <v>131.59572381074716</v>
      </c>
      <c r="BO123" s="223">
        <v>135.36938454111095</v>
      </c>
      <c r="BP123" s="223">
        <v>139.1430452714747</v>
      </c>
      <c r="BQ123" s="223">
        <v>149.60471613296431</v>
      </c>
      <c r="BR123" s="223">
        <v>162.06908089294473</v>
      </c>
      <c r="BS123" s="223">
        <v>167.54193806038137</v>
      </c>
      <c r="BT123" s="223">
        <v>170.5473908616454</v>
      </c>
      <c r="BU123" s="223">
        <v>173.65982081266083</v>
      </c>
      <c r="BV123" s="223">
        <v>176.8471347685024</v>
      </c>
      <c r="BW123" s="222">
        <v>109.87929267734698</v>
      </c>
      <c r="BX123" s="222">
        <v>110.76567852545024</v>
      </c>
      <c r="BY123" s="222">
        <v>111.65921476424656</v>
      </c>
      <c r="BZ123" s="223">
        <v>114.6580617097613</v>
      </c>
      <c r="CA123" s="223">
        <v>117.65690865527603</v>
      </c>
      <c r="CB123" s="223">
        <v>120.6557556007908</v>
      </c>
      <c r="CC123" s="223">
        <v>123.65460254630553</v>
      </c>
      <c r="CD123" s="223">
        <v>127.20054237052666</v>
      </c>
      <c r="CE123" s="223">
        <v>130.74648219474778</v>
      </c>
      <c r="CF123" s="223">
        <v>140.57684533183715</v>
      </c>
      <c r="CG123" s="223">
        <v>152.28905014940497</v>
      </c>
      <c r="CH123" s="223">
        <v>157.4316486946687</v>
      </c>
      <c r="CI123" s="223">
        <v>160.25573796482195</v>
      </c>
      <c r="CJ123" s="223">
        <v>163.18034886706923</v>
      </c>
      <c r="CK123" s="223">
        <v>166.17532491178244</v>
      </c>
      <c r="CL123" s="222">
        <v>0</v>
      </c>
      <c r="CM123" s="222">
        <v>0</v>
      </c>
      <c r="CN123" s="222">
        <v>0</v>
      </c>
      <c r="CO123" s="223">
        <v>0</v>
      </c>
      <c r="CP123" s="223">
        <v>0</v>
      </c>
      <c r="CQ123" s="223">
        <v>0</v>
      </c>
      <c r="CR123" s="223">
        <v>0</v>
      </c>
      <c r="CS123" s="223">
        <v>0</v>
      </c>
      <c r="CT123" s="223">
        <v>0</v>
      </c>
      <c r="CU123" s="223">
        <v>0</v>
      </c>
      <c r="CV123" s="223">
        <v>0</v>
      </c>
      <c r="CW123" s="223">
        <v>0</v>
      </c>
      <c r="CX123" s="223">
        <v>0</v>
      </c>
      <c r="CY123" s="223">
        <v>0</v>
      </c>
      <c r="CZ123" s="223">
        <v>0</v>
      </c>
      <c r="DA123" s="224">
        <v>0</v>
      </c>
      <c r="DB123" s="224">
        <v>0</v>
      </c>
      <c r="DC123" s="224">
        <v>0</v>
      </c>
      <c r="DD123" s="225">
        <v>0</v>
      </c>
      <c r="DE123" s="225">
        <v>0</v>
      </c>
      <c r="DF123" s="225">
        <v>0</v>
      </c>
      <c r="DG123" s="225">
        <v>0</v>
      </c>
      <c r="DH123" s="225">
        <v>0</v>
      </c>
      <c r="DI123" s="225">
        <v>0</v>
      </c>
      <c r="DJ123" s="225">
        <v>0</v>
      </c>
      <c r="DK123" s="225">
        <v>0</v>
      </c>
      <c r="DL123" s="225">
        <v>0</v>
      </c>
      <c r="DM123" s="225">
        <v>0</v>
      </c>
      <c r="DN123" s="225">
        <v>0</v>
      </c>
      <c r="DO123" s="225">
        <v>0</v>
      </c>
      <c r="DP123" s="224">
        <v>0</v>
      </c>
      <c r="DQ123" s="224">
        <v>0</v>
      </c>
      <c r="DR123" s="224">
        <v>0</v>
      </c>
      <c r="DS123" s="225">
        <v>0</v>
      </c>
      <c r="DT123" s="225">
        <v>0</v>
      </c>
      <c r="DU123" s="225">
        <v>0</v>
      </c>
      <c r="DV123" s="225">
        <v>0</v>
      </c>
      <c r="DW123" s="225">
        <v>0</v>
      </c>
      <c r="DX123" s="225">
        <v>0</v>
      </c>
      <c r="DY123" s="225">
        <v>0</v>
      </c>
      <c r="DZ123" s="225">
        <v>0</v>
      </c>
      <c r="EA123" s="225">
        <v>0</v>
      </c>
      <c r="EB123" s="225">
        <v>0</v>
      </c>
      <c r="EC123" s="225">
        <v>0</v>
      </c>
      <c r="ED123" s="225">
        <v>0</v>
      </c>
    </row>
    <row r="124" spans="1:134" ht="15" x14ac:dyDescent="0.25">
      <c r="A124" s="216">
        <v>126</v>
      </c>
      <c r="B124" s="216">
        <v>89</v>
      </c>
      <c r="C124" s="216" t="s">
        <v>822</v>
      </c>
      <c r="D124" s="2">
        <v>99705</v>
      </c>
      <c r="E124" s="2">
        <v>99705</v>
      </c>
      <c r="F124" s="217" t="s">
        <v>773</v>
      </c>
      <c r="G124" s="20">
        <v>672</v>
      </c>
      <c r="H124" s="20">
        <v>250</v>
      </c>
      <c r="I124" s="20">
        <v>231</v>
      </c>
      <c r="J124" s="20">
        <v>19</v>
      </c>
      <c r="K124" s="20">
        <v>0</v>
      </c>
      <c r="L124" s="20">
        <v>59</v>
      </c>
      <c r="M124" s="20">
        <v>59</v>
      </c>
      <c r="N124" s="20">
        <v>1</v>
      </c>
      <c r="O124" s="20">
        <v>0</v>
      </c>
      <c r="P124" s="20">
        <v>0</v>
      </c>
      <c r="Q124" s="20">
        <v>60</v>
      </c>
      <c r="R124" s="20">
        <v>0</v>
      </c>
      <c r="S124" s="20">
        <v>2042</v>
      </c>
      <c r="T124" s="20">
        <v>2042</v>
      </c>
      <c r="U124" s="20">
        <v>2748</v>
      </c>
      <c r="V124" s="20">
        <v>0</v>
      </c>
      <c r="W124" s="20">
        <v>0</v>
      </c>
      <c r="X124" s="20">
        <v>2053.7666666666669</v>
      </c>
      <c r="Y124" s="20">
        <v>0</v>
      </c>
      <c r="Z124" s="20">
        <v>250</v>
      </c>
      <c r="AA124" s="20">
        <v>0</v>
      </c>
      <c r="AB124" s="218">
        <v>1</v>
      </c>
      <c r="AC124" s="218">
        <v>0</v>
      </c>
      <c r="AD124" s="219">
        <v>251</v>
      </c>
      <c r="AE124" s="220">
        <v>0</v>
      </c>
      <c r="AF124" s="220">
        <v>231</v>
      </c>
      <c r="AG124" s="221">
        <v>231</v>
      </c>
      <c r="AH124" s="220">
        <v>0</v>
      </c>
      <c r="AI124" s="220">
        <v>0</v>
      </c>
      <c r="AJ124" s="220">
        <v>232.03792505521514</v>
      </c>
      <c r="AK124" s="220">
        <v>232.03792505521514</v>
      </c>
      <c r="AL124" s="220">
        <v>0</v>
      </c>
      <c r="AM124" s="220">
        <v>0</v>
      </c>
      <c r="AN124" s="220">
        <v>215.50273727333257</v>
      </c>
      <c r="AO124" s="220">
        <v>215.50273727333257</v>
      </c>
      <c r="AP124" s="220">
        <v>0</v>
      </c>
      <c r="AQ124" s="220">
        <v>0.94010766733490925</v>
      </c>
      <c r="AR124" s="220">
        <v>0</v>
      </c>
      <c r="AS124" s="220">
        <v>215.36639465571855</v>
      </c>
      <c r="AT124" s="220">
        <v>223.54679899863362</v>
      </c>
      <c r="AU124" s="220">
        <v>232.03792505521514</v>
      </c>
      <c r="AV124" s="220">
        <v>240.85157517401413</v>
      </c>
      <c r="AW124" s="220">
        <v>250</v>
      </c>
      <c r="AX124" s="220">
        <v>201.0451505294329</v>
      </c>
      <c r="AY124" s="220">
        <v>208.14845724775859</v>
      </c>
      <c r="AZ124" s="220">
        <v>215.50273727333257</v>
      </c>
      <c r="BA124" s="220">
        <v>223.1168579694054</v>
      </c>
      <c r="BB124" s="220">
        <v>231</v>
      </c>
      <c r="BC124" s="220">
        <v>0.88380242618188454</v>
      </c>
      <c r="BD124" s="220">
        <v>0.91152039870909352</v>
      </c>
      <c r="BE124" s="220">
        <v>0.94010766733490925</v>
      </c>
      <c r="BF124" s="220">
        <v>0.96959149508177378</v>
      </c>
      <c r="BG124" s="220">
        <v>1</v>
      </c>
      <c r="BH124" s="222">
        <v>252.0167263241903</v>
      </c>
      <c r="BI124" s="222">
        <v>254.04972138864736</v>
      </c>
      <c r="BJ124" s="222">
        <v>256.09911643175815</v>
      </c>
      <c r="BK124" s="223">
        <v>262.97720575633321</v>
      </c>
      <c r="BL124" s="223">
        <v>269.85529508090832</v>
      </c>
      <c r="BM124" s="223">
        <v>276.73338440548343</v>
      </c>
      <c r="BN124" s="223">
        <v>283.61147373005855</v>
      </c>
      <c r="BO124" s="223">
        <v>291.74436323515289</v>
      </c>
      <c r="BP124" s="223">
        <v>299.87725274024723</v>
      </c>
      <c r="BQ124" s="223">
        <v>322.42395718311275</v>
      </c>
      <c r="BR124" s="223">
        <v>349.28681226927739</v>
      </c>
      <c r="BS124" s="223">
        <v>361.08176306116673</v>
      </c>
      <c r="BT124" s="223">
        <v>367.55903202940817</v>
      </c>
      <c r="BU124" s="223">
        <v>374.26685519970005</v>
      </c>
      <c r="BV124" s="223">
        <v>381.13606631142756</v>
      </c>
      <c r="BW124" s="222">
        <v>232.86345512355186</v>
      </c>
      <c r="BX124" s="222">
        <v>234.74194256311014</v>
      </c>
      <c r="BY124" s="222">
        <v>236.63558358294452</v>
      </c>
      <c r="BZ124" s="223">
        <v>242.99093811885189</v>
      </c>
      <c r="CA124" s="223">
        <v>249.34629265475928</v>
      </c>
      <c r="CB124" s="223">
        <v>255.70164719066671</v>
      </c>
      <c r="CC124" s="223">
        <v>262.05700172657407</v>
      </c>
      <c r="CD124" s="223">
        <v>269.57179162928122</v>
      </c>
      <c r="CE124" s="223">
        <v>277.08658153198843</v>
      </c>
      <c r="CF124" s="223">
        <v>297.91973643719615</v>
      </c>
      <c r="CG124" s="223">
        <v>322.74101453681232</v>
      </c>
      <c r="CH124" s="223">
        <v>333.63954906851808</v>
      </c>
      <c r="CI124" s="223">
        <v>339.62454559517312</v>
      </c>
      <c r="CJ124" s="223">
        <v>345.82257420452282</v>
      </c>
      <c r="CK124" s="223">
        <v>352.16972527175909</v>
      </c>
      <c r="CL124" s="222">
        <v>1.0080669052967612</v>
      </c>
      <c r="CM124" s="222">
        <v>1.0161988855545894</v>
      </c>
      <c r="CN124" s="222">
        <v>1.0243964657270326</v>
      </c>
      <c r="CO124" s="223">
        <v>1.0519088230253328</v>
      </c>
      <c r="CP124" s="223">
        <v>1.0794211803236333</v>
      </c>
      <c r="CQ124" s="223">
        <v>1.1069335376219338</v>
      </c>
      <c r="CR124" s="223">
        <v>1.1344458949202341</v>
      </c>
      <c r="CS124" s="223">
        <v>1.1669774529406114</v>
      </c>
      <c r="CT124" s="223">
        <v>1.1995090109609887</v>
      </c>
      <c r="CU124" s="223">
        <v>1.2896958287324509</v>
      </c>
      <c r="CV124" s="223">
        <v>1.3971472490771097</v>
      </c>
      <c r="CW124" s="223">
        <v>1.444327052244667</v>
      </c>
      <c r="CX124" s="223">
        <v>1.4702361281176326</v>
      </c>
      <c r="CY124" s="223">
        <v>1.4970674207988002</v>
      </c>
      <c r="CZ124" s="223">
        <v>1.5245442652457102</v>
      </c>
      <c r="DA124" s="224">
        <v>0</v>
      </c>
      <c r="DB124" s="224">
        <v>0</v>
      </c>
      <c r="DC124" s="224">
        <v>0</v>
      </c>
      <c r="DD124" s="225">
        <v>0</v>
      </c>
      <c r="DE124" s="225">
        <v>0</v>
      </c>
      <c r="DF124" s="225">
        <v>0</v>
      </c>
      <c r="DG124" s="225">
        <v>0</v>
      </c>
      <c r="DH124" s="225">
        <v>0</v>
      </c>
      <c r="DI124" s="225">
        <v>0</v>
      </c>
      <c r="DJ124" s="225">
        <v>0</v>
      </c>
      <c r="DK124" s="225">
        <v>0</v>
      </c>
      <c r="DL124" s="225">
        <v>0</v>
      </c>
      <c r="DM124" s="225">
        <v>0</v>
      </c>
      <c r="DN124" s="225">
        <v>0</v>
      </c>
      <c r="DO124" s="225">
        <v>0</v>
      </c>
      <c r="DP124" s="224">
        <v>0</v>
      </c>
      <c r="DQ124" s="224">
        <v>0</v>
      </c>
      <c r="DR124" s="224">
        <v>0</v>
      </c>
      <c r="DS124" s="225">
        <v>0</v>
      </c>
      <c r="DT124" s="225">
        <v>0</v>
      </c>
      <c r="DU124" s="225">
        <v>0</v>
      </c>
      <c r="DV124" s="225">
        <v>0</v>
      </c>
      <c r="DW124" s="225">
        <v>0</v>
      </c>
      <c r="DX124" s="225">
        <v>0</v>
      </c>
      <c r="DY124" s="225">
        <v>0</v>
      </c>
      <c r="DZ124" s="225">
        <v>0</v>
      </c>
      <c r="EA124" s="225">
        <v>0</v>
      </c>
      <c r="EB124" s="225">
        <v>0</v>
      </c>
      <c r="EC124" s="225">
        <v>0</v>
      </c>
      <c r="ED124" s="225">
        <v>0</v>
      </c>
    </row>
    <row r="125" spans="1:134" ht="15" x14ac:dyDescent="0.25">
      <c r="A125" s="216">
        <v>97</v>
      </c>
      <c r="B125" s="216">
        <v>90</v>
      </c>
      <c r="C125" s="216" t="s">
        <v>823</v>
      </c>
      <c r="D125" s="2">
        <v>99709</v>
      </c>
      <c r="E125" s="2">
        <v>99709</v>
      </c>
      <c r="F125" s="217" t="s">
        <v>703</v>
      </c>
      <c r="G125" s="20">
        <v>119</v>
      </c>
      <c r="H125" s="20">
        <v>56</v>
      </c>
      <c r="I125" s="20">
        <v>46</v>
      </c>
      <c r="J125" s="20">
        <v>10</v>
      </c>
      <c r="K125" s="20">
        <v>0</v>
      </c>
      <c r="L125" s="20">
        <v>67</v>
      </c>
      <c r="M125" s="20">
        <v>67</v>
      </c>
      <c r="N125" s="20">
        <v>0</v>
      </c>
      <c r="O125" s="20">
        <v>0</v>
      </c>
      <c r="P125" s="20">
        <v>0</v>
      </c>
      <c r="Q125" s="20">
        <v>67</v>
      </c>
      <c r="R125" s="20">
        <v>0</v>
      </c>
      <c r="S125" s="20">
        <v>1494.5074626865671</v>
      </c>
      <c r="T125" s="20">
        <v>1494.5074626865671</v>
      </c>
      <c r="U125" s="20">
        <v>0</v>
      </c>
      <c r="V125" s="20">
        <v>0</v>
      </c>
      <c r="W125" s="20">
        <v>0</v>
      </c>
      <c r="X125" s="20">
        <v>1494.5074626865671</v>
      </c>
      <c r="Y125" s="20">
        <v>0</v>
      </c>
      <c r="Z125" s="20">
        <v>56</v>
      </c>
      <c r="AA125" s="20">
        <v>0</v>
      </c>
      <c r="AB125" s="218">
        <v>0</v>
      </c>
      <c r="AC125" s="218">
        <v>0</v>
      </c>
      <c r="AD125" s="219">
        <v>56</v>
      </c>
      <c r="AE125" s="220">
        <v>0</v>
      </c>
      <c r="AF125" s="220">
        <v>46</v>
      </c>
      <c r="AG125" s="221">
        <v>46</v>
      </c>
      <c r="AH125" s="220">
        <v>0</v>
      </c>
      <c r="AI125" s="220">
        <v>0</v>
      </c>
      <c r="AJ125" s="220">
        <v>53.320870120433405</v>
      </c>
      <c r="AK125" s="220">
        <v>53.320870120433405</v>
      </c>
      <c r="AL125" s="220">
        <v>0</v>
      </c>
      <c r="AM125" s="220">
        <v>0</v>
      </c>
      <c r="AN125" s="220">
        <v>43.881912929306914</v>
      </c>
      <c r="AO125" s="220">
        <v>43.881912929306914</v>
      </c>
      <c r="AP125" s="220">
        <v>0</v>
      </c>
      <c r="AQ125" s="220">
        <v>0</v>
      </c>
      <c r="AR125" s="220">
        <v>0</v>
      </c>
      <c r="AS125" s="220">
        <v>50.769914114287992</v>
      </c>
      <c r="AT125" s="220">
        <v>52.029760680917114</v>
      </c>
      <c r="AU125" s="220">
        <v>53.320870120433405</v>
      </c>
      <c r="AV125" s="220">
        <v>54.644018215576629</v>
      </c>
      <c r="AW125" s="220">
        <v>56</v>
      </c>
      <c r="AX125" s="220">
        <v>41.861353963810281</v>
      </c>
      <c r="AY125" s="220">
        <v>42.859728064265873</v>
      </c>
      <c r="AZ125" s="220">
        <v>43.881912929306914</v>
      </c>
      <c r="BA125" s="220">
        <v>44.928476434752575</v>
      </c>
      <c r="BB125" s="220">
        <v>46</v>
      </c>
      <c r="BC125" s="220">
        <v>0</v>
      </c>
      <c r="BD125" s="220">
        <v>0</v>
      </c>
      <c r="BE125" s="220">
        <v>0</v>
      </c>
      <c r="BF125" s="220">
        <v>0</v>
      </c>
      <c r="BG125" s="220">
        <v>0</v>
      </c>
      <c r="BH125" s="222">
        <v>56.286867224625688</v>
      </c>
      <c r="BI125" s="222">
        <v>56.575203963618598</v>
      </c>
      <c r="BJ125" s="222">
        <v>56.865017744755654</v>
      </c>
      <c r="BK125" s="223">
        <v>57.012439495202976</v>
      </c>
      <c r="BL125" s="223">
        <v>57.159861245650298</v>
      </c>
      <c r="BM125" s="223">
        <v>57.307282996097612</v>
      </c>
      <c r="BN125" s="223">
        <v>57.454704746544934</v>
      </c>
      <c r="BO125" s="223">
        <v>57.629021297327682</v>
      </c>
      <c r="BP125" s="223">
        <v>57.803337848110445</v>
      </c>
      <c r="BQ125" s="223">
        <v>58.286593368493044</v>
      </c>
      <c r="BR125" s="223">
        <v>58.862359243569067</v>
      </c>
      <c r="BS125" s="223">
        <v>59.115166703624517</v>
      </c>
      <c r="BT125" s="223">
        <v>59.253997457974357</v>
      </c>
      <c r="BU125" s="223">
        <v>59.397769803285769</v>
      </c>
      <c r="BV125" s="223">
        <v>59.545001262270283</v>
      </c>
      <c r="BW125" s="222">
        <v>46.23564093451396</v>
      </c>
      <c r="BX125" s="222">
        <v>46.472488970115279</v>
      </c>
      <c r="BY125" s="222">
        <v>46.710550290335</v>
      </c>
      <c r="BZ125" s="223">
        <v>46.831646728202443</v>
      </c>
      <c r="CA125" s="223">
        <v>46.95274316606988</v>
      </c>
      <c r="CB125" s="223">
        <v>47.073839603937323</v>
      </c>
      <c r="CC125" s="223">
        <v>47.194936041804766</v>
      </c>
      <c r="CD125" s="223">
        <v>47.338124637090594</v>
      </c>
      <c r="CE125" s="223">
        <v>47.481313232376436</v>
      </c>
      <c r="CF125" s="223">
        <v>47.878273124119289</v>
      </c>
      <c r="CG125" s="223">
        <v>48.351223664360305</v>
      </c>
      <c r="CH125" s="223">
        <v>48.558886935120135</v>
      </c>
      <c r="CI125" s="223">
        <v>48.672926483336077</v>
      </c>
      <c r="CJ125" s="223">
        <v>48.791025195556166</v>
      </c>
      <c r="CK125" s="223">
        <v>48.911965322579164</v>
      </c>
      <c r="CL125" s="222">
        <v>0</v>
      </c>
      <c r="CM125" s="222">
        <v>0</v>
      </c>
      <c r="CN125" s="222">
        <v>0</v>
      </c>
      <c r="CO125" s="223">
        <v>0</v>
      </c>
      <c r="CP125" s="223">
        <v>0</v>
      </c>
      <c r="CQ125" s="223">
        <v>0</v>
      </c>
      <c r="CR125" s="223">
        <v>0</v>
      </c>
      <c r="CS125" s="223">
        <v>0</v>
      </c>
      <c r="CT125" s="223">
        <v>0</v>
      </c>
      <c r="CU125" s="223">
        <v>0</v>
      </c>
      <c r="CV125" s="223">
        <v>0</v>
      </c>
      <c r="CW125" s="223">
        <v>0</v>
      </c>
      <c r="CX125" s="223">
        <v>0</v>
      </c>
      <c r="CY125" s="223">
        <v>0</v>
      </c>
      <c r="CZ125" s="223">
        <v>0</v>
      </c>
      <c r="DA125" s="224">
        <v>0</v>
      </c>
      <c r="DB125" s="224">
        <v>0</v>
      </c>
      <c r="DC125" s="224">
        <v>0</v>
      </c>
      <c r="DD125" s="225">
        <v>0</v>
      </c>
      <c r="DE125" s="225">
        <v>0</v>
      </c>
      <c r="DF125" s="225">
        <v>0</v>
      </c>
      <c r="DG125" s="225">
        <v>0</v>
      </c>
      <c r="DH125" s="225">
        <v>0</v>
      </c>
      <c r="DI125" s="225">
        <v>0</v>
      </c>
      <c r="DJ125" s="225">
        <v>0</v>
      </c>
      <c r="DK125" s="225">
        <v>0</v>
      </c>
      <c r="DL125" s="225">
        <v>0</v>
      </c>
      <c r="DM125" s="225">
        <v>0</v>
      </c>
      <c r="DN125" s="225">
        <v>0</v>
      </c>
      <c r="DO125" s="225">
        <v>0</v>
      </c>
      <c r="DP125" s="224">
        <v>0</v>
      </c>
      <c r="DQ125" s="224">
        <v>0</v>
      </c>
      <c r="DR125" s="224">
        <v>0</v>
      </c>
      <c r="DS125" s="225">
        <v>0</v>
      </c>
      <c r="DT125" s="225">
        <v>0</v>
      </c>
      <c r="DU125" s="225">
        <v>0</v>
      </c>
      <c r="DV125" s="225">
        <v>0</v>
      </c>
      <c r="DW125" s="225">
        <v>0</v>
      </c>
      <c r="DX125" s="225">
        <v>0</v>
      </c>
      <c r="DY125" s="225">
        <v>0</v>
      </c>
      <c r="DZ125" s="225">
        <v>0</v>
      </c>
      <c r="EA125" s="225">
        <v>0</v>
      </c>
      <c r="EB125" s="225">
        <v>0</v>
      </c>
      <c r="EC125" s="225">
        <v>0</v>
      </c>
      <c r="ED125" s="225">
        <v>0</v>
      </c>
    </row>
    <row r="126" spans="1:134" ht="15" x14ac:dyDescent="0.25">
      <c r="A126" s="216">
        <v>98</v>
      </c>
      <c r="B126" s="216">
        <v>90</v>
      </c>
      <c r="C126" s="216" t="s">
        <v>824</v>
      </c>
      <c r="D126" s="2">
        <v>99709</v>
      </c>
      <c r="E126" s="2">
        <v>99709</v>
      </c>
      <c r="F126" s="217" t="s">
        <v>703</v>
      </c>
      <c r="G126" s="20">
        <v>223</v>
      </c>
      <c r="H126" s="20">
        <v>98</v>
      </c>
      <c r="I126" s="20">
        <v>90</v>
      </c>
      <c r="J126" s="20">
        <v>8</v>
      </c>
      <c r="K126" s="20">
        <v>0</v>
      </c>
      <c r="L126" s="20">
        <v>81</v>
      </c>
      <c r="M126" s="20">
        <v>81</v>
      </c>
      <c r="N126" s="20">
        <v>0</v>
      </c>
      <c r="O126" s="20">
        <v>0</v>
      </c>
      <c r="P126" s="20">
        <v>0</v>
      </c>
      <c r="Q126" s="20">
        <v>81</v>
      </c>
      <c r="R126" s="20">
        <v>0</v>
      </c>
      <c r="S126" s="20">
        <v>1854.1851851851852</v>
      </c>
      <c r="T126" s="20">
        <v>1854.1851851851852</v>
      </c>
      <c r="U126" s="20">
        <v>0</v>
      </c>
      <c r="V126" s="20">
        <v>0</v>
      </c>
      <c r="W126" s="20">
        <v>0</v>
      </c>
      <c r="X126" s="20">
        <v>1854.1851851851852</v>
      </c>
      <c r="Y126" s="20">
        <v>0</v>
      </c>
      <c r="Z126" s="20">
        <v>98</v>
      </c>
      <c r="AA126" s="20">
        <v>0</v>
      </c>
      <c r="AB126" s="218">
        <v>0</v>
      </c>
      <c r="AC126" s="218">
        <v>0</v>
      </c>
      <c r="AD126" s="219">
        <v>98</v>
      </c>
      <c r="AE126" s="220">
        <v>0</v>
      </c>
      <c r="AF126" s="220">
        <v>90</v>
      </c>
      <c r="AG126" s="221">
        <v>90</v>
      </c>
      <c r="AH126" s="220">
        <v>0</v>
      </c>
      <c r="AI126" s="220">
        <v>0</v>
      </c>
      <c r="AJ126" s="220">
        <v>93.311522710758453</v>
      </c>
      <c r="AK126" s="220">
        <v>93.311522710758453</v>
      </c>
      <c r="AL126" s="220">
        <v>0</v>
      </c>
      <c r="AM126" s="220">
        <v>0</v>
      </c>
      <c r="AN126" s="220">
        <v>85.855916600817864</v>
      </c>
      <c r="AO126" s="220">
        <v>85.855916600817864</v>
      </c>
      <c r="AP126" s="220">
        <v>0</v>
      </c>
      <c r="AQ126" s="220">
        <v>0</v>
      </c>
      <c r="AR126" s="220">
        <v>0</v>
      </c>
      <c r="AS126" s="220">
        <v>88.847349700003988</v>
      </c>
      <c r="AT126" s="220">
        <v>91.052081191604955</v>
      </c>
      <c r="AU126" s="220">
        <v>93.311522710758453</v>
      </c>
      <c r="AV126" s="220">
        <v>95.6270318772591</v>
      </c>
      <c r="AW126" s="220">
        <v>98</v>
      </c>
      <c r="AX126" s="220">
        <v>81.902649059628814</v>
      </c>
      <c r="AY126" s="220">
        <v>83.855989690954971</v>
      </c>
      <c r="AZ126" s="220">
        <v>85.855916600817864</v>
      </c>
      <c r="BA126" s="220">
        <v>87.903540850602866</v>
      </c>
      <c r="BB126" s="220">
        <v>90</v>
      </c>
      <c r="BC126" s="220">
        <v>0</v>
      </c>
      <c r="BD126" s="220">
        <v>0</v>
      </c>
      <c r="BE126" s="220">
        <v>0</v>
      </c>
      <c r="BF126" s="220">
        <v>0</v>
      </c>
      <c r="BG126" s="220">
        <v>0</v>
      </c>
      <c r="BH126" s="222">
        <v>98.915645772813818</v>
      </c>
      <c r="BI126" s="222">
        <v>99.839846720946753</v>
      </c>
      <c r="BJ126" s="222">
        <v>100.77268277817547</v>
      </c>
      <c r="BK126" s="223">
        <v>101.0676209726805</v>
      </c>
      <c r="BL126" s="223">
        <v>101.36255916718552</v>
      </c>
      <c r="BM126" s="223">
        <v>101.65749736169053</v>
      </c>
      <c r="BN126" s="223">
        <v>101.95243555619557</v>
      </c>
      <c r="BO126" s="223">
        <v>102.3011806267446</v>
      </c>
      <c r="BP126" s="223">
        <v>102.64992569729363</v>
      </c>
      <c r="BQ126" s="223">
        <v>103.61674714822442</v>
      </c>
      <c r="BR126" s="223">
        <v>104.76864873084209</v>
      </c>
      <c r="BS126" s="223">
        <v>105.27442603710736</v>
      </c>
      <c r="BT126" s="223">
        <v>105.55217672115138</v>
      </c>
      <c r="BU126" s="223">
        <v>105.83981376125729</v>
      </c>
      <c r="BV126" s="223">
        <v>106.13437125060656</v>
      </c>
      <c r="BW126" s="222">
        <v>90.840899179114729</v>
      </c>
      <c r="BX126" s="222">
        <v>91.689655151889866</v>
      </c>
      <c r="BY126" s="222">
        <v>92.546341326895842</v>
      </c>
      <c r="BZ126" s="223">
        <v>92.81720293409434</v>
      </c>
      <c r="CA126" s="223">
        <v>93.088064541292837</v>
      </c>
      <c r="CB126" s="223">
        <v>93.358926148491321</v>
      </c>
      <c r="CC126" s="223">
        <v>93.629787755689819</v>
      </c>
      <c r="CD126" s="223">
        <v>93.950063840887907</v>
      </c>
      <c r="CE126" s="223">
        <v>94.270339926085995</v>
      </c>
      <c r="CF126" s="223">
        <v>95.158237176940801</v>
      </c>
      <c r="CG126" s="223">
        <v>96.216105977303968</v>
      </c>
      <c r="CH126" s="223">
        <v>96.680595340200639</v>
      </c>
      <c r="CI126" s="223">
        <v>96.935672499016576</v>
      </c>
      <c r="CJ126" s="223">
        <v>97.199828964419964</v>
      </c>
      <c r="CK126" s="223">
        <v>97.470340944434597</v>
      </c>
      <c r="CL126" s="222">
        <v>0</v>
      </c>
      <c r="CM126" s="222">
        <v>0</v>
      </c>
      <c r="CN126" s="222">
        <v>0</v>
      </c>
      <c r="CO126" s="223">
        <v>0</v>
      </c>
      <c r="CP126" s="223">
        <v>0</v>
      </c>
      <c r="CQ126" s="223">
        <v>0</v>
      </c>
      <c r="CR126" s="223">
        <v>0</v>
      </c>
      <c r="CS126" s="223">
        <v>0</v>
      </c>
      <c r="CT126" s="223">
        <v>0</v>
      </c>
      <c r="CU126" s="223">
        <v>0</v>
      </c>
      <c r="CV126" s="223">
        <v>0</v>
      </c>
      <c r="CW126" s="223">
        <v>0</v>
      </c>
      <c r="CX126" s="223">
        <v>0</v>
      </c>
      <c r="CY126" s="223">
        <v>0</v>
      </c>
      <c r="CZ126" s="223">
        <v>0</v>
      </c>
      <c r="DA126" s="224">
        <v>0</v>
      </c>
      <c r="DB126" s="224">
        <v>0</v>
      </c>
      <c r="DC126" s="224">
        <v>0</v>
      </c>
      <c r="DD126" s="225">
        <v>0</v>
      </c>
      <c r="DE126" s="225">
        <v>0</v>
      </c>
      <c r="DF126" s="225">
        <v>0</v>
      </c>
      <c r="DG126" s="225">
        <v>0</v>
      </c>
      <c r="DH126" s="225">
        <v>0</v>
      </c>
      <c r="DI126" s="225">
        <v>0</v>
      </c>
      <c r="DJ126" s="225">
        <v>0</v>
      </c>
      <c r="DK126" s="225">
        <v>0</v>
      </c>
      <c r="DL126" s="225">
        <v>0</v>
      </c>
      <c r="DM126" s="225">
        <v>0</v>
      </c>
      <c r="DN126" s="225">
        <v>0</v>
      </c>
      <c r="DO126" s="225">
        <v>0</v>
      </c>
      <c r="DP126" s="224">
        <v>0</v>
      </c>
      <c r="DQ126" s="224">
        <v>0</v>
      </c>
      <c r="DR126" s="224">
        <v>0</v>
      </c>
      <c r="DS126" s="225">
        <v>0</v>
      </c>
      <c r="DT126" s="225">
        <v>0</v>
      </c>
      <c r="DU126" s="225">
        <v>0</v>
      </c>
      <c r="DV126" s="225">
        <v>0</v>
      </c>
      <c r="DW126" s="225">
        <v>0</v>
      </c>
      <c r="DX126" s="225">
        <v>0</v>
      </c>
      <c r="DY126" s="225">
        <v>0</v>
      </c>
      <c r="DZ126" s="225">
        <v>0</v>
      </c>
      <c r="EA126" s="225">
        <v>0</v>
      </c>
      <c r="EB126" s="225">
        <v>0</v>
      </c>
      <c r="EC126" s="225">
        <v>0</v>
      </c>
      <c r="ED126" s="225">
        <v>0</v>
      </c>
    </row>
    <row r="127" spans="1:134" ht="15" x14ac:dyDescent="0.25">
      <c r="A127" s="216">
        <v>99</v>
      </c>
      <c r="B127" s="216">
        <v>90</v>
      </c>
      <c r="C127" s="216" t="s">
        <v>825</v>
      </c>
      <c r="D127" s="2">
        <v>99709</v>
      </c>
      <c r="E127" s="2">
        <v>99709</v>
      </c>
      <c r="F127" s="217" t="s">
        <v>773</v>
      </c>
      <c r="G127" s="20">
        <v>438</v>
      </c>
      <c r="H127" s="20">
        <v>200</v>
      </c>
      <c r="I127" s="20">
        <v>180</v>
      </c>
      <c r="J127" s="20">
        <v>20</v>
      </c>
      <c r="K127" s="20">
        <v>1</v>
      </c>
      <c r="L127" s="20">
        <v>52</v>
      </c>
      <c r="M127" s="20">
        <v>53</v>
      </c>
      <c r="N127" s="20">
        <v>0</v>
      </c>
      <c r="O127" s="20">
        <v>0</v>
      </c>
      <c r="P127" s="20">
        <v>0</v>
      </c>
      <c r="Q127" s="20">
        <v>53</v>
      </c>
      <c r="R127" s="20">
        <v>4128</v>
      </c>
      <c r="S127" s="20">
        <v>3235.2692307692309</v>
      </c>
      <c r="T127" s="20">
        <v>3252.1132075471696</v>
      </c>
      <c r="U127" s="20">
        <v>0</v>
      </c>
      <c r="V127" s="20">
        <v>0</v>
      </c>
      <c r="W127" s="20">
        <v>0</v>
      </c>
      <c r="X127" s="20">
        <v>3252.1132075471696</v>
      </c>
      <c r="Y127" s="20">
        <v>3.7735849056603774</v>
      </c>
      <c r="Z127" s="20">
        <v>196.22641509433961</v>
      </c>
      <c r="AA127" s="20">
        <v>0</v>
      </c>
      <c r="AB127" s="218">
        <v>0</v>
      </c>
      <c r="AC127" s="218">
        <v>0</v>
      </c>
      <c r="AD127" s="219">
        <v>200</v>
      </c>
      <c r="AE127" s="220">
        <v>3.3962264150943393</v>
      </c>
      <c r="AF127" s="220">
        <v>176.60377358490564</v>
      </c>
      <c r="AG127" s="221">
        <v>179.99999999999997</v>
      </c>
      <c r="AH127" s="220">
        <v>0</v>
      </c>
      <c r="AI127" s="220">
        <v>3.5930505471990166</v>
      </c>
      <c r="AJ127" s="220">
        <v>186.83862845434885</v>
      </c>
      <c r="AK127" s="220">
        <v>190.43167900154788</v>
      </c>
      <c r="AL127" s="220">
        <v>0</v>
      </c>
      <c r="AM127" s="220">
        <v>3.2398459094648251</v>
      </c>
      <c r="AN127" s="220">
        <v>168.47198729217089</v>
      </c>
      <c r="AO127" s="220">
        <v>171.71183320163573</v>
      </c>
      <c r="AP127" s="220">
        <v>0</v>
      </c>
      <c r="AQ127" s="220">
        <v>0</v>
      </c>
      <c r="AR127" s="220">
        <v>0</v>
      </c>
      <c r="AS127" s="220">
        <v>181.32112183674283</v>
      </c>
      <c r="AT127" s="220">
        <v>185.82057386041828</v>
      </c>
      <c r="AU127" s="220">
        <v>190.43167900154788</v>
      </c>
      <c r="AV127" s="220">
        <v>195.15720791277369</v>
      </c>
      <c r="AW127" s="220">
        <v>200</v>
      </c>
      <c r="AX127" s="220">
        <v>163.8052981192576</v>
      </c>
      <c r="AY127" s="220">
        <v>167.71197938190991</v>
      </c>
      <c r="AZ127" s="220">
        <v>171.7118332016357</v>
      </c>
      <c r="BA127" s="220">
        <v>175.8070817012057</v>
      </c>
      <c r="BB127" s="220">
        <v>179.99999999999997</v>
      </c>
      <c r="BC127" s="220">
        <v>0</v>
      </c>
      <c r="BD127" s="220">
        <v>0</v>
      </c>
      <c r="BE127" s="220">
        <v>0</v>
      </c>
      <c r="BF127" s="220">
        <v>0</v>
      </c>
      <c r="BG127" s="220">
        <v>0</v>
      </c>
      <c r="BH127" s="222">
        <v>201.86866484247719</v>
      </c>
      <c r="BI127" s="222">
        <v>203.75478922642193</v>
      </c>
      <c r="BJ127" s="222">
        <v>205.65853628199076</v>
      </c>
      <c r="BK127" s="223">
        <v>206.94809536402113</v>
      </c>
      <c r="BL127" s="223">
        <v>208.23765444605144</v>
      </c>
      <c r="BM127" s="223">
        <v>209.52721352808175</v>
      </c>
      <c r="BN127" s="223">
        <v>210.81677261011211</v>
      </c>
      <c r="BO127" s="223">
        <v>212.34159164480695</v>
      </c>
      <c r="BP127" s="223">
        <v>213.86641067950183</v>
      </c>
      <c r="BQ127" s="223">
        <v>218.09364677837982</v>
      </c>
      <c r="BR127" s="223">
        <v>223.1301092479579</v>
      </c>
      <c r="BS127" s="223">
        <v>225.34152076037262</v>
      </c>
      <c r="BT127" s="223">
        <v>226.55593084296706</v>
      </c>
      <c r="BU127" s="223">
        <v>227.81356706746286</v>
      </c>
      <c r="BV127" s="223">
        <v>229.10146159128965</v>
      </c>
      <c r="BW127" s="222">
        <v>181.68179835822943</v>
      </c>
      <c r="BX127" s="222">
        <v>183.3793103037797</v>
      </c>
      <c r="BY127" s="222">
        <v>185.09268265379166</v>
      </c>
      <c r="BZ127" s="223">
        <v>186.25328582761898</v>
      </c>
      <c r="CA127" s="223">
        <v>187.41388900144625</v>
      </c>
      <c r="CB127" s="223">
        <v>188.57449217527355</v>
      </c>
      <c r="CC127" s="223">
        <v>189.73509534910087</v>
      </c>
      <c r="CD127" s="223">
        <v>191.10743248032622</v>
      </c>
      <c r="CE127" s="223">
        <v>192.4797696115516</v>
      </c>
      <c r="CF127" s="223">
        <v>196.28428210054182</v>
      </c>
      <c r="CG127" s="223">
        <v>200.81709832316207</v>
      </c>
      <c r="CH127" s="223">
        <v>202.8073686843353</v>
      </c>
      <c r="CI127" s="223">
        <v>203.90033775867033</v>
      </c>
      <c r="CJ127" s="223">
        <v>205.03221036071653</v>
      </c>
      <c r="CK127" s="223">
        <v>206.19131543216065</v>
      </c>
      <c r="CL127" s="222">
        <v>0</v>
      </c>
      <c r="CM127" s="222">
        <v>0</v>
      </c>
      <c r="CN127" s="222">
        <v>0</v>
      </c>
      <c r="CO127" s="223">
        <v>0</v>
      </c>
      <c r="CP127" s="223">
        <v>0</v>
      </c>
      <c r="CQ127" s="223">
        <v>0</v>
      </c>
      <c r="CR127" s="223">
        <v>0</v>
      </c>
      <c r="CS127" s="223">
        <v>0</v>
      </c>
      <c r="CT127" s="223">
        <v>0</v>
      </c>
      <c r="CU127" s="223">
        <v>0</v>
      </c>
      <c r="CV127" s="223">
        <v>0</v>
      </c>
      <c r="CW127" s="223">
        <v>0</v>
      </c>
      <c r="CX127" s="223">
        <v>0</v>
      </c>
      <c r="CY127" s="223">
        <v>0</v>
      </c>
      <c r="CZ127" s="223">
        <v>0</v>
      </c>
      <c r="DA127" s="224">
        <v>0</v>
      </c>
      <c r="DB127" s="224">
        <v>0</v>
      </c>
      <c r="DC127" s="224">
        <v>0</v>
      </c>
      <c r="DD127" s="225">
        <v>0</v>
      </c>
      <c r="DE127" s="225">
        <v>0</v>
      </c>
      <c r="DF127" s="225">
        <v>0</v>
      </c>
      <c r="DG127" s="225">
        <v>0</v>
      </c>
      <c r="DH127" s="225">
        <v>0</v>
      </c>
      <c r="DI127" s="225">
        <v>0</v>
      </c>
      <c r="DJ127" s="225">
        <v>0</v>
      </c>
      <c r="DK127" s="225">
        <v>0</v>
      </c>
      <c r="DL127" s="225">
        <v>0</v>
      </c>
      <c r="DM127" s="225">
        <v>0</v>
      </c>
      <c r="DN127" s="225">
        <v>0</v>
      </c>
      <c r="DO127" s="225">
        <v>0</v>
      </c>
      <c r="DP127" s="224">
        <v>0</v>
      </c>
      <c r="DQ127" s="224">
        <v>0</v>
      </c>
      <c r="DR127" s="224">
        <v>0</v>
      </c>
      <c r="DS127" s="225">
        <v>0</v>
      </c>
      <c r="DT127" s="225">
        <v>0</v>
      </c>
      <c r="DU127" s="225">
        <v>0</v>
      </c>
      <c r="DV127" s="225">
        <v>0</v>
      </c>
      <c r="DW127" s="225">
        <v>0</v>
      </c>
      <c r="DX127" s="225">
        <v>0</v>
      </c>
      <c r="DY127" s="225">
        <v>0</v>
      </c>
      <c r="DZ127" s="225">
        <v>0</v>
      </c>
      <c r="EA127" s="225">
        <v>0</v>
      </c>
      <c r="EB127" s="225">
        <v>0</v>
      </c>
      <c r="EC127" s="225">
        <v>0</v>
      </c>
      <c r="ED127" s="225">
        <v>0</v>
      </c>
    </row>
    <row r="128" spans="1:134" ht="15" x14ac:dyDescent="0.25">
      <c r="A128" s="216">
        <v>100</v>
      </c>
      <c r="B128" s="216">
        <v>90</v>
      </c>
      <c r="C128" s="216" t="s">
        <v>826</v>
      </c>
      <c r="D128" s="2">
        <v>99709</v>
      </c>
      <c r="E128" s="2">
        <v>99709</v>
      </c>
      <c r="F128" s="217" t="s">
        <v>773</v>
      </c>
      <c r="G128" s="20">
        <v>272</v>
      </c>
      <c r="H128" s="20">
        <v>114</v>
      </c>
      <c r="I128" s="20">
        <v>102</v>
      </c>
      <c r="J128" s="20">
        <v>12</v>
      </c>
      <c r="K128" s="20">
        <v>0</v>
      </c>
      <c r="L128" s="20">
        <v>121</v>
      </c>
      <c r="M128" s="20">
        <v>121</v>
      </c>
      <c r="N128" s="20">
        <v>1</v>
      </c>
      <c r="O128" s="20">
        <v>0</v>
      </c>
      <c r="P128" s="20">
        <v>0</v>
      </c>
      <c r="Q128" s="20">
        <v>122</v>
      </c>
      <c r="R128" s="20">
        <v>0</v>
      </c>
      <c r="S128" s="20">
        <v>2776.8099173553719</v>
      </c>
      <c r="T128" s="20">
        <v>2776.8099173553719</v>
      </c>
      <c r="U128" s="20">
        <v>832</v>
      </c>
      <c r="V128" s="20">
        <v>0</v>
      </c>
      <c r="W128" s="20">
        <v>0</v>
      </c>
      <c r="X128" s="20">
        <v>2760.8688524590166</v>
      </c>
      <c r="Y128" s="20">
        <v>0</v>
      </c>
      <c r="Z128" s="20">
        <v>114</v>
      </c>
      <c r="AA128" s="20">
        <v>0</v>
      </c>
      <c r="AB128" s="218">
        <v>1</v>
      </c>
      <c r="AC128" s="218">
        <v>0</v>
      </c>
      <c r="AD128" s="219">
        <v>115</v>
      </c>
      <c r="AE128" s="220">
        <v>0</v>
      </c>
      <c r="AF128" s="220">
        <v>102</v>
      </c>
      <c r="AG128" s="221">
        <v>102</v>
      </c>
      <c r="AH128" s="220">
        <v>0</v>
      </c>
      <c r="AI128" s="220">
        <v>0</v>
      </c>
      <c r="AJ128" s="220">
        <v>108.54605703088228</v>
      </c>
      <c r="AK128" s="220">
        <v>108.54605703088228</v>
      </c>
      <c r="AL128" s="220">
        <v>0</v>
      </c>
      <c r="AM128" s="220">
        <v>0</v>
      </c>
      <c r="AN128" s="220">
        <v>97.303372147593578</v>
      </c>
      <c r="AO128" s="220">
        <v>97.303372147593578</v>
      </c>
      <c r="AP128" s="220">
        <v>0</v>
      </c>
      <c r="AQ128" s="220">
        <v>0.95966573850124082</v>
      </c>
      <c r="AR128" s="220">
        <v>0</v>
      </c>
      <c r="AS128" s="220">
        <v>103.35303944694341</v>
      </c>
      <c r="AT128" s="220">
        <v>105.91772710043841</v>
      </c>
      <c r="AU128" s="220">
        <v>108.54605703088228</v>
      </c>
      <c r="AV128" s="220">
        <v>111.239608510281</v>
      </c>
      <c r="AW128" s="220">
        <v>114</v>
      </c>
      <c r="AX128" s="220">
        <v>92.823002267579312</v>
      </c>
      <c r="AY128" s="220">
        <v>95.036788316415638</v>
      </c>
      <c r="AZ128" s="220">
        <v>97.303372147593578</v>
      </c>
      <c r="BA128" s="220">
        <v>99.624012964016586</v>
      </c>
      <c r="BB128" s="220">
        <v>102</v>
      </c>
      <c r="BC128" s="220">
        <v>0.92095832965313207</v>
      </c>
      <c r="BD128" s="220">
        <v>0.94011284192667122</v>
      </c>
      <c r="BE128" s="220">
        <v>0.95966573850124082</v>
      </c>
      <c r="BF128" s="220">
        <v>0.97962530515561963</v>
      </c>
      <c r="BG128" s="220">
        <v>1</v>
      </c>
      <c r="BH128" s="222">
        <v>114.9214521355476</v>
      </c>
      <c r="BI128" s="222">
        <v>115.8503522889733</v>
      </c>
      <c r="BJ128" s="222">
        <v>116.78676066196115</v>
      </c>
      <c r="BK128" s="223">
        <v>117.312002628393</v>
      </c>
      <c r="BL128" s="223">
        <v>117.83724459482485</v>
      </c>
      <c r="BM128" s="223">
        <v>118.3624865612567</v>
      </c>
      <c r="BN128" s="223">
        <v>118.88772852768855</v>
      </c>
      <c r="BO128" s="223">
        <v>119.50879270334063</v>
      </c>
      <c r="BP128" s="223">
        <v>120.12985687899274</v>
      </c>
      <c r="BQ128" s="223">
        <v>121.85162506479045</v>
      </c>
      <c r="BR128" s="223">
        <v>123.90299400805475</v>
      </c>
      <c r="BS128" s="223">
        <v>124.803709723648</v>
      </c>
      <c r="BT128" s="223">
        <v>125.29834323732329</v>
      </c>
      <c r="BU128" s="223">
        <v>125.81058291118926</v>
      </c>
      <c r="BV128" s="223">
        <v>126.33514689718869</v>
      </c>
      <c r="BW128" s="222">
        <v>102.82445717391101</v>
      </c>
      <c r="BX128" s="222">
        <v>103.65557836381822</v>
      </c>
      <c r="BY128" s="222">
        <v>104.4934174343863</v>
      </c>
      <c r="BZ128" s="223">
        <v>104.96337077277269</v>
      </c>
      <c r="CA128" s="223">
        <v>105.43332411115908</v>
      </c>
      <c r="CB128" s="223">
        <v>105.90327744954547</v>
      </c>
      <c r="CC128" s="223">
        <v>106.37323078793186</v>
      </c>
      <c r="CD128" s="223">
        <v>106.92891978719952</v>
      </c>
      <c r="CE128" s="223">
        <v>107.48460878646719</v>
      </c>
      <c r="CF128" s="223">
        <v>109.02513821586516</v>
      </c>
      <c r="CG128" s="223">
        <v>110.86057358615425</v>
      </c>
      <c r="CH128" s="223">
        <v>111.66647712115874</v>
      </c>
      <c r="CI128" s="223">
        <v>112.10904394918401</v>
      </c>
      <c r="CJ128" s="223">
        <v>112.56736365737987</v>
      </c>
      <c r="CK128" s="223">
        <v>113.03671038169514</v>
      </c>
      <c r="CL128" s="222">
        <v>1.0080829134697158</v>
      </c>
      <c r="CM128" s="222">
        <v>1.0162311604295904</v>
      </c>
      <c r="CN128" s="222">
        <v>1.0244452689645716</v>
      </c>
      <c r="CO128" s="223">
        <v>1.0290526546350263</v>
      </c>
      <c r="CP128" s="223">
        <v>1.0336600403054812</v>
      </c>
      <c r="CQ128" s="223">
        <v>1.0382674259759359</v>
      </c>
      <c r="CR128" s="223">
        <v>1.0428748116463908</v>
      </c>
      <c r="CS128" s="223">
        <v>1.0483227430117599</v>
      </c>
      <c r="CT128" s="223">
        <v>1.0537706743771293</v>
      </c>
      <c r="CU128" s="223">
        <v>1.0688739040771094</v>
      </c>
      <c r="CV128" s="223">
        <v>1.0868683684917082</v>
      </c>
      <c r="CW128" s="223">
        <v>1.0947693835407719</v>
      </c>
      <c r="CX128" s="223">
        <v>1.0991082740116078</v>
      </c>
      <c r="CY128" s="223">
        <v>1.1036016044841164</v>
      </c>
      <c r="CZ128" s="223">
        <v>1.1082030429577956</v>
      </c>
      <c r="DA128" s="224">
        <v>0</v>
      </c>
      <c r="DB128" s="224">
        <v>0</v>
      </c>
      <c r="DC128" s="224">
        <v>0</v>
      </c>
      <c r="DD128" s="225">
        <v>0</v>
      </c>
      <c r="DE128" s="225">
        <v>0</v>
      </c>
      <c r="DF128" s="225">
        <v>0</v>
      </c>
      <c r="DG128" s="225">
        <v>0</v>
      </c>
      <c r="DH128" s="225">
        <v>0</v>
      </c>
      <c r="DI128" s="225">
        <v>0</v>
      </c>
      <c r="DJ128" s="225">
        <v>0</v>
      </c>
      <c r="DK128" s="225">
        <v>0</v>
      </c>
      <c r="DL128" s="225">
        <v>0</v>
      </c>
      <c r="DM128" s="225">
        <v>0</v>
      </c>
      <c r="DN128" s="225">
        <v>0</v>
      </c>
      <c r="DO128" s="225">
        <v>0</v>
      </c>
      <c r="DP128" s="224">
        <v>0</v>
      </c>
      <c r="DQ128" s="224">
        <v>0</v>
      </c>
      <c r="DR128" s="224">
        <v>0</v>
      </c>
      <c r="DS128" s="225">
        <v>0</v>
      </c>
      <c r="DT128" s="225">
        <v>0</v>
      </c>
      <c r="DU128" s="225">
        <v>0</v>
      </c>
      <c r="DV128" s="225">
        <v>0</v>
      </c>
      <c r="DW128" s="225">
        <v>0</v>
      </c>
      <c r="DX128" s="225">
        <v>0</v>
      </c>
      <c r="DY128" s="225">
        <v>0</v>
      </c>
      <c r="DZ128" s="225">
        <v>0</v>
      </c>
      <c r="EA128" s="225">
        <v>0</v>
      </c>
      <c r="EB128" s="225">
        <v>0</v>
      </c>
      <c r="EC128" s="225">
        <v>0</v>
      </c>
      <c r="ED128" s="225">
        <v>0</v>
      </c>
    </row>
    <row r="129" spans="1:134" ht="15" x14ac:dyDescent="0.25">
      <c r="A129" s="216">
        <v>101</v>
      </c>
      <c r="B129" s="216">
        <v>90</v>
      </c>
      <c r="C129" s="216" t="s">
        <v>827</v>
      </c>
      <c r="D129" s="2">
        <v>99709</v>
      </c>
      <c r="E129" s="2">
        <v>99709</v>
      </c>
      <c r="F129" s="217" t="s">
        <v>773</v>
      </c>
      <c r="G129" s="20">
        <v>18</v>
      </c>
      <c r="H129" s="20">
        <v>9</v>
      </c>
      <c r="I129" s="20">
        <v>8</v>
      </c>
      <c r="J129" s="20">
        <v>1</v>
      </c>
      <c r="K129" s="20">
        <v>0</v>
      </c>
      <c r="L129" s="20">
        <v>39</v>
      </c>
      <c r="M129" s="20">
        <v>39</v>
      </c>
      <c r="N129" s="20">
        <v>0</v>
      </c>
      <c r="O129" s="20">
        <v>0</v>
      </c>
      <c r="P129" s="20">
        <v>0</v>
      </c>
      <c r="Q129" s="20">
        <v>39</v>
      </c>
      <c r="R129" s="20">
        <v>0</v>
      </c>
      <c r="S129" s="20">
        <v>2900.7435897435898</v>
      </c>
      <c r="T129" s="20">
        <v>2900.7435897435898</v>
      </c>
      <c r="U129" s="20">
        <v>0</v>
      </c>
      <c r="V129" s="20">
        <v>0</v>
      </c>
      <c r="W129" s="20">
        <v>0</v>
      </c>
      <c r="X129" s="20">
        <v>2900.7435897435898</v>
      </c>
      <c r="Y129" s="20">
        <v>0</v>
      </c>
      <c r="Z129" s="20">
        <v>9</v>
      </c>
      <c r="AA129" s="20">
        <v>0</v>
      </c>
      <c r="AB129" s="218">
        <v>0</v>
      </c>
      <c r="AC129" s="218">
        <v>0</v>
      </c>
      <c r="AD129" s="219">
        <v>9</v>
      </c>
      <c r="AE129" s="220">
        <v>0</v>
      </c>
      <c r="AF129" s="220">
        <v>8</v>
      </c>
      <c r="AG129" s="221">
        <v>8</v>
      </c>
      <c r="AH129" s="220">
        <v>0</v>
      </c>
      <c r="AI129" s="220">
        <v>0</v>
      </c>
      <c r="AJ129" s="220">
        <v>8.569425555069655</v>
      </c>
      <c r="AK129" s="220">
        <v>8.569425555069655</v>
      </c>
      <c r="AL129" s="220">
        <v>0</v>
      </c>
      <c r="AM129" s="220">
        <v>0</v>
      </c>
      <c r="AN129" s="220">
        <v>7.6316370311838106</v>
      </c>
      <c r="AO129" s="220">
        <v>7.6316370311838106</v>
      </c>
      <c r="AP129" s="220">
        <v>0</v>
      </c>
      <c r="AQ129" s="220">
        <v>0</v>
      </c>
      <c r="AR129" s="220">
        <v>0</v>
      </c>
      <c r="AS129" s="220">
        <v>8.159450482653428</v>
      </c>
      <c r="AT129" s="220">
        <v>8.3619258237188223</v>
      </c>
      <c r="AU129" s="220">
        <v>8.569425555069655</v>
      </c>
      <c r="AV129" s="220">
        <v>8.7820743560748156</v>
      </c>
      <c r="AW129" s="220">
        <v>9</v>
      </c>
      <c r="AX129" s="220">
        <v>7.2802354719670053</v>
      </c>
      <c r="AY129" s="220">
        <v>7.4538657503071084</v>
      </c>
      <c r="AZ129" s="220">
        <v>7.6316370311838106</v>
      </c>
      <c r="BA129" s="220">
        <v>7.8136480756091444</v>
      </c>
      <c r="BB129" s="220">
        <v>8</v>
      </c>
      <c r="BC129" s="220">
        <v>0</v>
      </c>
      <c r="BD129" s="220">
        <v>0</v>
      </c>
      <c r="BE129" s="220">
        <v>0</v>
      </c>
      <c r="BF129" s="220">
        <v>0</v>
      </c>
      <c r="BG129" s="220">
        <v>0</v>
      </c>
      <c r="BH129" s="222">
        <v>9.0840899179114736</v>
      </c>
      <c r="BI129" s="222">
        <v>9.1689655151889866</v>
      </c>
      <c r="BJ129" s="222">
        <v>9.2546341326895849</v>
      </c>
      <c r="BK129" s="223">
        <v>9.3313441490793192</v>
      </c>
      <c r="BL129" s="223">
        <v>9.4080541654690517</v>
      </c>
      <c r="BM129" s="223">
        <v>9.4847641818587878</v>
      </c>
      <c r="BN129" s="223">
        <v>9.5614741982485203</v>
      </c>
      <c r="BO129" s="223">
        <v>9.6521787613606378</v>
      </c>
      <c r="BP129" s="223">
        <v>9.74288332447275</v>
      </c>
      <c r="BQ129" s="223">
        <v>9.9943424122701519</v>
      </c>
      <c r="BR129" s="223">
        <v>10.293938703724542</v>
      </c>
      <c r="BS129" s="223">
        <v>10.425485536844194</v>
      </c>
      <c r="BT129" s="223">
        <v>10.497725280364131</v>
      </c>
      <c r="BU129" s="223">
        <v>10.572536350859254</v>
      </c>
      <c r="BV129" s="223">
        <v>10.649147350237007</v>
      </c>
      <c r="BW129" s="222">
        <v>8.0747465936990874</v>
      </c>
      <c r="BX129" s="222">
        <v>8.1501915690568776</v>
      </c>
      <c r="BY129" s="222">
        <v>8.2263414512796302</v>
      </c>
      <c r="BZ129" s="223">
        <v>8.2945281325149498</v>
      </c>
      <c r="CA129" s="223">
        <v>8.3627148137502676</v>
      </c>
      <c r="CB129" s="223">
        <v>8.4309014949855889</v>
      </c>
      <c r="CC129" s="223">
        <v>8.4990881762209067</v>
      </c>
      <c r="CD129" s="223">
        <v>8.5797144545427884</v>
      </c>
      <c r="CE129" s="223">
        <v>8.6603407328646664</v>
      </c>
      <c r="CF129" s="223">
        <v>8.883859922017912</v>
      </c>
      <c r="CG129" s="223">
        <v>9.1501677366440362</v>
      </c>
      <c r="CH129" s="223">
        <v>9.2670982549726162</v>
      </c>
      <c r="CI129" s="223">
        <v>9.3313113603236708</v>
      </c>
      <c r="CJ129" s="223">
        <v>9.3978100896526691</v>
      </c>
      <c r="CK129" s="223">
        <v>9.4659087557662271</v>
      </c>
      <c r="CL129" s="222">
        <v>0</v>
      </c>
      <c r="CM129" s="222">
        <v>0</v>
      </c>
      <c r="CN129" s="222">
        <v>0</v>
      </c>
      <c r="CO129" s="223">
        <v>0</v>
      </c>
      <c r="CP129" s="223">
        <v>0</v>
      </c>
      <c r="CQ129" s="223">
        <v>0</v>
      </c>
      <c r="CR129" s="223">
        <v>0</v>
      </c>
      <c r="CS129" s="223">
        <v>0</v>
      </c>
      <c r="CT129" s="223">
        <v>0</v>
      </c>
      <c r="CU129" s="223">
        <v>0</v>
      </c>
      <c r="CV129" s="223">
        <v>0</v>
      </c>
      <c r="CW129" s="223">
        <v>0</v>
      </c>
      <c r="CX129" s="223">
        <v>0</v>
      </c>
      <c r="CY129" s="223">
        <v>0</v>
      </c>
      <c r="CZ129" s="223">
        <v>0</v>
      </c>
      <c r="DA129" s="224">
        <v>0</v>
      </c>
      <c r="DB129" s="224">
        <v>0</v>
      </c>
      <c r="DC129" s="224">
        <v>0</v>
      </c>
      <c r="DD129" s="225">
        <v>0</v>
      </c>
      <c r="DE129" s="225">
        <v>0</v>
      </c>
      <c r="DF129" s="225">
        <v>0</v>
      </c>
      <c r="DG129" s="225">
        <v>0</v>
      </c>
      <c r="DH129" s="225">
        <v>0</v>
      </c>
      <c r="DI129" s="225">
        <v>0</v>
      </c>
      <c r="DJ129" s="225">
        <v>0</v>
      </c>
      <c r="DK129" s="225">
        <v>0</v>
      </c>
      <c r="DL129" s="225">
        <v>0</v>
      </c>
      <c r="DM129" s="225">
        <v>0</v>
      </c>
      <c r="DN129" s="225">
        <v>0</v>
      </c>
      <c r="DO129" s="225">
        <v>0</v>
      </c>
      <c r="DP129" s="224">
        <v>0</v>
      </c>
      <c r="DQ129" s="224">
        <v>0</v>
      </c>
      <c r="DR129" s="224">
        <v>0</v>
      </c>
      <c r="DS129" s="225">
        <v>0</v>
      </c>
      <c r="DT129" s="225">
        <v>0</v>
      </c>
      <c r="DU129" s="225">
        <v>0</v>
      </c>
      <c r="DV129" s="225">
        <v>0</v>
      </c>
      <c r="DW129" s="225">
        <v>0</v>
      </c>
      <c r="DX129" s="225">
        <v>0</v>
      </c>
      <c r="DY129" s="225">
        <v>0</v>
      </c>
      <c r="DZ129" s="225">
        <v>0</v>
      </c>
      <c r="EA129" s="225">
        <v>0</v>
      </c>
      <c r="EB129" s="225">
        <v>0</v>
      </c>
      <c r="EC129" s="225">
        <v>0</v>
      </c>
      <c r="ED129" s="225">
        <v>0</v>
      </c>
    </row>
    <row r="130" spans="1:134" ht="15" x14ac:dyDescent="0.25">
      <c r="A130" s="216">
        <v>115</v>
      </c>
      <c r="B130" s="216">
        <v>90</v>
      </c>
      <c r="C130" s="216" t="s">
        <v>828</v>
      </c>
      <c r="D130" s="2">
        <v>99705</v>
      </c>
      <c r="E130" s="2">
        <v>99705</v>
      </c>
      <c r="F130" s="217" t="s">
        <v>773</v>
      </c>
      <c r="G130" s="20">
        <v>90</v>
      </c>
      <c r="H130" s="20">
        <v>51</v>
      </c>
      <c r="I130" s="20">
        <v>39</v>
      </c>
      <c r="J130" s="20">
        <v>12</v>
      </c>
      <c r="K130" s="20">
        <v>0</v>
      </c>
      <c r="L130" s="20">
        <v>16</v>
      </c>
      <c r="M130" s="20">
        <v>16</v>
      </c>
      <c r="N130" s="20">
        <v>9</v>
      </c>
      <c r="O130" s="20">
        <v>0</v>
      </c>
      <c r="P130" s="20">
        <v>0</v>
      </c>
      <c r="Q130" s="20">
        <v>25</v>
      </c>
      <c r="R130" s="20">
        <v>0</v>
      </c>
      <c r="S130" s="20">
        <v>1584.1875</v>
      </c>
      <c r="T130" s="20">
        <v>1584.1875</v>
      </c>
      <c r="U130" s="20">
        <v>6421.4444444444443</v>
      </c>
      <c r="V130" s="20">
        <v>0</v>
      </c>
      <c r="W130" s="20">
        <v>0</v>
      </c>
      <c r="X130" s="20">
        <v>3325.6</v>
      </c>
      <c r="Y130" s="20">
        <v>0</v>
      </c>
      <c r="Z130" s="20">
        <v>51</v>
      </c>
      <c r="AA130" s="20">
        <v>0</v>
      </c>
      <c r="AB130" s="218">
        <v>9</v>
      </c>
      <c r="AC130" s="218">
        <v>0</v>
      </c>
      <c r="AD130" s="219">
        <v>60</v>
      </c>
      <c r="AE130" s="220">
        <v>0</v>
      </c>
      <c r="AF130" s="220">
        <v>39</v>
      </c>
      <c r="AG130" s="221">
        <v>39</v>
      </c>
      <c r="AH130" s="220">
        <v>0</v>
      </c>
      <c r="AI130" s="220">
        <v>0</v>
      </c>
      <c r="AJ130" s="220">
        <v>47.335736711263884</v>
      </c>
      <c r="AK130" s="220">
        <v>47.335736711263884</v>
      </c>
      <c r="AL130" s="220">
        <v>0</v>
      </c>
      <c r="AM130" s="220">
        <v>0</v>
      </c>
      <c r="AN130" s="220">
        <v>36.38357902017303</v>
      </c>
      <c r="AO130" s="220">
        <v>36.38357902017303</v>
      </c>
      <c r="AP130" s="220">
        <v>0</v>
      </c>
      <c r="AQ130" s="220">
        <v>8.4609690060141833</v>
      </c>
      <c r="AR130" s="220">
        <v>0</v>
      </c>
      <c r="AS130" s="220">
        <v>43.934744509766581</v>
      </c>
      <c r="AT130" s="220">
        <v>45.60354699572126</v>
      </c>
      <c r="AU130" s="220">
        <v>47.335736711263884</v>
      </c>
      <c r="AV130" s="220">
        <v>49.133721335498883</v>
      </c>
      <c r="AW130" s="220">
        <v>51</v>
      </c>
      <c r="AX130" s="220">
        <v>33.942687751722438</v>
      </c>
      <c r="AY130" s="220">
        <v>35.141947327543654</v>
      </c>
      <c r="AZ130" s="220">
        <v>36.38357902017303</v>
      </c>
      <c r="BA130" s="220">
        <v>37.669079916912601</v>
      </c>
      <c r="BB130" s="220">
        <v>39</v>
      </c>
      <c r="BC130" s="220">
        <v>7.9542218356369609</v>
      </c>
      <c r="BD130" s="220">
        <v>8.2036835883818426</v>
      </c>
      <c r="BE130" s="220">
        <v>8.4609690060141833</v>
      </c>
      <c r="BF130" s="220">
        <v>8.7263234557359635</v>
      </c>
      <c r="BG130" s="220">
        <v>9</v>
      </c>
      <c r="BH130" s="222">
        <v>51.523962384746262</v>
      </c>
      <c r="BI130" s="222">
        <v>52.053307839700928</v>
      </c>
      <c r="BJ130" s="222">
        <v>52.588091669301335</v>
      </c>
      <c r="BK130" s="223">
        <v>54.337741062982964</v>
      </c>
      <c r="BL130" s="223">
        <v>56.087390456664586</v>
      </c>
      <c r="BM130" s="223">
        <v>57.837039850346201</v>
      </c>
      <c r="BN130" s="223">
        <v>59.586689244027831</v>
      </c>
      <c r="BO130" s="223">
        <v>61.655534895773854</v>
      </c>
      <c r="BP130" s="223">
        <v>63.724380547519885</v>
      </c>
      <c r="BQ130" s="223">
        <v>69.459814604334142</v>
      </c>
      <c r="BR130" s="223">
        <v>76.293191708951625</v>
      </c>
      <c r="BS130" s="223">
        <v>79.29359305991963</v>
      </c>
      <c r="BT130" s="223">
        <v>80.941281711258355</v>
      </c>
      <c r="BU130" s="223">
        <v>82.647618775083842</v>
      </c>
      <c r="BV130" s="223">
        <v>84.395009727650077</v>
      </c>
      <c r="BW130" s="222">
        <v>39.400677117747136</v>
      </c>
      <c r="BX130" s="222">
        <v>39.805470700947765</v>
      </c>
      <c r="BY130" s="222">
        <v>40.214423041230432</v>
      </c>
      <c r="BZ130" s="223">
        <v>41.552390224634031</v>
      </c>
      <c r="CA130" s="223">
        <v>42.890357408037623</v>
      </c>
      <c r="CB130" s="223">
        <v>44.228324591441215</v>
      </c>
      <c r="CC130" s="223">
        <v>45.566291774844814</v>
      </c>
      <c r="CD130" s="223">
        <v>47.148350214415302</v>
      </c>
      <c r="CE130" s="223">
        <v>48.730408653985798</v>
      </c>
      <c r="CF130" s="223">
        <v>53.116328815079044</v>
      </c>
      <c r="CG130" s="223">
        <v>58.341852483315947</v>
      </c>
      <c r="CH130" s="223">
        <v>60.63627704582089</v>
      </c>
      <c r="CI130" s="223">
        <v>61.896274249785804</v>
      </c>
      <c r="CJ130" s="223">
        <v>63.201120239769999</v>
      </c>
      <c r="CK130" s="223">
        <v>64.537360379967708</v>
      </c>
      <c r="CL130" s="222">
        <v>9.0924639502493392</v>
      </c>
      <c r="CM130" s="222">
        <v>9.18587785406487</v>
      </c>
      <c r="CN130" s="222">
        <v>9.2802514710531767</v>
      </c>
      <c r="CO130" s="223">
        <v>9.5890131287616995</v>
      </c>
      <c r="CP130" s="223">
        <v>9.8977747864702206</v>
      </c>
      <c r="CQ130" s="223">
        <v>10.206536444178742</v>
      </c>
      <c r="CR130" s="223">
        <v>10.515298101887264</v>
      </c>
      <c r="CS130" s="223">
        <v>10.880388511018916</v>
      </c>
      <c r="CT130" s="223">
        <v>11.245478920150568</v>
      </c>
      <c r="CU130" s="223">
        <v>12.257614341941318</v>
      </c>
      <c r="CV130" s="223">
        <v>13.463504419226757</v>
      </c>
      <c r="CW130" s="223">
        <v>13.992987010574051</v>
      </c>
      <c r="CX130" s="223">
        <v>14.283755596104417</v>
      </c>
      <c r="CY130" s="223">
        <v>14.584873901485384</v>
      </c>
      <c r="CZ130" s="223">
        <v>14.893237010761778</v>
      </c>
      <c r="DA130" s="224">
        <v>0</v>
      </c>
      <c r="DB130" s="224">
        <v>0</v>
      </c>
      <c r="DC130" s="224">
        <v>0</v>
      </c>
      <c r="DD130" s="225">
        <v>0</v>
      </c>
      <c r="DE130" s="225">
        <v>0</v>
      </c>
      <c r="DF130" s="225">
        <v>0</v>
      </c>
      <c r="DG130" s="225">
        <v>0</v>
      </c>
      <c r="DH130" s="225">
        <v>0</v>
      </c>
      <c r="DI130" s="225">
        <v>0</v>
      </c>
      <c r="DJ130" s="225">
        <v>0</v>
      </c>
      <c r="DK130" s="225">
        <v>0</v>
      </c>
      <c r="DL130" s="225">
        <v>0</v>
      </c>
      <c r="DM130" s="225">
        <v>0</v>
      </c>
      <c r="DN130" s="225">
        <v>0</v>
      </c>
      <c r="DO130" s="225">
        <v>0</v>
      </c>
      <c r="DP130" s="224">
        <v>0</v>
      </c>
      <c r="DQ130" s="224">
        <v>0</v>
      </c>
      <c r="DR130" s="224">
        <v>0</v>
      </c>
      <c r="DS130" s="225">
        <v>0</v>
      </c>
      <c r="DT130" s="225">
        <v>0</v>
      </c>
      <c r="DU130" s="225">
        <v>0</v>
      </c>
      <c r="DV130" s="225">
        <v>0</v>
      </c>
      <c r="DW130" s="225">
        <v>0</v>
      </c>
      <c r="DX130" s="225">
        <v>0</v>
      </c>
      <c r="DY130" s="225">
        <v>0</v>
      </c>
      <c r="DZ130" s="225">
        <v>0</v>
      </c>
      <c r="EA130" s="225">
        <v>0</v>
      </c>
      <c r="EB130" s="225">
        <v>0</v>
      </c>
      <c r="EC130" s="225">
        <v>0</v>
      </c>
      <c r="ED130" s="225">
        <v>0</v>
      </c>
    </row>
    <row r="131" spans="1:134" ht="15" x14ac:dyDescent="0.25">
      <c r="A131" s="216">
        <v>116</v>
      </c>
      <c r="B131" s="216">
        <v>90</v>
      </c>
      <c r="C131" s="216" t="s">
        <v>829</v>
      </c>
      <c r="D131" s="2">
        <v>99705</v>
      </c>
      <c r="E131" s="2">
        <v>99705</v>
      </c>
      <c r="F131" s="217" t="s">
        <v>773</v>
      </c>
      <c r="G131" s="20">
        <v>114</v>
      </c>
      <c r="H131" s="20">
        <v>50</v>
      </c>
      <c r="I131" s="20">
        <v>41</v>
      </c>
      <c r="J131" s="20">
        <v>9</v>
      </c>
      <c r="K131" s="20">
        <v>0</v>
      </c>
      <c r="L131" s="20">
        <v>40</v>
      </c>
      <c r="M131" s="20">
        <v>40</v>
      </c>
      <c r="N131" s="20">
        <v>14</v>
      </c>
      <c r="O131" s="20">
        <v>0</v>
      </c>
      <c r="P131" s="20">
        <v>0</v>
      </c>
      <c r="Q131" s="20">
        <v>54</v>
      </c>
      <c r="R131" s="20">
        <v>0</v>
      </c>
      <c r="S131" s="20">
        <v>1491.675</v>
      </c>
      <c r="T131" s="20">
        <v>1491.675</v>
      </c>
      <c r="U131" s="20">
        <v>6842.1428571428569</v>
      </c>
      <c r="V131" s="20">
        <v>0</v>
      </c>
      <c r="W131" s="20">
        <v>0</v>
      </c>
      <c r="X131" s="20">
        <v>2878.8333333333335</v>
      </c>
      <c r="Y131" s="20">
        <v>0</v>
      </c>
      <c r="Z131" s="20">
        <v>50</v>
      </c>
      <c r="AA131" s="20">
        <v>0</v>
      </c>
      <c r="AB131" s="218">
        <v>14</v>
      </c>
      <c r="AC131" s="218">
        <v>0</v>
      </c>
      <c r="AD131" s="219">
        <v>64</v>
      </c>
      <c r="AE131" s="220">
        <v>0</v>
      </c>
      <c r="AF131" s="220">
        <v>41</v>
      </c>
      <c r="AG131" s="221">
        <v>41</v>
      </c>
      <c r="AH131" s="220">
        <v>0</v>
      </c>
      <c r="AI131" s="220">
        <v>0</v>
      </c>
      <c r="AJ131" s="220">
        <v>46.407585011043025</v>
      </c>
      <c r="AK131" s="220">
        <v>46.407585011043025</v>
      </c>
      <c r="AL131" s="220">
        <v>0</v>
      </c>
      <c r="AM131" s="220">
        <v>0</v>
      </c>
      <c r="AN131" s="220">
        <v>38.249403585310112</v>
      </c>
      <c r="AO131" s="220">
        <v>38.249403585310112</v>
      </c>
      <c r="AP131" s="220">
        <v>0</v>
      </c>
      <c r="AQ131" s="220">
        <v>13.161507342688731</v>
      </c>
      <c r="AR131" s="220">
        <v>0</v>
      </c>
      <c r="AS131" s="220">
        <v>43.073278931143712</v>
      </c>
      <c r="AT131" s="220">
        <v>44.709359799726727</v>
      </c>
      <c r="AU131" s="220">
        <v>46.407585011043025</v>
      </c>
      <c r="AV131" s="220">
        <v>48.170315034802826</v>
      </c>
      <c r="AW131" s="220">
        <v>50</v>
      </c>
      <c r="AX131" s="220">
        <v>35.683338405656926</v>
      </c>
      <c r="AY131" s="220">
        <v>36.944098472545896</v>
      </c>
      <c r="AZ131" s="220">
        <v>38.249403585310112</v>
      </c>
      <c r="BA131" s="220">
        <v>39.600827604959399</v>
      </c>
      <c r="BB131" s="220">
        <v>41</v>
      </c>
      <c r="BC131" s="220">
        <v>12.373233966546383</v>
      </c>
      <c r="BD131" s="220">
        <v>12.761285581927309</v>
      </c>
      <c r="BE131" s="220">
        <v>13.161507342688731</v>
      </c>
      <c r="BF131" s="220">
        <v>13.574280931144832</v>
      </c>
      <c r="BG131" s="220">
        <v>14</v>
      </c>
      <c r="BH131" s="222">
        <v>50.513688612496331</v>
      </c>
      <c r="BI131" s="222">
        <v>51.03265474480483</v>
      </c>
      <c r="BJ131" s="222">
        <v>51.556952616962093</v>
      </c>
      <c r="BK131" s="223">
        <v>51.796420556709741</v>
      </c>
      <c r="BL131" s="223">
        <v>52.035888496457382</v>
      </c>
      <c r="BM131" s="223">
        <v>52.275356436205016</v>
      </c>
      <c r="BN131" s="223">
        <v>52.514824375952664</v>
      </c>
      <c r="BO131" s="223">
        <v>52.797979508442957</v>
      </c>
      <c r="BP131" s="223">
        <v>53.08113464093325</v>
      </c>
      <c r="BQ131" s="223">
        <v>53.866121954450811</v>
      </c>
      <c r="BR131" s="223">
        <v>54.801380608367857</v>
      </c>
      <c r="BS131" s="223">
        <v>55.212034269911143</v>
      </c>
      <c r="BT131" s="223">
        <v>55.437547225881943</v>
      </c>
      <c r="BU131" s="223">
        <v>55.671087169750081</v>
      </c>
      <c r="BV131" s="223">
        <v>55.910246005146355</v>
      </c>
      <c r="BW131" s="222">
        <v>41.421224662246992</v>
      </c>
      <c r="BX131" s="222">
        <v>41.84677689073996</v>
      </c>
      <c r="BY131" s="222">
        <v>42.276701145908916</v>
      </c>
      <c r="BZ131" s="223">
        <v>42.473064856501985</v>
      </c>
      <c r="CA131" s="223">
        <v>42.669428567095053</v>
      </c>
      <c r="CB131" s="223">
        <v>42.865792277688115</v>
      </c>
      <c r="CC131" s="223">
        <v>43.062155988281184</v>
      </c>
      <c r="CD131" s="223">
        <v>43.294343196923229</v>
      </c>
      <c r="CE131" s="223">
        <v>43.526530405565268</v>
      </c>
      <c r="CF131" s="223">
        <v>44.170220002649664</v>
      </c>
      <c r="CG131" s="223">
        <v>44.937132098861646</v>
      </c>
      <c r="CH131" s="223">
        <v>45.273868101327139</v>
      </c>
      <c r="CI131" s="223">
        <v>45.458788725223194</v>
      </c>
      <c r="CJ131" s="223">
        <v>45.650291479195062</v>
      </c>
      <c r="CK131" s="223">
        <v>45.846401724220016</v>
      </c>
      <c r="CL131" s="222">
        <v>14.143832811498973</v>
      </c>
      <c r="CM131" s="222">
        <v>14.289143328545352</v>
      </c>
      <c r="CN131" s="222">
        <v>14.435946732749386</v>
      </c>
      <c r="CO131" s="223">
        <v>14.502997755878727</v>
      </c>
      <c r="CP131" s="223">
        <v>14.570048779008067</v>
      </c>
      <c r="CQ131" s="223">
        <v>14.637099802137405</v>
      </c>
      <c r="CR131" s="223">
        <v>14.704150825266746</v>
      </c>
      <c r="CS131" s="223">
        <v>14.783434262364029</v>
      </c>
      <c r="CT131" s="223">
        <v>14.86271769946131</v>
      </c>
      <c r="CU131" s="223">
        <v>15.082514147246227</v>
      </c>
      <c r="CV131" s="223">
        <v>15.344386570343001</v>
      </c>
      <c r="CW131" s="223">
        <v>15.45936959557512</v>
      </c>
      <c r="CX131" s="223">
        <v>15.522513223246943</v>
      </c>
      <c r="CY131" s="223">
        <v>15.587904407530022</v>
      </c>
      <c r="CZ131" s="223">
        <v>15.654868881440981</v>
      </c>
      <c r="DA131" s="224">
        <v>0</v>
      </c>
      <c r="DB131" s="224">
        <v>0</v>
      </c>
      <c r="DC131" s="224">
        <v>0</v>
      </c>
      <c r="DD131" s="225">
        <v>0</v>
      </c>
      <c r="DE131" s="225">
        <v>0</v>
      </c>
      <c r="DF131" s="225">
        <v>0</v>
      </c>
      <c r="DG131" s="225">
        <v>0</v>
      </c>
      <c r="DH131" s="225">
        <v>0</v>
      </c>
      <c r="DI131" s="225">
        <v>0</v>
      </c>
      <c r="DJ131" s="225">
        <v>0</v>
      </c>
      <c r="DK131" s="225">
        <v>0</v>
      </c>
      <c r="DL131" s="225">
        <v>0</v>
      </c>
      <c r="DM131" s="225">
        <v>0</v>
      </c>
      <c r="DN131" s="225">
        <v>0</v>
      </c>
      <c r="DO131" s="225">
        <v>0</v>
      </c>
      <c r="DP131" s="224">
        <v>0</v>
      </c>
      <c r="DQ131" s="224">
        <v>0</v>
      </c>
      <c r="DR131" s="224">
        <v>0</v>
      </c>
      <c r="DS131" s="225">
        <v>0</v>
      </c>
      <c r="DT131" s="225">
        <v>0</v>
      </c>
      <c r="DU131" s="225">
        <v>0</v>
      </c>
      <c r="DV131" s="225">
        <v>0</v>
      </c>
      <c r="DW131" s="225">
        <v>0</v>
      </c>
      <c r="DX131" s="225">
        <v>0</v>
      </c>
      <c r="DY131" s="225">
        <v>0</v>
      </c>
      <c r="DZ131" s="225">
        <v>0</v>
      </c>
      <c r="EA131" s="225">
        <v>0</v>
      </c>
      <c r="EB131" s="225">
        <v>0</v>
      </c>
      <c r="EC131" s="225">
        <v>0</v>
      </c>
      <c r="ED131" s="225">
        <v>0</v>
      </c>
    </row>
    <row r="132" spans="1:134" ht="15" x14ac:dyDescent="0.25">
      <c r="A132" s="216">
        <v>118</v>
      </c>
      <c r="B132" s="216">
        <v>90</v>
      </c>
      <c r="C132" s="216" t="s">
        <v>830</v>
      </c>
      <c r="D132" s="2">
        <v>99705</v>
      </c>
      <c r="E132" s="2">
        <v>99705</v>
      </c>
      <c r="F132" s="217" t="s">
        <v>773</v>
      </c>
      <c r="G132" s="20">
        <v>242</v>
      </c>
      <c r="H132" s="20">
        <v>103</v>
      </c>
      <c r="I132" s="20">
        <v>88</v>
      </c>
      <c r="J132" s="20">
        <v>15</v>
      </c>
      <c r="K132" s="20">
        <v>0</v>
      </c>
      <c r="L132" s="20">
        <v>1</v>
      </c>
      <c r="M132" s="20">
        <v>1</v>
      </c>
      <c r="N132" s="20">
        <v>0</v>
      </c>
      <c r="O132" s="20">
        <v>0</v>
      </c>
      <c r="P132" s="20">
        <v>0</v>
      </c>
      <c r="Q132" s="20">
        <v>1</v>
      </c>
      <c r="R132" s="20">
        <v>0</v>
      </c>
      <c r="S132" s="20">
        <v>720</v>
      </c>
      <c r="T132" s="20">
        <v>720</v>
      </c>
      <c r="U132" s="20">
        <v>0</v>
      </c>
      <c r="V132" s="20">
        <v>0</v>
      </c>
      <c r="W132" s="20">
        <v>0</v>
      </c>
      <c r="X132" s="20">
        <v>720</v>
      </c>
      <c r="Y132" s="20">
        <v>0</v>
      </c>
      <c r="Z132" s="20">
        <v>103</v>
      </c>
      <c r="AA132" s="20">
        <v>0</v>
      </c>
      <c r="AB132" s="218">
        <v>0</v>
      </c>
      <c r="AC132" s="218">
        <v>0</v>
      </c>
      <c r="AD132" s="219">
        <v>103</v>
      </c>
      <c r="AE132" s="220">
        <v>0</v>
      </c>
      <c r="AF132" s="220">
        <v>88</v>
      </c>
      <c r="AG132" s="221">
        <v>88</v>
      </c>
      <c r="AH132" s="220">
        <v>0</v>
      </c>
      <c r="AI132" s="220">
        <v>0</v>
      </c>
      <c r="AJ132" s="220">
        <v>95.599625122748634</v>
      </c>
      <c r="AK132" s="220">
        <v>95.599625122748634</v>
      </c>
      <c r="AL132" s="220">
        <v>0</v>
      </c>
      <c r="AM132" s="220">
        <v>0</v>
      </c>
      <c r="AN132" s="220">
        <v>82.096280866031464</v>
      </c>
      <c r="AO132" s="220">
        <v>82.096280866031464</v>
      </c>
      <c r="AP132" s="220">
        <v>0</v>
      </c>
      <c r="AQ132" s="220">
        <v>0</v>
      </c>
      <c r="AR132" s="220">
        <v>0</v>
      </c>
      <c r="AS132" s="220">
        <v>88.730954598156046</v>
      </c>
      <c r="AT132" s="220">
        <v>92.101281187437053</v>
      </c>
      <c r="AU132" s="220">
        <v>95.599625122748634</v>
      </c>
      <c r="AV132" s="220">
        <v>99.230848971693817</v>
      </c>
      <c r="AW132" s="220">
        <v>103</v>
      </c>
      <c r="AX132" s="220">
        <v>76.588628773117307</v>
      </c>
      <c r="AY132" s="220">
        <v>79.294650380098503</v>
      </c>
      <c r="AZ132" s="220">
        <v>82.096280866031464</v>
      </c>
      <c r="BA132" s="220">
        <v>84.996898274059205</v>
      </c>
      <c r="BB132" s="220">
        <v>88</v>
      </c>
      <c r="BC132" s="220">
        <v>0</v>
      </c>
      <c r="BD132" s="220">
        <v>0</v>
      </c>
      <c r="BE132" s="220">
        <v>0</v>
      </c>
      <c r="BF132" s="220">
        <v>0</v>
      </c>
      <c r="BG132" s="220">
        <v>0</v>
      </c>
      <c r="BH132" s="222">
        <v>104.05819854174244</v>
      </c>
      <c r="BI132" s="222">
        <v>105.12726877429795</v>
      </c>
      <c r="BJ132" s="222">
        <v>106.20732239094191</v>
      </c>
      <c r="BK132" s="223">
        <v>109.47555917125555</v>
      </c>
      <c r="BL132" s="223">
        <v>112.74379595156921</v>
      </c>
      <c r="BM132" s="223">
        <v>116.01203273188284</v>
      </c>
      <c r="BN132" s="223">
        <v>119.28026951219648</v>
      </c>
      <c r="BO132" s="223">
        <v>123.14474514728398</v>
      </c>
      <c r="BP132" s="223">
        <v>127.0092207823715</v>
      </c>
      <c r="BQ132" s="223">
        <v>137.72265663028205</v>
      </c>
      <c r="BR132" s="223">
        <v>150.48698213898896</v>
      </c>
      <c r="BS132" s="223">
        <v>156.09154616555801</v>
      </c>
      <c r="BT132" s="223">
        <v>159.16932658960019</v>
      </c>
      <c r="BU132" s="223">
        <v>162.35665861837447</v>
      </c>
      <c r="BV132" s="223">
        <v>165.6206767704611</v>
      </c>
      <c r="BW132" s="222">
        <v>88.904091957993543</v>
      </c>
      <c r="BX132" s="222">
        <v>89.817472350856491</v>
      </c>
      <c r="BY132" s="222">
        <v>90.740236605853283</v>
      </c>
      <c r="BZ132" s="223">
        <v>93.53251657349989</v>
      </c>
      <c r="CA132" s="223">
        <v>96.324796541146512</v>
      </c>
      <c r="CB132" s="223">
        <v>99.117076508793104</v>
      </c>
      <c r="CC132" s="223">
        <v>101.90935647643971</v>
      </c>
      <c r="CD132" s="223">
        <v>105.21104439767952</v>
      </c>
      <c r="CE132" s="223">
        <v>108.51273231891935</v>
      </c>
      <c r="CF132" s="223">
        <v>117.66595906276525</v>
      </c>
      <c r="CG132" s="223">
        <v>128.57140221583523</v>
      </c>
      <c r="CH132" s="223">
        <v>133.35976759775832</v>
      </c>
      <c r="CI132" s="223">
        <v>135.98932757169726</v>
      </c>
      <c r="CJ132" s="223">
        <v>138.71248503317429</v>
      </c>
      <c r="CK132" s="223">
        <v>141.50116073592793</v>
      </c>
      <c r="CL132" s="222">
        <v>0</v>
      </c>
      <c r="CM132" s="222">
        <v>0</v>
      </c>
      <c r="CN132" s="222">
        <v>0</v>
      </c>
      <c r="CO132" s="223">
        <v>0</v>
      </c>
      <c r="CP132" s="223">
        <v>0</v>
      </c>
      <c r="CQ132" s="223">
        <v>0</v>
      </c>
      <c r="CR132" s="223">
        <v>0</v>
      </c>
      <c r="CS132" s="223">
        <v>0</v>
      </c>
      <c r="CT132" s="223">
        <v>0</v>
      </c>
      <c r="CU132" s="223">
        <v>0</v>
      </c>
      <c r="CV132" s="223">
        <v>0</v>
      </c>
      <c r="CW132" s="223">
        <v>0</v>
      </c>
      <c r="CX132" s="223">
        <v>0</v>
      </c>
      <c r="CY132" s="223">
        <v>0</v>
      </c>
      <c r="CZ132" s="223">
        <v>0</v>
      </c>
      <c r="DA132" s="224">
        <v>0</v>
      </c>
      <c r="DB132" s="224">
        <v>0</v>
      </c>
      <c r="DC132" s="224">
        <v>0</v>
      </c>
      <c r="DD132" s="225">
        <v>0</v>
      </c>
      <c r="DE132" s="225">
        <v>0</v>
      </c>
      <c r="DF132" s="225">
        <v>0</v>
      </c>
      <c r="DG132" s="225">
        <v>0</v>
      </c>
      <c r="DH132" s="225">
        <v>0</v>
      </c>
      <c r="DI132" s="225">
        <v>0</v>
      </c>
      <c r="DJ132" s="225">
        <v>0</v>
      </c>
      <c r="DK132" s="225">
        <v>0</v>
      </c>
      <c r="DL132" s="225">
        <v>0</v>
      </c>
      <c r="DM132" s="225">
        <v>0</v>
      </c>
      <c r="DN132" s="225">
        <v>0</v>
      </c>
      <c r="DO132" s="225">
        <v>0</v>
      </c>
      <c r="DP132" s="224">
        <v>0</v>
      </c>
      <c r="DQ132" s="224">
        <v>0</v>
      </c>
      <c r="DR132" s="224">
        <v>0</v>
      </c>
      <c r="DS132" s="225">
        <v>0</v>
      </c>
      <c r="DT132" s="225">
        <v>0</v>
      </c>
      <c r="DU132" s="225">
        <v>0</v>
      </c>
      <c r="DV132" s="225">
        <v>0</v>
      </c>
      <c r="DW132" s="225">
        <v>0</v>
      </c>
      <c r="DX132" s="225">
        <v>0</v>
      </c>
      <c r="DY132" s="225">
        <v>0</v>
      </c>
      <c r="DZ132" s="225">
        <v>0</v>
      </c>
      <c r="EA132" s="225">
        <v>0</v>
      </c>
      <c r="EB132" s="225">
        <v>0</v>
      </c>
      <c r="EC132" s="225">
        <v>0</v>
      </c>
      <c r="ED132" s="225">
        <v>0</v>
      </c>
    </row>
    <row r="133" spans="1:134" ht="15" x14ac:dyDescent="0.25">
      <c r="A133" s="216">
        <v>120</v>
      </c>
      <c r="B133" s="216">
        <v>90</v>
      </c>
      <c r="C133" s="216" t="s">
        <v>831</v>
      </c>
      <c r="D133" s="2">
        <v>99705</v>
      </c>
      <c r="E133" s="2">
        <v>99705</v>
      </c>
      <c r="F133" s="217" t="s">
        <v>773</v>
      </c>
      <c r="G133" s="20">
        <v>540</v>
      </c>
      <c r="H133" s="20">
        <v>202</v>
      </c>
      <c r="I133" s="20">
        <v>185</v>
      </c>
      <c r="J133" s="20">
        <v>17</v>
      </c>
      <c r="K133" s="20">
        <v>0</v>
      </c>
      <c r="L133" s="20">
        <v>85</v>
      </c>
      <c r="M133" s="20">
        <v>85</v>
      </c>
      <c r="N133" s="20">
        <v>0</v>
      </c>
      <c r="O133" s="20">
        <v>0</v>
      </c>
      <c r="P133" s="20">
        <v>0</v>
      </c>
      <c r="Q133" s="20">
        <v>85</v>
      </c>
      <c r="R133" s="20">
        <v>0</v>
      </c>
      <c r="S133" s="20">
        <v>1850.0117647058823</v>
      </c>
      <c r="T133" s="20">
        <v>1850.0117647058823</v>
      </c>
      <c r="U133" s="20">
        <v>0</v>
      </c>
      <c r="V133" s="20">
        <v>0</v>
      </c>
      <c r="W133" s="20">
        <v>0</v>
      </c>
      <c r="X133" s="20">
        <v>1850.0117647058823</v>
      </c>
      <c r="Y133" s="20">
        <v>0</v>
      </c>
      <c r="Z133" s="20">
        <v>202</v>
      </c>
      <c r="AA133" s="20">
        <v>0</v>
      </c>
      <c r="AB133" s="218">
        <v>0</v>
      </c>
      <c r="AC133" s="218">
        <v>0</v>
      </c>
      <c r="AD133" s="219">
        <v>202</v>
      </c>
      <c r="AE133" s="220">
        <v>0</v>
      </c>
      <c r="AF133" s="220">
        <v>185</v>
      </c>
      <c r="AG133" s="221">
        <v>185</v>
      </c>
      <c r="AH133" s="220">
        <v>0</v>
      </c>
      <c r="AI133" s="220">
        <v>0</v>
      </c>
      <c r="AJ133" s="220">
        <v>187.48664344461383</v>
      </c>
      <c r="AK133" s="220">
        <v>187.48664344461383</v>
      </c>
      <c r="AL133" s="220">
        <v>0</v>
      </c>
      <c r="AM133" s="220">
        <v>0</v>
      </c>
      <c r="AN133" s="220">
        <v>172.58877227517976</v>
      </c>
      <c r="AO133" s="220">
        <v>172.58877227517976</v>
      </c>
      <c r="AP133" s="220">
        <v>0</v>
      </c>
      <c r="AQ133" s="220">
        <v>0</v>
      </c>
      <c r="AR133" s="220">
        <v>0</v>
      </c>
      <c r="AS133" s="220">
        <v>174.01604688182059</v>
      </c>
      <c r="AT133" s="220">
        <v>180.62581359089597</v>
      </c>
      <c r="AU133" s="220">
        <v>187.48664344461383</v>
      </c>
      <c r="AV133" s="220">
        <v>194.60807274060343</v>
      </c>
      <c r="AW133" s="220">
        <v>202</v>
      </c>
      <c r="AX133" s="220">
        <v>161.01018548893978</v>
      </c>
      <c r="AY133" s="220">
        <v>166.69898091270707</v>
      </c>
      <c r="AZ133" s="220">
        <v>172.58877227517976</v>
      </c>
      <c r="BA133" s="220">
        <v>178.68666114432901</v>
      </c>
      <c r="BB133" s="220">
        <v>185</v>
      </c>
      <c r="BC133" s="220">
        <v>0</v>
      </c>
      <c r="BD133" s="220">
        <v>0</v>
      </c>
      <c r="BE133" s="220">
        <v>0</v>
      </c>
      <c r="BF133" s="220">
        <v>0</v>
      </c>
      <c r="BG133" s="220">
        <v>0</v>
      </c>
      <c r="BH133" s="222">
        <v>204.07530199448519</v>
      </c>
      <c r="BI133" s="222">
        <v>206.1719251690115</v>
      </c>
      <c r="BJ133" s="222">
        <v>208.29008857252686</v>
      </c>
      <c r="BK133" s="223">
        <v>213.87952187655637</v>
      </c>
      <c r="BL133" s="223">
        <v>219.46895518058588</v>
      </c>
      <c r="BM133" s="223">
        <v>225.05838848461539</v>
      </c>
      <c r="BN133" s="223">
        <v>230.6478217886449</v>
      </c>
      <c r="BO133" s="223">
        <v>237.25696007001991</v>
      </c>
      <c r="BP133" s="223">
        <v>243.86609835139498</v>
      </c>
      <c r="BQ133" s="223">
        <v>262.18852697394681</v>
      </c>
      <c r="BR133" s="223">
        <v>284.01844655982001</v>
      </c>
      <c r="BS133" s="223">
        <v>293.60353446206943</v>
      </c>
      <c r="BT133" s="223">
        <v>298.86724378333236</v>
      </c>
      <c r="BU133" s="223">
        <v>304.3183114354506</v>
      </c>
      <c r="BV133" s="223">
        <v>309.90052991916747</v>
      </c>
      <c r="BW133" s="222">
        <v>186.90064786623643</v>
      </c>
      <c r="BX133" s="222">
        <v>188.82082255577785</v>
      </c>
      <c r="BY133" s="222">
        <v>190.76072468275976</v>
      </c>
      <c r="BZ133" s="223">
        <v>195.87976013446996</v>
      </c>
      <c r="CA133" s="223">
        <v>200.99879558618017</v>
      </c>
      <c r="CB133" s="223">
        <v>206.11783103789034</v>
      </c>
      <c r="CC133" s="223">
        <v>211.23686648960054</v>
      </c>
      <c r="CD133" s="223">
        <v>217.28979016313707</v>
      </c>
      <c r="CE133" s="223">
        <v>223.34271383667365</v>
      </c>
      <c r="CF133" s="223">
        <v>240.12315589198099</v>
      </c>
      <c r="CG133" s="223">
        <v>260.11590402755792</v>
      </c>
      <c r="CH133" s="223">
        <v>268.8943261162517</v>
      </c>
      <c r="CI133" s="223">
        <v>273.7150499995866</v>
      </c>
      <c r="CJ133" s="223">
        <v>278.70736443345726</v>
      </c>
      <c r="CK133" s="223">
        <v>283.81979225270288</v>
      </c>
      <c r="CL133" s="222">
        <v>0</v>
      </c>
      <c r="CM133" s="222">
        <v>0</v>
      </c>
      <c r="CN133" s="222">
        <v>0</v>
      </c>
      <c r="CO133" s="223">
        <v>0</v>
      </c>
      <c r="CP133" s="223">
        <v>0</v>
      </c>
      <c r="CQ133" s="223">
        <v>0</v>
      </c>
      <c r="CR133" s="223">
        <v>0</v>
      </c>
      <c r="CS133" s="223">
        <v>0</v>
      </c>
      <c r="CT133" s="223">
        <v>0</v>
      </c>
      <c r="CU133" s="223">
        <v>0</v>
      </c>
      <c r="CV133" s="223">
        <v>0</v>
      </c>
      <c r="CW133" s="223">
        <v>0</v>
      </c>
      <c r="CX133" s="223">
        <v>0</v>
      </c>
      <c r="CY133" s="223">
        <v>0</v>
      </c>
      <c r="CZ133" s="223">
        <v>0</v>
      </c>
      <c r="DA133" s="224">
        <v>0</v>
      </c>
      <c r="DB133" s="224">
        <v>0</v>
      </c>
      <c r="DC133" s="224">
        <v>0</v>
      </c>
      <c r="DD133" s="225">
        <v>0</v>
      </c>
      <c r="DE133" s="225">
        <v>0</v>
      </c>
      <c r="DF133" s="225">
        <v>0</v>
      </c>
      <c r="DG133" s="225">
        <v>0</v>
      </c>
      <c r="DH133" s="225">
        <v>0</v>
      </c>
      <c r="DI133" s="225">
        <v>0</v>
      </c>
      <c r="DJ133" s="225">
        <v>0</v>
      </c>
      <c r="DK133" s="225">
        <v>0</v>
      </c>
      <c r="DL133" s="225">
        <v>0</v>
      </c>
      <c r="DM133" s="225">
        <v>0</v>
      </c>
      <c r="DN133" s="225">
        <v>0</v>
      </c>
      <c r="DO133" s="225">
        <v>0</v>
      </c>
      <c r="DP133" s="224">
        <v>0</v>
      </c>
      <c r="DQ133" s="224">
        <v>0</v>
      </c>
      <c r="DR133" s="224">
        <v>0</v>
      </c>
      <c r="DS133" s="225">
        <v>0</v>
      </c>
      <c r="DT133" s="225">
        <v>0</v>
      </c>
      <c r="DU133" s="225">
        <v>0</v>
      </c>
      <c r="DV133" s="225">
        <v>0</v>
      </c>
      <c r="DW133" s="225">
        <v>0</v>
      </c>
      <c r="DX133" s="225">
        <v>0</v>
      </c>
      <c r="DY133" s="225">
        <v>0</v>
      </c>
      <c r="DZ133" s="225">
        <v>0</v>
      </c>
      <c r="EA133" s="225">
        <v>0</v>
      </c>
      <c r="EB133" s="225">
        <v>0</v>
      </c>
      <c r="EC133" s="225">
        <v>0</v>
      </c>
      <c r="ED133" s="225">
        <v>0</v>
      </c>
    </row>
    <row r="134" spans="1:134" ht="15" x14ac:dyDescent="0.25">
      <c r="A134" s="216">
        <v>121</v>
      </c>
      <c r="B134" s="216">
        <v>90</v>
      </c>
      <c r="C134" s="216" t="s">
        <v>832</v>
      </c>
      <c r="D134" s="2">
        <v>99705</v>
      </c>
      <c r="E134" s="2">
        <v>99705</v>
      </c>
      <c r="F134" s="217" t="s">
        <v>773</v>
      </c>
      <c r="G134" s="20">
        <v>536</v>
      </c>
      <c r="H134" s="20">
        <v>180</v>
      </c>
      <c r="I134" s="20">
        <v>169</v>
      </c>
      <c r="J134" s="20">
        <v>11</v>
      </c>
      <c r="K134" s="20">
        <v>1</v>
      </c>
      <c r="L134" s="20">
        <v>211</v>
      </c>
      <c r="M134" s="20">
        <v>212</v>
      </c>
      <c r="N134" s="20">
        <v>2</v>
      </c>
      <c r="O134" s="20">
        <v>0</v>
      </c>
      <c r="P134" s="20">
        <v>0</v>
      </c>
      <c r="Q134" s="20">
        <v>214</v>
      </c>
      <c r="R134" s="20">
        <v>2654</v>
      </c>
      <c r="S134" s="20">
        <v>2404.2559241706163</v>
      </c>
      <c r="T134" s="20">
        <v>2405.4339622641514</v>
      </c>
      <c r="U134" s="20">
        <v>10195.5</v>
      </c>
      <c r="V134" s="20">
        <v>0</v>
      </c>
      <c r="W134" s="20">
        <v>0</v>
      </c>
      <c r="X134" s="20">
        <v>2478.2383177570096</v>
      </c>
      <c r="Y134" s="20">
        <v>0.84905660377358494</v>
      </c>
      <c r="Z134" s="20">
        <v>179.15094339622641</v>
      </c>
      <c r="AA134" s="20">
        <v>0</v>
      </c>
      <c r="AB134" s="218">
        <v>2</v>
      </c>
      <c r="AC134" s="218">
        <v>0</v>
      </c>
      <c r="AD134" s="219">
        <v>182</v>
      </c>
      <c r="AE134" s="220">
        <v>0.79716981132075471</v>
      </c>
      <c r="AF134" s="220">
        <v>168.20283018867923</v>
      </c>
      <c r="AG134" s="221">
        <v>168.99999999999997</v>
      </c>
      <c r="AH134" s="220">
        <v>0</v>
      </c>
      <c r="AI134" s="220">
        <v>0.7880533303762024</v>
      </c>
      <c r="AJ134" s="220">
        <v>166.27925270937868</v>
      </c>
      <c r="AK134" s="220">
        <v>167.0673060397549</v>
      </c>
      <c r="AL134" s="220">
        <v>0</v>
      </c>
      <c r="AM134" s="220">
        <v>0.74368950827397706</v>
      </c>
      <c r="AN134" s="220">
        <v>156.91848624580913</v>
      </c>
      <c r="AO134" s="220">
        <v>157.66217575408311</v>
      </c>
      <c r="AP134" s="220">
        <v>0</v>
      </c>
      <c r="AQ134" s="220">
        <v>1.8802153346698185</v>
      </c>
      <c r="AR134" s="220">
        <v>0</v>
      </c>
      <c r="AS134" s="220">
        <v>155.06380415211734</v>
      </c>
      <c r="AT134" s="220">
        <v>160.95369527901622</v>
      </c>
      <c r="AU134" s="220">
        <v>167.0673060397549</v>
      </c>
      <c r="AV134" s="220">
        <v>173.41313412529018</v>
      </c>
      <c r="AW134" s="220">
        <v>180</v>
      </c>
      <c r="AX134" s="220">
        <v>147.08498025746388</v>
      </c>
      <c r="AY134" s="220">
        <v>152.28177175268914</v>
      </c>
      <c r="AZ134" s="220">
        <v>157.66217575408311</v>
      </c>
      <c r="BA134" s="220">
        <v>163.23267963995457</v>
      </c>
      <c r="BB134" s="220">
        <v>168.99999999999997</v>
      </c>
      <c r="BC134" s="220">
        <v>1.7676048523637691</v>
      </c>
      <c r="BD134" s="220">
        <v>1.823040797418187</v>
      </c>
      <c r="BE134" s="220">
        <v>1.8802153346698185</v>
      </c>
      <c r="BF134" s="220">
        <v>1.9391829901635476</v>
      </c>
      <c r="BG134" s="220">
        <v>2</v>
      </c>
      <c r="BH134" s="222">
        <v>182.93246917328688</v>
      </c>
      <c r="BI134" s="222">
        <v>185.91271265464198</v>
      </c>
      <c r="BJ134" s="222">
        <v>188.94150875898575</v>
      </c>
      <c r="BK134" s="223">
        <v>189.21708984961091</v>
      </c>
      <c r="BL134" s="223">
        <v>189.49267094023611</v>
      </c>
      <c r="BM134" s="223">
        <v>189.76825203086125</v>
      </c>
      <c r="BN134" s="223">
        <v>190.04383312148641</v>
      </c>
      <c r="BO134" s="223">
        <v>190.36968968629429</v>
      </c>
      <c r="BP134" s="223">
        <v>190.6955462511022</v>
      </c>
      <c r="BQ134" s="223">
        <v>191.5989141934416</v>
      </c>
      <c r="BR134" s="223">
        <v>192.67521526378405</v>
      </c>
      <c r="BS134" s="223">
        <v>193.14779787353365</v>
      </c>
      <c r="BT134" s="223">
        <v>193.40731948808482</v>
      </c>
      <c r="BU134" s="223">
        <v>193.67607860675241</v>
      </c>
      <c r="BV134" s="223">
        <v>193.95130397830152</v>
      </c>
      <c r="BW134" s="222">
        <v>171.75326272380821</v>
      </c>
      <c r="BX134" s="222">
        <v>174.55138021463605</v>
      </c>
      <c r="BY134" s="222">
        <v>177.39508322371438</v>
      </c>
      <c r="BZ134" s="223">
        <v>177.65382324769024</v>
      </c>
      <c r="CA134" s="223">
        <v>177.9125632716661</v>
      </c>
      <c r="CB134" s="223">
        <v>178.17130329564193</v>
      </c>
      <c r="CC134" s="223">
        <v>178.43004331961779</v>
      </c>
      <c r="CD134" s="223">
        <v>178.73598642768741</v>
      </c>
      <c r="CE134" s="223">
        <v>179.04192953575705</v>
      </c>
      <c r="CF134" s="223">
        <v>179.89009165939794</v>
      </c>
      <c r="CG134" s="223">
        <v>180.90061877544167</v>
      </c>
      <c r="CH134" s="223">
        <v>181.3443213368177</v>
      </c>
      <c r="CI134" s="223">
        <v>181.58798329714628</v>
      </c>
      <c r="CJ134" s="223">
        <v>181.84031824745085</v>
      </c>
      <c r="CK134" s="223">
        <v>182.09872429073863</v>
      </c>
      <c r="CL134" s="222">
        <v>2.0325829908142987</v>
      </c>
      <c r="CM134" s="222">
        <v>2.0656968072737998</v>
      </c>
      <c r="CN134" s="222">
        <v>2.099350097322064</v>
      </c>
      <c r="CO134" s="223">
        <v>2.1024121094401216</v>
      </c>
      <c r="CP134" s="223">
        <v>2.1054741215581791</v>
      </c>
      <c r="CQ134" s="223">
        <v>2.1085361336762363</v>
      </c>
      <c r="CR134" s="223">
        <v>2.1115981457942938</v>
      </c>
      <c r="CS134" s="223">
        <v>2.1152187742921589</v>
      </c>
      <c r="CT134" s="223">
        <v>2.1188394027900244</v>
      </c>
      <c r="CU134" s="223">
        <v>2.1288768243715737</v>
      </c>
      <c r="CV134" s="223">
        <v>2.1408357251531562</v>
      </c>
      <c r="CW134" s="223">
        <v>2.1460866430392631</v>
      </c>
      <c r="CX134" s="223">
        <v>2.1489702165342761</v>
      </c>
      <c r="CY134" s="223">
        <v>2.1519564289639161</v>
      </c>
      <c r="CZ134" s="223">
        <v>2.1550144886477951</v>
      </c>
      <c r="DA134" s="224">
        <v>0</v>
      </c>
      <c r="DB134" s="224">
        <v>0</v>
      </c>
      <c r="DC134" s="224">
        <v>0</v>
      </c>
      <c r="DD134" s="225">
        <v>0</v>
      </c>
      <c r="DE134" s="225">
        <v>0</v>
      </c>
      <c r="DF134" s="225">
        <v>0</v>
      </c>
      <c r="DG134" s="225">
        <v>0</v>
      </c>
      <c r="DH134" s="225">
        <v>0</v>
      </c>
      <c r="DI134" s="225">
        <v>0</v>
      </c>
      <c r="DJ134" s="225">
        <v>0</v>
      </c>
      <c r="DK134" s="225">
        <v>0</v>
      </c>
      <c r="DL134" s="225">
        <v>0</v>
      </c>
      <c r="DM134" s="225">
        <v>0</v>
      </c>
      <c r="DN134" s="225">
        <v>0</v>
      </c>
      <c r="DO134" s="225">
        <v>0</v>
      </c>
      <c r="DP134" s="224">
        <v>0</v>
      </c>
      <c r="DQ134" s="224">
        <v>0</v>
      </c>
      <c r="DR134" s="224">
        <v>0</v>
      </c>
      <c r="DS134" s="225">
        <v>0</v>
      </c>
      <c r="DT134" s="225">
        <v>0</v>
      </c>
      <c r="DU134" s="225">
        <v>0</v>
      </c>
      <c r="DV134" s="225">
        <v>0</v>
      </c>
      <c r="DW134" s="225">
        <v>0</v>
      </c>
      <c r="DX134" s="225">
        <v>0</v>
      </c>
      <c r="DY134" s="225">
        <v>0</v>
      </c>
      <c r="DZ134" s="225">
        <v>0</v>
      </c>
      <c r="EA134" s="225">
        <v>0</v>
      </c>
      <c r="EB134" s="225">
        <v>0</v>
      </c>
      <c r="EC134" s="225">
        <v>0</v>
      </c>
      <c r="ED134" s="225">
        <v>0</v>
      </c>
    </row>
    <row r="135" spans="1:134" ht="15" x14ac:dyDescent="0.25">
      <c r="A135" s="216">
        <v>122</v>
      </c>
      <c r="B135" s="216">
        <v>90</v>
      </c>
      <c r="C135" s="216" t="s">
        <v>833</v>
      </c>
      <c r="D135" s="2">
        <v>99705</v>
      </c>
      <c r="E135" s="2">
        <v>99705</v>
      </c>
      <c r="F135" s="217" t="s">
        <v>773</v>
      </c>
      <c r="G135" s="20">
        <v>204</v>
      </c>
      <c r="H135" s="20">
        <v>77</v>
      </c>
      <c r="I135" s="20">
        <v>70</v>
      </c>
      <c r="J135" s="20">
        <v>7</v>
      </c>
      <c r="K135" s="20">
        <v>0</v>
      </c>
      <c r="L135" s="20">
        <v>46</v>
      </c>
      <c r="M135" s="20">
        <v>46</v>
      </c>
      <c r="N135" s="20">
        <v>0</v>
      </c>
      <c r="O135" s="20">
        <v>0</v>
      </c>
      <c r="P135" s="20">
        <v>0</v>
      </c>
      <c r="Q135" s="20">
        <v>46</v>
      </c>
      <c r="R135" s="20">
        <v>0</v>
      </c>
      <c r="S135" s="20">
        <v>2494.717391304348</v>
      </c>
      <c r="T135" s="20">
        <v>2494.717391304348</v>
      </c>
      <c r="U135" s="20">
        <v>0</v>
      </c>
      <c r="V135" s="20">
        <v>0</v>
      </c>
      <c r="W135" s="20">
        <v>0</v>
      </c>
      <c r="X135" s="20">
        <v>2494.717391304348</v>
      </c>
      <c r="Y135" s="20">
        <v>0</v>
      </c>
      <c r="Z135" s="20">
        <v>77</v>
      </c>
      <c r="AA135" s="20">
        <v>0</v>
      </c>
      <c r="AB135" s="218">
        <v>0</v>
      </c>
      <c r="AC135" s="218">
        <v>0</v>
      </c>
      <c r="AD135" s="219">
        <v>77</v>
      </c>
      <c r="AE135" s="220">
        <v>0</v>
      </c>
      <c r="AF135" s="220">
        <v>70</v>
      </c>
      <c r="AG135" s="221">
        <v>70</v>
      </c>
      <c r="AH135" s="220">
        <v>0</v>
      </c>
      <c r="AI135" s="220">
        <v>0</v>
      </c>
      <c r="AJ135" s="220">
        <v>71.467680917006263</v>
      </c>
      <c r="AK135" s="220">
        <v>71.467680917006263</v>
      </c>
      <c r="AL135" s="220">
        <v>0</v>
      </c>
      <c r="AM135" s="220">
        <v>0</v>
      </c>
      <c r="AN135" s="220">
        <v>65.303859779797747</v>
      </c>
      <c r="AO135" s="220">
        <v>65.303859779797747</v>
      </c>
      <c r="AP135" s="220">
        <v>0</v>
      </c>
      <c r="AQ135" s="220">
        <v>0</v>
      </c>
      <c r="AR135" s="220">
        <v>0</v>
      </c>
      <c r="AS135" s="220">
        <v>66.33284955396131</v>
      </c>
      <c r="AT135" s="220">
        <v>68.852414091579163</v>
      </c>
      <c r="AU135" s="220">
        <v>71.467680917006263</v>
      </c>
      <c r="AV135" s="220">
        <v>74.182285153596354</v>
      </c>
      <c r="AW135" s="220">
        <v>77</v>
      </c>
      <c r="AX135" s="220">
        <v>60.922772887706941</v>
      </c>
      <c r="AY135" s="220">
        <v>63.075290075078357</v>
      </c>
      <c r="AZ135" s="220">
        <v>65.303859779797747</v>
      </c>
      <c r="BA135" s="220">
        <v>67.611169081637996</v>
      </c>
      <c r="BB135" s="220">
        <v>70</v>
      </c>
      <c r="BC135" s="220">
        <v>0</v>
      </c>
      <c r="BD135" s="220">
        <v>0</v>
      </c>
      <c r="BE135" s="220">
        <v>0</v>
      </c>
      <c r="BF135" s="220">
        <v>0</v>
      </c>
      <c r="BG135" s="220">
        <v>0</v>
      </c>
      <c r="BH135" s="222">
        <v>78.254445146350506</v>
      </c>
      <c r="BI135" s="222">
        <v>79.529327080041298</v>
      </c>
      <c r="BJ135" s="222">
        <v>80.824978746899461</v>
      </c>
      <c r="BK135" s="223">
        <v>80.824978746899461</v>
      </c>
      <c r="BL135" s="223">
        <v>80.824978746899461</v>
      </c>
      <c r="BM135" s="223">
        <v>80.824978746899461</v>
      </c>
      <c r="BN135" s="223">
        <v>80.824978746899461</v>
      </c>
      <c r="BO135" s="223">
        <v>80.824978746899461</v>
      </c>
      <c r="BP135" s="223">
        <v>80.824978746899461</v>
      </c>
      <c r="BQ135" s="223">
        <v>80.824978746899461</v>
      </c>
      <c r="BR135" s="223">
        <v>80.824978746899461</v>
      </c>
      <c r="BS135" s="223">
        <v>80.824978746899461</v>
      </c>
      <c r="BT135" s="223">
        <v>80.824978746899461</v>
      </c>
      <c r="BU135" s="223">
        <v>80.824978746899461</v>
      </c>
      <c r="BV135" s="223">
        <v>80.824978746899461</v>
      </c>
      <c r="BW135" s="222">
        <v>71.14040467850046</v>
      </c>
      <c r="BX135" s="222">
        <v>72.299388254582993</v>
      </c>
      <c r="BY135" s="222">
        <v>73.47725340627224</v>
      </c>
      <c r="BZ135" s="223">
        <v>73.47725340627224</v>
      </c>
      <c r="CA135" s="223">
        <v>73.47725340627224</v>
      </c>
      <c r="CB135" s="223">
        <v>73.47725340627224</v>
      </c>
      <c r="CC135" s="223">
        <v>73.47725340627224</v>
      </c>
      <c r="CD135" s="223">
        <v>73.47725340627224</v>
      </c>
      <c r="CE135" s="223">
        <v>73.47725340627224</v>
      </c>
      <c r="CF135" s="223">
        <v>73.47725340627224</v>
      </c>
      <c r="CG135" s="223">
        <v>73.47725340627224</v>
      </c>
      <c r="CH135" s="223">
        <v>73.47725340627224</v>
      </c>
      <c r="CI135" s="223">
        <v>73.47725340627224</v>
      </c>
      <c r="CJ135" s="223">
        <v>73.47725340627224</v>
      </c>
      <c r="CK135" s="223">
        <v>73.47725340627224</v>
      </c>
      <c r="CL135" s="222">
        <v>0</v>
      </c>
      <c r="CM135" s="222">
        <v>0</v>
      </c>
      <c r="CN135" s="222">
        <v>0</v>
      </c>
      <c r="CO135" s="223">
        <v>0</v>
      </c>
      <c r="CP135" s="223">
        <v>0</v>
      </c>
      <c r="CQ135" s="223">
        <v>0</v>
      </c>
      <c r="CR135" s="223">
        <v>0</v>
      </c>
      <c r="CS135" s="223">
        <v>0</v>
      </c>
      <c r="CT135" s="223">
        <v>0</v>
      </c>
      <c r="CU135" s="223">
        <v>0</v>
      </c>
      <c r="CV135" s="223">
        <v>0</v>
      </c>
      <c r="CW135" s="223">
        <v>0</v>
      </c>
      <c r="CX135" s="223">
        <v>0</v>
      </c>
      <c r="CY135" s="223">
        <v>0</v>
      </c>
      <c r="CZ135" s="223">
        <v>0</v>
      </c>
      <c r="DA135" s="224">
        <v>0</v>
      </c>
      <c r="DB135" s="224">
        <v>0</v>
      </c>
      <c r="DC135" s="224">
        <v>0</v>
      </c>
      <c r="DD135" s="225">
        <v>0</v>
      </c>
      <c r="DE135" s="225">
        <v>0</v>
      </c>
      <c r="DF135" s="225">
        <v>0</v>
      </c>
      <c r="DG135" s="225">
        <v>0</v>
      </c>
      <c r="DH135" s="225">
        <v>0</v>
      </c>
      <c r="DI135" s="225">
        <v>0</v>
      </c>
      <c r="DJ135" s="225">
        <v>0</v>
      </c>
      <c r="DK135" s="225">
        <v>0</v>
      </c>
      <c r="DL135" s="225">
        <v>0</v>
      </c>
      <c r="DM135" s="225">
        <v>0</v>
      </c>
      <c r="DN135" s="225">
        <v>0</v>
      </c>
      <c r="DO135" s="225">
        <v>0</v>
      </c>
      <c r="DP135" s="224">
        <v>0</v>
      </c>
      <c r="DQ135" s="224">
        <v>0</v>
      </c>
      <c r="DR135" s="224">
        <v>0</v>
      </c>
      <c r="DS135" s="225">
        <v>0</v>
      </c>
      <c r="DT135" s="225">
        <v>0</v>
      </c>
      <c r="DU135" s="225">
        <v>0</v>
      </c>
      <c r="DV135" s="225">
        <v>0</v>
      </c>
      <c r="DW135" s="225">
        <v>0</v>
      </c>
      <c r="DX135" s="225">
        <v>0</v>
      </c>
      <c r="DY135" s="225">
        <v>0</v>
      </c>
      <c r="DZ135" s="225">
        <v>0</v>
      </c>
      <c r="EA135" s="225">
        <v>0</v>
      </c>
      <c r="EB135" s="225">
        <v>0</v>
      </c>
      <c r="EC135" s="225">
        <v>0</v>
      </c>
      <c r="ED135" s="225">
        <v>0</v>
      </c>
    </row>
    <row r="136" spans="1:134" ht="15" x14ac:dyDescent="0.25">
      <c r="A136" s="216">
        <v>123</v>
      </c>
      <c r="B136" s="216">
        <v>90</v>
      </c>
      <c r="C136" s="216" t="s">
        <v>834</v>
      </c>
      <c r="D136" s="2">
        <v>99705</v>
      </c>
      <c r="E136" s="2">
        <v>99705</v>
      </c>
      <c r="F136" s="217" t="s">
        <v>773</v>
      </c>
      <c r="G136" s="20">
        <v>11</v>
      </c>
      <c r="H136" s="20">
        <v>6</v>
      </c>
      <c r="I136" s="20">
        <v>6</v>
      </c>
      <c r="J136" s="20">
        <v>0</v>
      </c>
      <c r="K136" s="20">
        <v>0</v>
      </c>
      <c r="L136" s="20">
        <v>53</v>
      </c>
      <c r="M136" s="20">
        <v>53</v>
      </c>
      <c r="N136" s="20">
        <v>1</v>
      </c>
      <c r="O136" s="20">
        <v>0</v>
      </c>
      <c r="P136" s="20">
        <v>0</v>
      </c>
      <c r="Q136" s="20">
        <v>54</v>
      </c>
      <c r="R136" s="20">
        <v>0</v>
      </c>
      <c r="S136" s="20">
        <v>1868.8490566037735</v>
      </c>
      <c r="T136" s="20">
        <v>1868.8490566037735</v>
      </c>
      <c r="U136" s="20">
        <v>4064</v>
      </c>
      <c r="V136" s="20">
        <v>0</v>
      </c>
      <c r="W136" s="20">
        <v>0</v>
      </c>
      <c r="X136" s="20">
        <v>1909.5</v>
      </c>
      <c r="Y136" s="20">
        <v>0</v>
      </c>
      <c r="Z136" s="20">
        <v>6</v>
      </c>
      <c r="AA136" s="20">
        <v>0</v>
      </c>
      <c r="AB136" s="218">
        <v>1</v>
      </c>
      <c r="AC136" s="218">
        <v>0</v>
      </c>
      <c r="AD136" s="219">
        <v>7</v>
      </c>
      <c r="AE136" s="220">
        <v>0</v>
      </c>
      <c r="AF136" s="220">
        <v>6</v>
      </c>
      <c r="AG136" s="221">
        <v>6</v>
      </c>
      <c r="AH136" s="220">
        <v>0</v>
      </c>
      <c r="AI136" s="220">
        <v>0</v>
      </c>
      <c r="AJ136" s="220">
        <v>5.5689102013251635</v>
      </c>
      <c r="AK136" s="220">
        <v>5.5689102013251635</v>
      </c>
      <c r="AL136" s="220">
        <v>0</v>
      </c>
      <c r="AM136" s="220">
        <v>0</v>
      </c>
      <c r="AN136" s="220">
        <v>5.5974736954112361</v>
      </c>
      <c r="AO136" s="220">
        <v>5.5974736954112361</v>
      </c>
      <c r="AP136" s="220">
        <v>0</v>
      </c>
      <c r="AQ136" s="220">
        <v>0.94010766733490925</v>
      </c>
      <c r="AR136" s="220">
        <v>0</v>
      </c>
      <c r="AS136" s="220">
        <v>5.1687934717372448</v>
      </c>
      <c r="AT136" s="220">
        <v>5.3651231759672076</v>
      </c>
      <c r="AU136" s="220">
        <v>5.5689102013251635</v>
      </c>
      <c r="AV136" s="220">
        <v>5.7804378041763389</v>
      </c>
      <c r="AW136" s="220">
        <v>6</v>
      </c>
      <c r="AX136" s="220">
        <v>5.2219519618034527</v>
      </c>
      <c r="AY136" s="220">
        <v>5.4064534350067159</v>
      </c>
      <c r="AZ136" s="220">
        <v>5.5974736954112361</v>
      </c>
      <c r="BA136" s="220">
        <v>5.7952430641403998</v>
      </c>
      <c r="BB136" s="220">
        <v>6</v>
      </c>
      <c r="BC136" s="220">
        <v>0.88380242618188454</v>
      </c>
      <c r="BD136" s="220">
        <v>0.91152039870909352</v>
      </c>
      <c r="BE136" s="220">
        <v>0.94010766733490925</v>
      </c>
      <c r="BF136" s="220">
        <v>0.96959149508177378</v>
      </c>
      <c r="BG136" s="220">
        <v>1</v>
      </c>
      <c r="BH136" s="222">
        <v>6.0977489724428962</v>
      </c>
      <c r="BI136" s="222">
        <v>6.1970904218213994</v>
      </c>
      <c r="BJ136" s="222">
        <v>6.2980502919661916</v>
      </c>
      <c r="BK136" s="223">
        <v>6.2980502919661916</v>
      </c>
      <c r="BL136" s="223">
        <v>6.2980502919661916</v>
      </c>
      <c r="BM136" s="223">
        <v>6.2980502919661916</v>
      </c>
      <c r="BN136" s="223">
        <v>6.2980502919661916</v>
      </c>
      <c r="BO136" s="223">
        <v>6.2980502919661916</v>
      </c>
      <c r="BP136" s="223">
        <v>6.2980502919661916</v>
      </c>
      <c r="BQ136" s="223">
        <v>6.2980502919661916</v>
      </c>
      <c r="BR136" s="223">
        <v>6.2980502919661916</v>
      </c>
      <c r="BS136" s="223">
        <v>6.2980502919661916</v>
      </c>
      <c r="BT136" s="223">
        <v>6.2980502919661916</v>
      </c>
      <c r="BU136" s="223">
        <v>6.2980502919661916</v>
      </c>
      <c r="BV136" s="223">
        <v>6.2980502919661916</v>
      </c>
      <c r="BW136" s="222">
        <v>6.0977489724428962</v>
      </c>
      <c r="BX136" s="222">
        <v>6.1970904218213994</v>
      </c>
      <c r="BY136" s="222">
        <v>6.2980502919661916</v>
      </c>
      <c r="BZ136" s="223">
        <v>6.2980502919661916</v>
      </c>
      <c r="CA136" s="223">
        <v>6.2980502919661916</v>
      </c>
      <c r="CB136" s="223">
        <v>6.2980502919661916</v>
      </c>
      <c r="CC136" s="223">
        <v>6.2980502919661916</v>
      </c>
      <c r="CD136" s="223">
        <v>6.2980502919661916</v>
      </c>
      <c r="CE136" s="223">
        <v>6.2980502919661916</v>
      </c>
      <c r="CF136" s="223">
        <v>6.2980502919661916</v>
      </c>
      <c r="CG136" s="223">
        <v>6.2980502919661916</v>
      </c>
      <c r="CH136" s="223">
        <v>6.2980502919661916</v>
      </c>
      <c r="CI136" s="223">
        <v>6.2980502919661916</v>
      </c>
      <c r="CJ136" s="223">
        <v>6.2980502919661916</v>
      </c>
      <c r="CK136" s="223">
        <v>6.2980502919661916</v>
      </c>
      <c r="CL136" s="222">
        <v>1.0162914954071494</v>
      </c>
      <c r="CM136" s="222">
        <v>1.0328484036368999</v>
      </c>
      <c r="CN136" s="222">
        <v>1.049675048661032</v>
      </c>
      <c r="CO136" s="223">
        <v>1.049675048661032</v>
      </c>
      <c r="CP136" s="223">
        <v>1.049675048661032</v>
      </c>
      <c r="CQ136" s="223">
        <v>1.049675048661032</v>
      </c>
      <c r="CR136" s="223">
        <v>1.049675048661032</v>
      </c>
      <c r="CS136" s="223">
        <v>1.049675048661032</v>
      </c>
      <c r="CT136" s="223">
        <v>1.049675048661032</v>
      </c>
      <c r="CU136" s="223">
        <v>1.049675048661032</v>
      </c>
      <c r="CV136" s="223">
        <v>1.049675048661032</v>
      </c>
      <c r="CW136" s="223">
        <v>1.049675048661032</v>
      </c>
      <c r="CX136" s="223">
        <v>1.049675048661032</v>
      </c>
      <c r="CY136" s="223">
        <v>1.049675048661032</v>
      </c>
      <c r="CZ136" s="223">
        <v>1.049675048661032</v>
      </c>
      <c r="DA136" s="224">
        <v>0</v>
      </c>
      <c r="DB136" s="224">
        <v>0</v>
      </c>
      <c r="DC136" s="224">
        <v>0</v>
      </c>
      <c r="DD136" s="225">
        <v>0</v>
      </c>
      <c r="DE136" s="225">
        <v>0</v>
      </c>
      <c r="DF136" s="225">
        <v>0</v>
      </c>
      <c r="DG136" s="225">
        <v>0</v>
      </c>
      <c r="DH136" s="225">
        <v>0</v>
      </c>
      <c r="DI136" s="225">
        <v>0</v>
      </c>
      <c r="DJ136" s="225">
        <v>0</v>
      </c>
      <c r="DK136" s="225">
        <v>0</v>
      </c>
      <c r="DL136" s="225">
        <v>0</v>
      </c>
      <c r="DM136" s="225">
        <v>0</v>
      </c>
      <c r="DN136" s="225">
        <v>0</v>
      </c>
      <c r="DO136" s="225">
        <v>0</v>
      </c>
      <c r="DP136" s="224">
        <v>0</v>
      </c>
      <c r="DQ136" s="224">
        <v>0</v>
      </c>
      <c r="DR136" s="224">
        <v>0</v>
      </c>
      <c r="DS136" s="225">
        <v>0</v>
      </c>
      <c r="DT136" s="225">
        <v>0</v>
      </c>
      <c r="DU136" s="225">
        <v>0</v>
      </c>
      <c r="DV136" s="225">
        <v>0</v>
      </c>
      <c r="DW136" s="225">
        <v>0</v>
      </c>
      <c r="DX136" s="225">
        <v>0</v>
      </c>
      <c r="DY136" s="225">
        <v>0</v>
      </c>
      <c r="DZ136" s="225">
        <v>0</v>
      </c>
      <c r="EA136" s="225">
        <v>0</v>
      </c>
      <c r="EB136" s="225">
        <v>0</v>
      </c>
      <c r="EC136" s="225">
        <v>0</v>
      </c>
      <c r="ED136" s="225">
        <v>0</v>
      </c>
    </row>
    <row r="137" spans="1:134" ht="15" x14ac:dyDescent="0.25">
      <c r="A137" s="216">
        <v>95</v>
      </c>
      <c r="B137" s="216">
        <v>91</v>
      </c>
      <c r="C137" s="216" t="s">
        <v>835</v>
      </c>
      <c r="D137" s="2">
        <v>99709</v>
      </c>
      <c r="E137" s="2">
        <v>99709</v>
      </c>
      <c r="F137" s="217" t="s">
        <v>703</v>
      </c>
      <c r="G137" s="20">
        <v>67</v>
      </c>
      <c r="H137" s="20">
        <v>28</v>
      </c>
      <c r="I137" s="20">
        <v>26</v>
      </c>
      <c r="J137" s="20">
        <v>2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834.49503068156923</v>
      </c>
      <c r="T137" s="20">
        <v>834.49503068156923</v>
      </c>
      <c r="U137" s="20">
        <v>1408.3846153846155</v>
      </c>
      <c r="V137" s="20">
        <v>0</v>
      </c>
      <c r="W137" s="20">
        <v>0</v>
      </c>
      <c r="X137" s="20">
        <v>1365.173957061457</v>
      </c>
      <c r="Y137" s="20">
        <v>0.64154539154539159</v>
      </c>
      <c r="Z137" s="20">
        <v>27.322072072072071</v>
      </c>
      <c r="AA137" s="20">
        <v>3.6382536382536385E-2</v>
      </c>
      <c r="AB137" s="218">
        <v>0</v>
      </c>
      <c r="AC137" s="218">
        <v>0</v>
      </c>
      <c r="AD137" s="219">
        <v>28</v>
      </c>
      <c r="AE137" s="220">
        <v>0.59572072072072069</v>
      </c>
      <c r="AF137" s="220">
        <v>25.370495495495497</v>
      </c>
      <c r="AG137" s="221">
        <v>25.966216216216218</v>
      </c>
      <c r="AH137" s="220">
        <v>3.3783783783783786E-2</v>
      </c>
      <c r="AI137" s="220">
        <v>0.61085283033847182</v>
      </c>
      <c r="AJ137" s="220">
        <v>26.014940292429923</v>
      </c>
      <c r="AK137" s="220">
        <v>26.625793122768396</v>
      </c>
      <c r="AL137" s="220">
        <v>3.4641937448306528E-2</v>
      </c>
      <c r="AM137" s="220">
        <v>0.56829053906197013</v>
      </c>
      <c r="AN137" s="220">
        <v>24.202301615363186</v>
      </c>
      <c r="AO137" s="220">
        <v>24.770592154425156</v>
      </c>
      <c r="AP137" s="220">
        <v>3.2228196922228933E-2</v>
      </c>
      <c r="AQ137" s="220">
        <v>0</v>
      </c>
      <c r="AR137" s="220">
        <v>0</v>
      </c>
      <c r="AS137" s="220">
        <v>25.351972445583261</v>
      </c>
      <c r="AT137" s="220">
        <v>25.981077221513054</v>
      </c>
      <c r="AU137" s="220">
        <v>26.625793122768396</v>
      </c>
      <c r="AV137" s="220">
        <v>27.28650753670231</v>
      </c>
      <c r="AW137" s="220">
        <v>27.963617463617464</v>
      </c>
      <c r="AX137" s="220">
        <v>23.630021046257774</v>
      </c>
      <c r="AY137" s="220">
        <v>24.193586214890388</v>
      </c>
      <c r="AZ137" s="220">
        <v>24.770592154425156</v>
      </c>
      <c r="BA137" s="220">
        <v>25.3613594210861</v>
      </c>
      <c r="BB137" s="220">
        <v>25.966216216216218</v>
      </c>
      <c r="BC137" s="220">
        <v>0</v>
      </c>
      <c r="BD137" s="220">
        <v>0</v>
      </c>
      <c r="BE137" s="220">
        <v>0</v>
      </c>
      <c r="BF137" s="220">
        <v>0</v>
      </c>
      <c r="BG137" s="220">
        <v>0</v>
      </c>
      <c r="BH137" s="222">
        <v>28.106864701693933</v>
      </c>
      <c r="BI137" s="222">
        <v>28.250845742227945</v>
      </c>
      <c r="BJ137" s="222">
        <v>28.395564344217252</v>
      </c>
      <c r="BK137" s="223">
        <v>28.598139197920073</v>
      </c>
      <c r="BL137" s="223">
        <v>28.800714051622894</v>
      </c>
      <c r="BM137" s="223">
        <v>29.003288905325721</v>
      </c>
      <c r="BN137" s="223">
        <v>29.205863759028542</v>
      </c>
      <c r="BO137" s="223">
        <v>29.445395237020431</v>
      </c>
      <c r="BP137" s="223">
        <v>29.684926715012327</v>
      </c>
      <c r="BQ137" s="223">
        <v>30.348976735077517</v>
      </c>
      <c r="BR137" s="223">
        <v>31.140146881658318</v>
      </c>
      <c r="BS137" s="223">
        <v>31.487534116447765</v>
      </c>
      <c r="BT137" s="223">
        <v>31.678303929358908</v>
      </c>
      <c r="BU137" s="223">
        <v>31.875864070447985</v>
      </c>
      <c r="BV137" s="223">
        <v>32.078177441261609</v>
      </c>
      <c r="BW137" s="222">
        <v>26.099231508715796</v>
      </c>
      <c r="BX137" s="222">
        <v>26.232928189211666</v>
      </c>
      <c r="BY137" s="222">
        <v>26.367309748201738</v>
      </c>
      <c r="BZ137" s="223">
        <v>26.555414969497214</v>
      </c>
      <c r="CA137" s="223">
        <v>26.74352019079269</v>
      </c>
      <c r="CB137" s="223">
        <v>26.931625412088174</v>
      </c>
      <c r="CC137" s="223">
        <v>27.11973063338365</v>
      </c>
      <c r="CD137" s="223">
        <v>27.342152720090404</v>
      </c>
      <c r="CE137" s="223">
        <v>27.564574806797165</v>
      </c>
      <c r="CF137" s="223">
        <v>28.181192682571982</v>
      </c>
      <c r="CG137" s="223">
        <v>28.915850675825585</v>
      </c>
      <c r="CH137" s="223">
        <v>29.238424536701501</v>
      </c>
      <c r="CI137" s="223">
        <v>29.415567934404706</v>
      </c>
      <c r="CJ137" s="223">
        <v>29.599016636844564</v>
      </c>
      <c r="CK137" s="223">
        <v>29.786879052600067</v>
      </c>
      <c r="CL137" s="222">
        <v>0</v>
      </c>
      <c r="CM137" s="222">
        <v>0</v>
      </c>
      <c r="CN137" s="222">
        <v>0</v>
      </c>
      <c r="CO137" s="223">
        <v>0</v>
      </c>
      <c r="CP137" s="223">
        <v>0</v>
      </c>
      <c r="CQ137" s="223">
        <v>0</v>
      </c>
      <c r="CR137" s="223">
        <v>0</v>
      </c>
      <c r="CS137" s="223">
        <v>0</v>
      </c>
      <c r="CT137" s="223">
        <v>0</v>
      </c>
      <c r="CU137" s="223">
        <v>0</v>
      </c>
      <c r="CV137" s="223">
        <v>0</v>
      </c>
      <c r="CW137" s="223">
        <v>0</v>
      </c>
      <c r="CX137" s="223">
        <v>0</v>
      </c>
      <c r="CY137" s="223">
        <v>0</v>
      </c>
      <c r="CZ137" s="223">
        <v>0</v>
      </c>
      <c r="DA137" s="224">
        <v>3.6568910618909621E-2</v>
      </c>
      <c r="DB137" s="224">
        <v>3.6756239581353038E-2</v>
      </c>
      <c r="DC137" s="224">
        <v>3.69445281605741E-2</v>
      </c>
      <c r="DD137" s="225">
        <v>3.7208091592401869E-2</v>
      </c>
      <c r="DE137" s="225">
        <v>3.7471655024229632E-2</v>
      </c>
      <c r="DF137" s="225">
        <v>3.7735218456057408E-2</v>
      </c>
      <c r="DG137" s="225">
        <v>3.799878188788517E-2</v>
      </c>
      <c r="DH137" s="225">
        <v>3.8310428359381254E-2</v>
      </c>
      <c r="DI137" s="225">
        <v>3.8622074830877345E-2</v>
      </c>
      <c r="DJ137" s="225">
        <v>3.9486048315219249E-2</v>
      </c>
      <c r="DK137" s="225">
        <v>4.0515413585295756E-2</v>
      </c>
      <c r="DL137" s="225">
        <v>4.096738760922166E-2</v>
      </c>
      <c r="DM137" s="225">
        <v>4.1215591893519268E-2</v>
      </c>
      <c r="DN137" s="225">
        <v>4.1472630848878464E-2</v>
      </c>
      <c r="DO137" s="225">
        <v>4.1735854073980755E-2</v>
      </c>
      <c r="DP137" s="224">
        <v>0</v>
      </c>
      <c r="DQ137" s="224">
        <v>0</v>
      </c>
      <c r="DR137" s="224">
        <v>0</v>
      </c>
      <c r="DS137" s="225">
        <v>0</v>
      </c>
      <c r="DT137" s="225">
        <v>0</v>
      </c>
      <c r="DU137" s="225">
        <v>0</v>
      </c>
      <c r="DV137" s="225">
        <v>0</v>
      </c>
      <c r="DW137" s="225">
        <v>0</v>
      </c>
      <c r="DX137" s="225">
        <v>0</v>
      </c>
      <c r="DY137" s="225">
        <v>0</v>
      </c>
      <c r="DZ137" s="225">
        <v>0</v>
      </c>
      <c r="EA137" s="225">
        <v>0</v>
      </c>
      <c r="EB137" s="225">
        <v>0</v>
      </c>
      <c r="EC137" s="225">
        <v>0</v>
      </c>
      <c r="ED137" s="225">
        <v>0</v>
      </c>
    </row>
    <row r="138" spans="1:134" ht="15" x14ac:dyDescent="0.25">
      <c r="A138" s="216">
        <v>96</v>
      </c>
      <c r="B138" s="216">
        <v>91</v>
      </c>
      <c r="C138" s="216" t="s">
        <v>836</v>
      </c>
      <c r="D138" s="2">
        <v>99709</v>
      </c>
      <c r="E138" s="2">
        <v>99709</v>
      </c>
      <c r="F138" s="217" t="s">
        <v>703</v>
      </c>
      <c r="G138" s="20">
        <v>14</v>
      </c>
      <c r="H138" s="20">
        <v>5</v>
      </c>
      <c r="I138" s="20">
        <v>5</v>
      </c>
      <c r="J138" s="20">
        <v>0</v>
      </c>
      <c r="K138" s="20">
        <v>0</v>
      </c>
      <c r="L138" s="20">
        <v>7</v>
      </c>
      <c r="M138" s="20">
        <v>7</v>
      </c>
      <c r="N138" s="20">
        <v>0</v>
      </c>
      <c r="O138" s="20">
        <v>0</v>
      </c>
      <c r="P138" s="20">
        <v>0</v>
      </c>
      <c r="Q138" s="20">
        <v>7</v>
      </c>
      <c r="R138" s="20">
        <v>0</v>
      </c>
      <c r="S138" s="20">
        <v>2868.7142857142858</v>
      </c>
      <c r="T138" s="20">
        <v>2868.7142857142858</v>
      </c>
      <c r="U138" s="20">
        <v>0</v>
      </c>
      <c r="V138" s="20">
        <v>0</v>
      </c>
      <c r="W138" s="20">
        <v>0</v>
      </c>
      <c r="X138" s="20">
        <v>2868.7142857142858</v>
      </c>
      <c r="Y138" s="20">
        <v>0</v>
      </c>
      <c r="Z138" s="20">
        <v>5</v>
      </c>
      <c r="AA138" s="20">
        <v>0</v>
      </c>
      <c r="AB138" s="218">
        <v>0</v>
      </c>
      <c r="AC138" s="218">
        <v>0</v>
      </c>
      <c r="AD138" s="219">
        <v>5</v>
      </c>
      <c r="AE138" s="220">
        <v>0</v>
      </c>
      <c r="AF138" s="220">
        <v>5</v>
      </c>
      <c r="AG138" s="221">
        <v>5</v>
      </c>
      <c r="AH138" s="220">
        <v>0</v>
      </c>
      <c r="AI138" s="220">
        <v>0</v>
      </c>
      <c r="AJ138" s="220">
        <v>4.7607919750386971</v>
      </c>
      <c r="AK138" s="220">
        <v>4.7607919750386971</v>
      </c>
      <c r="AL138" s="220">
        <v>0</v>
      </c>
      <c r="AM138" s="220">
        <v>0</v>
      </c>
      <c r="AN138" s="220">
        <v>4.7697731444898812</v>
      </c>
      <c r="AO138" s="220">
        <v>4.7697731444898812</v>
      </c>
      <c r="AP138" s="220">
        <v>0</v>
      </c>
      <c r="AQ138" s="220">
        <v>0</v>
      </c>
      <c r="AR138" s="220">
        <v>0</v>
      </c>
      <c r="AS138" s="220">
        <v>4.533028045918571</v>
      </c>
      <c r="AT138" s="220">
        <v>4.6455143465104571</v>
      </c>
      <c r="AU138" s="220">
        <v>4.7607919750386971</v>
      </c>
      <c r="AV138" s="220">
        <v>4.8789301978193418</v>
      </c>
      <c r="AW138" s="220">
        <v>5</v>
      </c>
      <c r="AX138" s="220">
        <v>4.5501471699793781</v>
      </c>
      <c r="AY138" s="220">
        <v>4.6586660939419424</v>
      </c>
      <c r="AZ138" s="220">
        <v>4.7697731444898812</v>
      </c>
      <c r="BA138" s="220">
        <v>4.8835300472557153</v>
      </c>
      <c r="BB138" s="220">
        <v>5</v>
      </c>
      <c r="BC138" s="220">
        <v>0</v>
      </c>
      <c r="BD138" s="220">
        <v>0</v>
      </c>
      <c r="BE138" s="220">
        <v>0</v>
      </c>
      <c r="BF138" s="220">
        <v>0</v>
      </c>
      <c r="BG138" s="220">
        <v>0</v>
      </c>
      <c r="BH138" s="222">
        <v>5.025613145055865</v>
      </c>
      <c r="BI138" s="222">
        <v>5.0513574967516606</v>
      </c>
      <c r="BJ138" s="222">
        <v>5.0772337272103263</v>
      </c>
      <c r="BK138" s="223">
        <v>5.1134548731272282</v>
      </c>
      <c r="BL138" s="223">
        <v>5.1496760190441293</v>
      </c>
      <c r="BM138" s="223">
        <v>5.1858971649610321</v>
      </c>
      <c r="BN138" s="223">
        <v>5.2221183108779341</v>
      </c>
      <c r="BO138" s="223">
        <v>5.2649474402463952</v>
      </c>
      <c r="BP138" s="223">
        <v>5.307776569614858</v>
      </c>
      <c r="BQ138" s="223">
        <v>5.4265112113201317</v>
      </c>
      <c r="BR138" s="223">
        <v>5.567975409864931</v>
      </c>
      <c r="BS138" s="223">
        <v>5.6300895542958909</v>
      </c>
      <c r="BT138" s="223">
        <v>5.6641999145093624</v>
      </c>
      <c r="BU138" s="223">
        <v>5.6995244109458687</v>
      </c>
      <c r="BV138" s="223">
        <v>5.7356988027384981</v>
      </c>
      <c r="BW138" s="222">
        <v>5.025613145055865</v>
      </c>
      <c r="BX138" s="222">
        <v>5.0513574967516606</v>
      </c>
      <c r="BY138" s="222">
        <v>5.0772337272103263</v>
      </c>
      <c r="BZ138" s="223">
        <v>5.1134548731272282</v>
      </c>
      <c r="CA138" s="223">
        <v>5.1496760190441293</v>
      </c>
      <c r="CB138" s="223">
        <v>5.1858971649610321</v>
      </c>
      <c r="CC138" s="223">
        <v>5.2221183108779341</v>
      </c>
      <c r="CD138" s="223">
        <v>5.2649474402463952</v>
      </c>
      <c r="CE138" s="223">
        <v>5.307776569614858</v>
      </c>
      <c r="CF138" s="223">
        <v>5.4265112113201317</v>
      </c>
      <c r="CG138" s="223">
        <v>5.567975409864931</v>
      </c>
      <c r="CH138" s="223">
        <v>5.6300895542958909</v>
      </c>
      <c r="CI138" s="223">
        <v>5.6641999145093624</v>
      </c>
      <c r="CJ138" s="223">
        <v>5.6995244109458687</v>
      </c>
      <c r="CK138" s="223">
        <v>5.7356988027384981</v>
      </c>
      <c r="CL138" s="222">
        <v>0</v>
      </c>
      <c r="CM138" s="222">
        <v>0</v>
      </c>
      <c r="CN138" s="222">
        <v>0</v>
      </c>
      <c r="CO138" s="223">
        <v>0</v>
      </c>
      <c r="CP138" s="223">
        <v>0</v>
      </c>
      <c r="CQ138" s="223">
        <v>0</v>
      </c>
      <c r="CR138" s="223">
        <v>0</v>
      </c>
      <c r="CS138" s="223">
        <v>0</v>
      </c>
      <c r="CT138" s="223">
        <v>0</v>
      </c>
      <c r="CU138" s="223">
        <v>0</v>
      </c>
      <c r="CV138" s="223">
        <v>0</v>
      </c>
      <c r="CW138" s="223">
        <v>0</v>
      </c>
      <c r="CX138" s="223">
        <v>0</v>
      </c>
      <c r="CY138" s="223">
        <v>0</v>
      </c>
      <c r="CZ138" s="223">
        <v>0</v>
      </c>
      <c r="DA138" s="224">
        <v>0</v>
      </c>
      <c r="DB138" s="224">
        <v>0</v>
      </c>
      <c r="DC138" s="224">
        <v>0</v>
      </c>
      <c r="DD138" s="225">
        <v>0</v>
      </c>
      <c r="DE138" s="225">
        <v>0</v>
      </c>
      <c r="DF138" s="225">
        <v>0</v>
      </c>
      <c r="DG138" s="225">
        <v>0</v>
      </c>
      <c r="DH138" s="225">
        <v>0</v>
      </c>
      <c r="DI138" s="225">
        <v>0</v>
      </c>
      <c r="DJ138" s="225">
        <v>0</v>
      </c>
      <c r="DK138" s="225">
        <v>0</v>
      </c>
      <c r="DL138" s="225">
        <v>0</v>
      </c>
      <c r="DM138" s="225">
        <v>0</v>
      </c>
      <c r="DN138" s="225">
        <v>0</v>
      </c>
      <c r="DO138" s="225">
        <v>0</v>
      </c>
      <c r="DP138" s="224">
        <v>0</v>
      </c>
      <c r="DQ138" s="224">
        <v>0</v>
      </c>
      <c r="DR138" s="224">
        <v>0</v>
      </c>
      <c r="DS138" s="225">
        <v>0</v>
      </c>
      <c r="DT138" s="225">
        <v>0</v>
      </c>
      <c r="DU138" s="225">
        <v>0</v>
      </c>
      <c r="DV138" s="225">
        <v>0</v>
      </c>
      <c r="DW138" s="225">
        <v>0</v>
      </c>
      <c r="DX138" s="225">
        <v>0</v>
      </c>
      <c r="DY138" s="225">
        <v>0</v>
      </c>
      <c r="DZ138" s="225">
        <v>0</v>
      </c>
      <c r="EA138" s="225">
        <v>0</v>
      </c>
      <c r="EB138" s="225">
        <v>0</v>
      </c>
      <c r="EC138" s="225">
        <v>0</v>
      </c>
      <c r="ED138" s="225">
        <v>0</v>
      </c>
    </row>
    <row r="139" spans="1:134" ht="15" x14ac:dyDescent="0.25">
      <c r="A139" s="216">
        <v>97</v>
      </c>
      <c r="B139" s="216">
        <v>91</v>
      </c>
      <c r="C139" s="216" t="s">
        <v>837</v>
      </c>
      <c r="D139" s="2">
        <v>99709</v>
      </c>
      <c r="E139" s="2">
        <v>99709</v>
      </c>
      <c r="F139" s="217" t="s">
        <v>703</v>
      </c>
      <c r="G139" s="20">
        <v>83</v>
      </c>
      <c r="H139" s="20">
        <v>37</v>
      </c>
      <c r="I139" s="20">
        <v>34</v>
      </c>
      <c r="J139" s="20">
        <v>3</v>
      </c>
      <c r="K139" s="20">
        <v>0</v>
      </c>
      <c r="L139" s="20">
        <v>41</v>
      </c>
      <c r="M139" s="20">
        <v>41</v>
      </c>
      <c r="N139" s="20">
        <v>0</v>
      </c>
      <c r="O139" s="20">
        <v>0</v>
      </c>
      <c r="P139" s="20">
        <v>0</v>
      </c>
      <c r="Q139" s="20">
        <v>41</v>
      </c>
      <c r="R139" s="20">
        <v>0</v>
      </c>
      <c r="S139" s="20">
        <v>2164.6341463414633</v>
      </c>
      <c r="T139" s="20">
        <v>2164.6341463414633</v>
      </c>
      <c r="U139" s="20">
        <v>0</v>
      </c>
      <c r="V139" s="20">
        <v>0</v>
      </c>
      <c r="W139" s="20">
        <v>0</v>
      </c>
      <c r="X139" s="20">
        <v>2164.6341463414633</v>
      </c>
      <c r="Y139" s="20">
        <v>0</v>
      </c>
      <c r="Z139" s="20">
        <v>37</v>
      </c>
      <c r="AA139" s="20">
        <v>0</v>
      </c>
      <c r="AB139" s="218">
        <v>0</v>
      </c>
      <c r="AC139" s="218">
        <v>0</v>
      </c>
      <c r="AD139" s="219">
        <v>37</v>
      </c>
      <c r="AE139" s="220">
        <v>0</v>
      </c>
      <c r="AF139" s="220">
        <v>34</v>
      </c>
      <c r="AG139" s="221">
        <v>34</v>
      </c>
      <c r="AH139" s="220">
        <v>0</v>
      </c>
      <c r="AI139" s="220">
        <v>0</v>
      </c>
      <c r="AJ139" s="220">
        <v>35.229860615286356</v>
      </c>
      <c r="AK139" s="220">
        <v>35.229860615286356</v>
      </c>
      <c r="AL139" s="220">
        <v>0</v>
      </c>
      <c r="AM139" s="220">
        <v>0</v>
      </c>
      <c r="AN139" s="220">
        <v>32.434457382531193</v>
      </c>
      <c r="AO139" s="220">
        <v>32.434457382531193</v>
      </c>
      <c r="AP139" s="220">
        <v>0</v>
      </c>
      <c r="AQ139" s="220">
        <v>0</v>
      </c>
      <c r="AR139" s="220">
        <v>0</v>
      </c>
      <c r="AS139" s="220">
        <v>33.544407539797426</v>
      </c>
      <c r="AT139" s="220">
        <v>34.376806164177381</v>
      </c>
      <c r="AU139" s="220">
        <v>35.229860615286356</v>
      </c>
      <c r="AV139" s="220">
        <v>36.104083463863127</v>
      </c>
      <c r="AW139" s="220">
        <v>37</v>
      </c>
      <c r="AX139" s="220">
        <v>30.941000755859772</v>
      </c>
      <c r="AY139" s="220">
        <v>31.678929438805209</v>
      </c>
      <c r="AZ139" s="220">
        <v>32.434457382531193</v>
      </c>
      <c r="BA139" s="220">
        <v>33.208004321338862</v>
      </c>
      <c r="BB139" s="220">
        <v>34</v>
      </c>
      <c r="BC139" s="220">
        <v>0</v>
      </c>
      <c r="BD139" s="220">
        <v>0</v>
      </c>
      <c r="BE139" s="220">
        <v>0</v>
      </c>
      <c r="BF139" s="220">
        <v>0</v>
      </c>
      <c r="BG139" s="220">
        <v>0</v>
      </c>
      <c r="BH139" s="222">
        <v>37.345702995858282</v>
      </c>
      <c r="BI139" s="222">
        <v>37.694636006888061</v>
      </c>
      <c r="BJ139" s="222">
        <v>38.046829212168291</v>
      </c>
      <c r="BK139" s="223">
        <v>38.403433828911616</v>
      </c>
      <c r="BL139" s="223">
        <v>38.760038445654942</v>
      </c>
      <c r="BM139" s="223">
        <v>39.116643062398282</v>
      </c>
      <c r="BN139" s="223">
        <v>39.473247679141608</v>
      </c>
      <c r="BO139" s="223">
        <v>39.894909249400307</v>
      </c>
      <c r="BP139" s="223">
        <v>40.31657081965902</v>
      </c>
      <c r="BQ139" s="223">
        <v>41.485537740159117</v>
      </c>
      <c r="BR139" s="223">
        <v>42.878281813488684</v>
      </c>
      <c r="BS139" s="223">
        <v>43.489808315713617</v>
      </c>
      <c r="BT139" s="223">
        <v>43.825631813921227</v>
      </c>
      <c r="BU139" s="223">
        <v>44.173408732472907</v>
      </c>
      <c r="BV139" s="223">
        <v>44.529553045265459</v>
      </c>
      <c r="BW139" s="222">
        <v>34.317673023221118</v>
      </c>
      <c r="BX139" s="222">
        <v>34.638314168491732</v>
      </c>
      <c r="BY139" s="222">
        <v>34.96195116793843</v>
      </c>
      <c r="BZ139" s="223">
        <v>35.289641896837701</v>
      </c>
      <c r="CA139" s="223">
        <v>35.617332625736978</v>
      </c>
      <c r="CB139" s="223">
        <v>35.945023354636255</v>
      </c>
      <c r="CC139" s="223">
        <v>36.272714083535533</v>
      </c>
      <c r="CD139" s="223">
        <v>36.660186877827314</v>
      </c>
      <c r="CE139" s="223">
        <v>37.047659672119103</v>
      </c>
      <c r="CF139" s="223">
        <v>38.121845490957028</v>
      </c>
      <c r="CG139" s="223">
        <v>39.401664369151767</v>
      </c>
      <c r="CH139" s="223">
        <v>39.963607641466574</v>
      </c>
      <c r="CI139" s="223">
        <v>40.272202207387075</v>
      </c>
      <c r="CJ139" s="223">
        <v>40.59178099740754</v>
      </c>
      <c r="CK139" s="223">
        <v>40.919048744297989</v>
      </c>
      <c r="CL139" s="222">
        <v>0</v>
      </c>
      <c r="CM139" s="222">
        <v>0</v>
      </c>
      <c r="CN139" s="222">
        <v>0</v>
      </c>
      <c r="CO139" s="223">
        <v>0</v>
      </c>
      <c r="CP139" s="223">
        <v>0</v>
      </c>
      <c r="CQ139" s="223">
        <v>0</v>
      </c>
      <c r="CR139" s="223">
        <v>0</v>
      </c>
      <c r="CS139" s="223">
        <v>0</v>
      </c>
      <c r="CT139" s="223">
        <v>0</v>
      </c>
      <c r="CU139" s="223">
        <v>0</v>
      </c>
      <c r="CV139" s="223">
        <v>0</v>
      </c>
      <c r="CW139" s="223">
        <v>0</v>
      </c>
      <c r="CX139" s="223">
        <v>0</v>
      </c>
      <c r="CY139" s="223">
        <v>0</v>
      </c>
      <c r="CZ139" s="223">
        <v>0</v>
      </c>
      <c r="DA139" s="224">
        <v>0</v>
      </c>
      <c r="DB139" s="224">
        <v>0</v>
      </c>
      <c r="DC139" s="224">
        <v>0</v>
      </c>
      <c r="DD139" s="225">
        <v>0</v>
      </c>
      <c r="DE139" s="225">
        <v>0</v>
      </c>
      <c r="DF139" s="225">
        <v>0</v>
      </c>
      <c r="DG139" s="225">
        <v>0</v>
      </c>
      <c r="DH139" s="225">
        <v>0</v>
      </c>
      <c r="DI139" s="225">
        <v>0</v>
      </c>
      <c r="DJ139" s="225">
        <v>0</v>
      </c>
      <c r="DK139" s="225">
        <v>0</v>
      </c>
      <c r="DL139" s="225">
        <v>0</v>
      </c>
      <c r="DM139" s="225">
        <v>0</v>
      </c>
      <c r="DN139" s="225">
        <v>0</v>
      </c>
      <c r="DO139" s="225">
        <v>0</v>
      </c>
      <c r="DP139" s="224">
        <v>0</v>
      </c>
      <c r="DQ139" s="224">
        <v>0</v>
      </c>
      <c r="DR139" s="224">
        <v>0</v>
      </c>
      <c r="DS139" s="225">
        <v>0</v>
      </c>
      <c r="DT139" s="225">
        <v>0</v>
      </c>
      <c r="DU139" s="225">
        <v>0</v>
      </c>
      <c r="DV139" s="225">
        <v>0</v>
      </c>
      <c r="DW139" s="225">
        <v>0</v>
      </c>
      <c r="DX139" s="225">
        <v>0</v>
      </c>
      <c r="DY139" s="225">
        <v>0</v>
      </c>
      <c r="DZ139" s="225">
        <v>0</v>
      </c>
      <c r="EA139" s="225">
        <v>0</v>
      </c>
      <c r="EB139" s="225">
        <v>0</v>
      </c>
      <c r="EC139" s="225">
        <v>0</v>
      </c>
      <c r="ED139" s="225">
        <v>0</v>
      </c>
    </row>
    <row r="140" spans="1:134" ht="15" x14ac:dyDescent="0.25">
      <c r="A140" s="216">
        <v>100</v>
      </c>
      <c r="B140" s="216">
        <v>91</v>
      </c>
      <c r="C140" s="216" t="s">
        <v>838</v>
      </c>
      <c r="D140" s="2">
        <v>99709</v>
      </c>
      <c r="E140" s="2">
        <v>99709</v>
      </c>
      <c r="F140" s="217" t="s">
        <v>773</v>
      </c>
      <c r="G140" s="20">
        <v>571</v>
      </c>
      <c r="H140" s="20">
        <v>193</v>
      </c>
      <c r="I140" s="20">
        <v>185</v>
      </c>
      <c r="J140" s="20">
        <v>8</v>
      </c>
      <c r="K140" s="20">
        <v>0</v>
      </c>
      <c r="L140" s="20">
        <v>104</v>
      </c>
      <c r="M140" s="20">
        <v>104</v>
      </c>
      <c r="N140" s="20">
        <v>0</v>
      </c>
      <c r="O140" s="20">
        <v>0</v>
      </c>
      <c r="P140" s="20">
        <v>0</v>
      </c>
      <c r="Q140" s="20">
        <v>104</v>
      </c>
      <c r="R140" s="20">
        <v>0</v>
      </c>
      <c r="S140" s="20">
        <v>3187.9903846153848</v>
      </c>
      <c r="T140" s="20">
        <v>3187.9903846153848</v>
      </c>
      <c r="U140" s="20">
        <v>0</v>
      </c>
      <c r="V140" s="20">
        <v>0</v>
      </c>
      <c r="W140" s="20">
        <v>0</v>
      </c>
      <c r="X140" s="20">
        <v>3187.9903846153848</v>
      </c>
      <c r="Y140" s="20">
        <v>0</v>
      </c>
      <c r="Z140" s="20">
        <v>193</v>
      </c>
      <c r="AA140" s="20">
        <v>0</v>
      </c>
      <c r="AB140" s="218">
        <v>0</v>
      </c>
      <c r="AC140" s="218">
        <v>0</v>
      </c>
      <c r="AD140" s="219">
        <v>193</v>
      </c>
      <c r="AE140" s="220">
        <v>0</v>
      </c>
      <c r="AF140" s="220">
        <v>185</v>
      </c>
      <c r="AG140" s="221">
        <v>185</v>
      </c>
      <c r="AH140" s="220">
        <v>0</v>
      </c>
      <c r="AI140" s="220">
        <v>0</v>
      </c>
      <c r="AJ140" s="220">
        <v>183.76657023649369</v>
      </c>
      <c r="AK140" s="220">
        <v>183.76657023649369</v>
      </c>
      <c r="AL140" s="220">
        <v>0</v>
      </c>
      <c r="AM140" s="220">
        <v>0</v>
      </c>
      <c r="AN140" s="220">
        <v>176.48160634612563</v>
      </c>
      <c r="AO140" s="220">
        <v>176.48160634612563</v>
      </c>
      <c r="AP140" s="220">
        <v>0</v>
      </c>
      <c r="AQ140" s="220">
        <v>0</v>
      </c>
      <c r="AR140" s="220">
        <v>0</v>
      </c>
      <c r="AS140" s="220">
        <v>174.97488257245683</v>
      </c>
      <c r="AT140" s="220">
        <v>179.31685377530363</v>
      </c>
      <c r="AU140" s="220">
        <v>183.76657023649369</v>
      </c>
      <c r="AV140" s="220">
        <v>188.32670563582658</v>
      </c>
      <c r="AW140" s="220">
        <v>193</v>
      </c>
      <c r="AX140" s="220">
        <v>168.355445289237</v>
      </c>
      <c r="AY140" s="220">
        <v>172.37064547585189</v>
      </c>
      <c r="AZ140" s="220">
        <v>176.48160634612563</v>
      </c>
      <c r="BA140" s="220">
        <v>180.69061174846146</v>
      </c>
      <c r="BB140" s="220">
        <v>185</v>
      </c>
      <c r="BC140" s="220">
        <v>0</v>
      </c>
      <c r="BD140" s="220">
        <v>0</v>
      </c>
      <c r="BE140" s="220">
        <v>0</v>
      </c>
      <c r="BF140" s="220">
        <v>0</v>
      </c>
      <c r="BG140" s="220">
        <v>0</v>
      </c>
      <c r="BH140" s="222">
        <v>194.56000229965514</v>
      </c>
      <c r="BI140" s="222">
        <v>196.13261396291094</v>
      </c>
      <c r="BJ140" s="222">
        <v>197.71793691016231</v>
      </c>
      <c r="BK140" s="223">
        <v>198.97457549398916</v>
      </c>
      <c r="BL140" s="223">
        <v>200.23121407781599</v>
      </c>
      <c r="BM140" s="223">
        <v>201.48785266164285</v>
      </c>
      <c r="BN140" s="223">
        <v>202.7444912454697</v>
      </c>
      <c r="BO140" s="223">
        <v>204.23038395023377</v>
      </c>
      <c r="BP140" s="223">
        <v>205.71627665499787</v>
      </c>
      <c r="BQ140" s="223">
        <v>209.83559779260105</v>
      </c>
      <c r="BR140" s="223">
        <v>214.74348697229107</v>
      </c>
      <c r="BS140" s="223">
        <v>216.89844448446951</v>
      </c>
      <c r="BT140" s="223">
        <v>218.08185250946187</v>
      </c>
      <c r="BU140" s="223">
        <v>219.30738317815488</v>
      </c>
      <c r="BV140" s="223">
        <v>220.56239969743828</v>
      </c>
      <c r="BW140" s="222">
        <v>186.49533899189743</v>
      </c>
      <c r="BX140" s="222">
        <v>188.00276467947421</v>
      </c>
      <c r="BY140" s="222">
        <v>189.52237475844575</v>
      </c>
      <c r="BZ140" s="223">
        <v>190.72692469631087</v>
      </c>
      <c r="CA140" s="223">
        <v>191.93147463417597</v>
      </c>
      <c r="CB140" s="223">
        <v>193.13602457204109</v>
      </c>
      <c r="CC140" s="223">
        <v>194.34057450990619</v>
      </c>
      <c r="CD140" s="223">
        <v>195.76487580721891</v>
      </c>
      <c r="CE140" s="223">
        <v>197.18917710453167</v>
      </c>
      <c r="CF140" s="223">
        <v>201.13774917943627</v>
      </c>
      <c r="CG140" s="223">
        <v>205.84220253820649</v>
      </c>
      <c r="CH140" s="223">
        <v>207.90783538666767</v>
      </c>
      <c r="CI140" s="223">
        <v>209.04219022927694</v>
      </c>
      <c r="CJ140" s="223">
        <v>210.21692169926766</v>
      </c>
      <c r="CK140" s="223">
        <v>211.41991680842531</v>
      </c>
      <c r="CL140" s="222">
        <v>0</v>
      </c>
      <c r="CM140" s="222">
        <v>0</v>
      </c>
      <c r="CN140" s="222">
        <v>0</v>
      </c>
      <c r="CO140" s="223">
        <v>0</v>
      </c>
      <c r="CP140" s="223">
        <v>0</v>
      </c>
      <c r="CQ140" s="223">
        <v>0</v>
      </c>
      <c r="CR140" s="223">
        <v>0</v>
      </c>
      <c r="CS140" s="223">
        <v>0</v>
      </c>
      <c r="CT140" s="223">
        <v>0</v>
      </c>
      <c r="CU140" s="223">
        <v>0</v>
      </c>
      <c r="CV140" s="223">
        <v>0</v>
      </c>
      <c r="CW140" s="223">
        <v>0</v>
      </c>
      <c r="CX140" s="223">
        <v>0</v>
      </c>
      <c r="CY140" s="223">
        <v>0</v>
      </c>
      <c r="CZ140" s="223">
        <v>0</v>
      </c>
      <c r="DA140" s="224">
        <v>0</v>
      </c>
      <c r="DB140" s="224">
        <v>0</v>
      </c>
      <c r="DC140" s="224">
        <v>0</v>
      </c>
      <c r="DD140" s="225">
        <v>0</v>
      </c>
      <c r="DE140" s="225">
        <v>0</v>
      </c>
      <c r="DF140" s="225">
        <v>0</v>
      </c>
      <c r="DG140" s="225">
        <v>0</v>
      </c>
      <c r="DH140" s="225">
        <v>0</v>
      </c>
      <c r="DI140" s="225">
        <v>0</v>
      </c>
      <c r="DJ140" s="225">
        <v>0</v>
      </c>
      <c r="DK140" s="225">
        <v>0</v>
      </c>
      <c r="DL140" s="225">
        <v>0</v>
      </c>
      <c r="DM140" s="225">
        <v>0</v>
      </c>
      <c r="DN140" s="225">
        <v>0</v>
      </c>
      <c r="DO140" s="225">
        <v>0</v>
      </c>
      <c r="DP140" s="224">
        <v>0</v>
      </c>
      <c r="DQ140" s="224">
        <v>0</v>
      </c>
      <c r="DR140" s="224">
        <v>0</v>
      </c>
      <c r="DS140" s="225">
        <v>0</v>
      </c>
      <c r="DT140" s="225">
        <v>0</v>
      </c>
      <c r="DU140" s="225">
        <v>0</v>
      </c>
      <c r="DV140" s="225">
        <v>0</v>
      </c>
      <c r="DW140" s="225">
        <v>0</v>
      </c>
      <c r="DX140" s="225">
        <v>0</v>
      </c>
      <c r="DY140" s="225">
        <v>0</v>
      </c>
      <c r="DZ140" s="225">
        <v>0</v>
      </c>
      <c r="EA140" s="225">
        <v>0</v>
      </c>
      <c r="EB140" s="225">
        <v>0</v>
      </c>
      <c r="EC140" s="225">
        <v>0</v>
      </c>
      <c r="ED140" s="225">
        <v>0</v>
      </c>
    </row>
    <row r="141" spans="1:134" ht="15" x14ac:dyDescent="0.25">
      <c r="A141" s="216">
        <v>101</v>
      </c>
      <c r="B141" s="216">
        <v>91</v>
      </c>
      <c r="C141" s="216" t="s">
        <v>839</v>
      </c>
      <c r="D141" s="2">
        <v>99709</v>
      </c>
      <c r="E141" s="2">
        <v>99709</v>
      </c>
      <c r="F141" s="217" t="s">
        <v>773</v>
      </c>
      <c r="G141" s="20">
        <v>107</v>
      </c>
      <c r="H141" s="20">
        <v>59</v>
      </c>
      <c r="I141" s="20">
        <v>49</v>
      </c>
      <c r="J141" s="20">
        <v>10</v>
      </c>
      <c r="K141" s="20">
        <v>0</v>
      </c>
      <c r="L141" s="20">
        <v>34</v>
      </c>
      <c r="M141" s="20">
        <v>34</v>
      </c>
      <c r="N141" s="20">
        <v>0</v>
      </c>
      <c r="O141" s="20">
        <v>0</v>
      </c>
      <c r="P141" s="20">
        <v>0</v>
      </c>
      <c r="Q141" s="20">
        <v>34</v>
      </c>
      <c r="R141" s="20">
        <v>0</v>
      </c>
      <c r="S141" s="20">
        <v>3441.1470588235293</v>
      </c>
      <c r="T141" s="20">
        <v>3441.1470588235293</v>
      </c>
      <c r="U141" s="20">
        <v>0</v>
      </c>
      <c r="V141" s="20">
        <v>0</v>
      </c>
      <c r="W141" s="20">
        <v>0</v>
      </c>
      <c r="X141" s="20">
        <v>3441.1470588235293</v>
      </c>
      <c r="Y141" s="20">
        <v>0</v>
      </c>
      <c r="Z141" s="20">
        <v>59</v>
      </c>
      <c r="AA141" s="20">
        <v>0</v>
      </c>
      <c r="AB141" s="218">
        <v>0</v>
      </c>
      <c r="AC141" s="218">
        <v>0</v>
      </c>
      <c r="AD141" s="219">
        <v>59</v>
      </c>
      <c r="AE141" s="220">
        <v>0</v>
      </c>
      <c r="AF141" s="220">
        <v>49</v>
      </c>
      <c r="AG141" s="221">
        <v>49</v>
      </c>
      <c r="AH141" s="220">
        <v>0</v>
      </c>
      <c r="AI141" s="220">
        <v>0</v>
      </c>
      <c r="AJ141" s="220">
        <v>56.177345305456619</v>
      </c>
      <c r="AK141" s="220">
        <v>56.177345305456619</v>
      </c>
      <c r="AL141" s="220">
        <v>0</v>
      </c>
      <c r="AM141" s="220">
        <v>0</v>
      </c>
      <c r="AN141" s="220">
        <v>46.743776816000839</v>
      </c>
      <c r="AO141" s="220">
        <v>46.743776816000839</v>
      </c>
      <c r="AP141" s="220">
        <v>0</v>
      </c>
      <c r="AQ141" s="220">
        <v>0</v>
      </c>
      <c r="AR141" s="220">
        <v>0</v>
      </c>
      <c r="AS141" s="220">
        <v>53.489730941839134</v>
      </c>
      <c r="AT141" s="220">
        <v>54.81706928882339</v>
      </c>
      <c r="AU141" s="220">
        <v>56.177345305456619</v>
      </c>
      <c r="AV141" s="220">
        <v>57.571376334268237</v>
      </c>
      <c r="AW141" s="220">
        <v>59</v>
      </c>
      <c r="AX141" s="220">
        <v>44.591442265797909</v>
      </c>
      <c r="AY141" s="220">
        <v>45.654927720631036</v>
      </c>
      <c r="AZ141" s="220">
        <v>46.743776816000839</v>
      </c>
      <c r="BA141" s="220">
        <v>47.858594463106009</v>
      </c>
      <c r="BB141" s="220">
        <v>49</v>
      </c>
      <c r="BC141" s="220">
        <v>0</v>
      </c>
      <c r="BD141" s="220">
        <v>0</v>
      </c>
      <c r="BE141" s="220">
        <v>0</v>
      </c>
      <c r="BF141" s="220">
        <v>0</v>
      </c>
      <c r="BG141" s="220">
        <v>0</v>
      </c>
      <c r="BH141" s="222">
        <v>59.476891894713233</v>
      </c>
      <c r="BI141" s="222">
        <v>59.957638465345831</v>
      </c>
      <c r="BJ141" s="222">
        <v>60.442270868909723</v>
      </c>
      <c r="BK141" s="223">
        <v>60.826424632877519</v>
      </c>
      <c r="BL141" s="223">
        <v>61.210578396845307</v>
      </c>
      <c r="BM141" s="223">
        <v>61.594732160813102</v>
      </c>
      <c r="BN141" s="223">
        <v>61.97888592478089</v>
      </c>
      <c r="BO141" s="223">
        <v>62.43312255473468</v>
      </c>
      <c r="BP141" s="223">
        <v>62.887359184688471</v>
      </c>
      <c r="BQ141" s="223">
        <v>64.146633522090482</v>
      </c>
      <c r="BR141" s="223">
        <v>65.646972701373954</v>
      </c>
      <c r="BS141" s="223">
        <v>66.305742096288611</v>
      </c>
      <c r="BT141" s="223">
        <v>66.66750931636399</v>
      </c>
      <c r="BU141" s="223">
        <v>67.04215340679346</v>
      </c>
      <c r="BV141" s="223">
        <v>67.425811306470777</v>
      </c>
      <c r="BW141" s="222">
        <v>49.396062760016072</v>
      </c>
      <c r="BX141" s="222">
        <v>49.795326861049929</v>
      </c>
      <c r="BY141" s="222">
        <v>50.197818179264004</v>
      </c>
      <c r="BZ141" s="223">
        <v>50.516861135779628</v>
      </c>
      <c r="CA141" s="223">
        <v>50.835904092295252</v>
      </c>
      <c r="CB141" s="223">
        <v>51.154947048810875</v>
      </c>
      <c r="CC141" s="223">
        <v>51.473990005326499</v>
      </c>
      <c r="CD141" s="223">
        <v>51.851237375966086</v>
      </c>
      <c r="CE141" s="223">
        <v>52.22848474660568</v>
      </c>
      <c r="CF141" s="223">
        <v>53.274322755634465</v>
      </c>
      <c r="CG141" s="223">
        <v>54.520367158768195</v>
      </c>
      <c r="CH141" s="223">
        <v>55.067480724036301</v>
      </c>
      <c r="CI141" s="223">
        <v>55.367931466132802</v>
      </c>
      <c r="CJ141" s="223">
        <v>55.679076558184398</v>
      </c>
      <c r="CK141" s="223">
        <v>55.997707695204539</v>
      </c>
      <c r="CL141" s="222">
        <v>0</v>
      </c>
      <c r="CM141" s="222">
        <v>0</v>
      </c>
      <c r="CN141" s="222">
        <v>0</v>
      </c>
      <c r="CO141" s="223">
        <v>0</v>
      </c>
      <c r="CP141" s="223">
        <v>0</v>
      </c>
      <c r="CQ141" s="223">
        <v>0</v>
      </c>
      <c r="CR141" s="223">
        <v>0</v>
      </c>
      <c r="CS141" s="223">
        <v>0</v>
      </c>
      <c r="CT141" s="223">
        <v>0</v>
      </c>
      <c r="CU141" s="223">
        <v>0</v>
      </c>
      <c r="CV141" s="223">
        <v>0</v>
      </c>
      <c r="CW141" s="223">
        <v>0</v>
      </c>
      <c r="CX141" s="223">
        <v>0</v>
      </c>
      <c r="CY141" s="223">
        <v>0</v>
      </c>
      <c r="CZ141" s="223">
        <v>0</v>
      </c>
      <c r="DA141" s="224">
        <v>0</v>
      </c>
      <c r="DB141" s="224">
        <v>0</v>
      </c>
      <c r="DC141" s="224">
        <v>0</v>
      </c>
      <c r="DD141" s="225">
        <v>0</v>
      </c>
      <c r="DE141" s="225">
        <v>0</v>
      </c>
      <c r="DF141" s="225">
        <v>0</v>
      </c>
      <c r="DG141" s="225">
        <v>0</v>
      </c>
      <c r="DH141" s="225">
        <v>0</v>
      </c>
      <c r="DI141" s="225">
        <v>0</v>
      </c>
      <c r="DJ141" s="225">
        <v>0</v>
      </c>
      <c r="DK141" s="225">
        <v>0</v>
      </c>
      <c r="DL141" s="225">
        <v>0</v>
      </c>
      <c r="DM141" s="225">
        <v>0</v>
      </c>
      <c r="DN141" s="225">
        <v>0</v>
      </c>
      <c r="DO141" s="225">
        <v>0</v>
      </c>
      <c r="DP141" s="224">
        <v>0</v>
      </c>
      <c r="DQ141" s="224">
        <v>0</v>
      </c>
      <c r="DR141" s="224">
        <v>0</v>
      </c>
      <c r="DS141" s="225">
        <v>0</v>
      </c>
      <c r="DT141" s="225">
        <v>0</v>
      </c>
      <c r="DU141" s="225">
        <v>0</v>
      </c>
      <c r="DV141" s="225">
        <v>0</v>
      </c>
      <c r="DW141" s="225">
        <v>0</v>
      </c>
      <c r="DX141" s="225">
        <v>0</v>
      </c>
      <c r="DY141" s="225">
        <v>0</v>
      </c>
      <c r="DZ141" s="225">
        <v>0</v>
      </c>
      <c r="EA141" s="225">
        <v>0</v>
      </c>
      <c r="EB141" s="225">
        <v>0</v>
      </c>
      <c r="EC141" s="225">
        <v>0</v>
      </c>
      <c r="ED141" s="225">
        <v>0</v>
      </c>
    </row>
    <row r="142" spans="1:134" ht="15" x14ac:dyDescent="0.25">
      <c r="A142" s="216">
        <v>102</v>
      </c>
      <c r="B142" s="216">
        <v>91</v>
      </c>
      <c r="C142" s="216" t="s">
        <v>840</v>
      </c>
      <c r="D142" s="2">
        <v>99709</v>
      </c>
      <c r="E142" s="2">
        <v>99709</v>
      </c>
      <c r="F142" s="217" t="s">
        <v>773</v>
      </c>
      <c r="G142" s="20">
        <v>131</v>
      </c>
      <c r="H142" s="20">
        <v>67</v>
      </c>
      <c r="I142" s="20">
        <v>57</v>
      </c>
      <c r="J142" s="20">
        <v>10</v>
      </c>
      <c r="K142" s="20">
        <v>2</v>
      </c>
      <c r="L142" s="20">
        <v>69</v>
      </c>
      <c r="M142" s="20">
        <v>71</v>
      </c>
      <c r="N142" s="20">
        <v>12</v>
      </c>
      <c r="O142" s="20">
        <v>0</v>
      </c>
      <c r="P142" s="20">
        <v>0</v>
      </c>
      <c r="Q142" s="20">
        <v>83</v>
      </c>
      <c r="R142" s="20">
        <v>3726</v>
      </c>
      <c r="S142" s="20">
        <v>2085.782608695652</v>
      </c>
      <c r="T142" s="20">
        <v>2131.9859154929577</v>
      </c>
      <c r="U142" s="20">
        <v>3642.75</v>
      </c>
      <c r="V142" s="20">
        <v>0</v>
      </c>
      <c r="W142" s="20">
        <v>0</v>
      </c>
      <c r="X142" s="20">
        <v>2350.4096385542171</v>
      </c>
      <c r="Y142" s="20">
        <v>1.8873239436619718</v>
      </c>
      <c r="Z142" s="20">
        <v>65.112676056338032</v>
      </c>
      <c r="AA142" s="20">
        <v>0</v>
      </c>
      <c r="AB142" s="218">
        <v>12</v>
      </c>
      <c r="AC142" s="218">
        <v>0</v>
      </c>
      <c r="AD142" s="219">
        <v>79</v>
      </c>
      <c r="AE142" s="220">
        <v>1.6056338028169013</v>
      </c>
      <c r="AF142" s="220">
        <v>55.394366197183096</v>
      </c>
      <c r="AG142" s="221">
        <v>57</v>
      </c>
      <c r="AH142" s="220">
        <v>0</v>
      </c>
      <c r="AI142" s="220">
        <v>1.79703133705686</v>
      </c>
      <c r="AJ142" s="220">
        <v>61.997581128461682</v>
      </c>
      <c r="AK142" s="220">
        <v>63.79461246551854</v>
      </c>
      <c r="AL142" s="220">
        <v>0</v>
      </c>
      <c r="AM142" s="220">
        <v>1.5317017985122434</v>
      </c>
      <c r="AN142" s="220">
        <v>52.843712048672401</v>
      </c>
      <c r="AO142" s="220">
        <v>54.375413847184646</v>
      </c>
      <c r="AP142" s="220">
        <v>0</v>
      </c>
      <c r="AQ142" s="220">
        <v>11.51598886201489</v>
      </c>
      <c r="AR142" s="220">
        <v>0</v>
      </c>
      <c r="AS142" s="220">
        <v>60.742575815308854</v>
      </c>
      <c r="AT142" s="220">
        <v>62.249892243240119</v>
      </c>
      <c r="AU142" s="220">
        <v>63.794612465518533</v>
      </c>
      <c r="AV142" s="220">
        <v>65.377664650779181</v>
      </c>
      <c r="AW142" s="220">
        <v>67</v>
      </c>
      <c r="AX142" s="220">
        <v>51.871677737764912</v>
      </c>
      <c r="AY142" s="220">
        <v>53.108793470938146</v>
      </c>
      <c r="AZ142" s="220">
        <v>54.375413847184653</v>
      </c>
      <c r="BA142" s="220">
        <v>55.672242538715153</v>
      </c>
      <c r="BB142" s="220">
        <v>57</v>
      </c>
      <c r="BC142" s="220">
        <v>11.051499955837585</v>
      </c>
      <c r="BD142" s="220">
        <v>11.281354103120055</v>
      </c>
      <c r="BE142" s="220">
        <v>11.51598886201489</v>
      </c>
      <c r="BF142" s="220">
        <v>11.755503661867436</v>
      </c>
      <c r="BG142" s="220">
        <v>12</v>
      </c>
      <c r="BH142" s="222">
        <v>67.54155520247096</v>
      </c>
      <c r="BI142" s="222">
        <v>68.08748774878255</v>
      </c>
      <c r="BJ142" s="222">
        <v>68.637833020626289</v>
      </c>
      <c r="BK142" s="223">
        <v>69.086606382254161</v>
      </c>
      <c r="BL142" s="223">
        <v>69.535379743882018</v>
      </c>
      <c r="BM142" s="223">
        <v>69.984153105509904</v>
      </c>
      <c r="BN142" s="223">
        <v>70.432926467137762</v>
      </c>
      <c r="BO142" s="223">
        <v>70.963571533044146</v>
      </c>
      <c r="BP142" s="223">
        <v>71.49421659895053</v>
      </c>
      <c r="BQ142" s="223">
        <v>72.965317055628574</v>
      </c>
      <c r="BR142" s="223">
        <v>74.718032557136709</v>
      </c>
      <c r="BS142" s="223">
        <v>75.487615426349947</v>
      </c>
      <c r="BT142" s="223">
        <v>75.910236539841392</v>
      </c>
      <c r="BU142" s="223">
        <v>76.347900578687415</v>
      </c>
      <c r="BV142" s="223">
        <v>76.796094665281629</v>
      </c>
      <c r="BW142" s="222">
        <v>57.460726067773798</v>
      </c>
      <c r="BX142" s="222">
        <v>57.925176144486649</v>
      </c>
      <c r="BY142" s="222">
        <v>58.393380330980577</v>
      </c>
      <c r="BZ142" s="223">
        <v>58.775172593858017</v>
      </c>
      <c r="CA142" s="223">
        <v>59.156964856735449</v>
      </c>
      <c r="CB142" s="223">
        <v>59.538757119612903</v>
      </c>
      <c r="CC142" s="223">
        <v>59.920549382490343</v>
      </c>
      <c r="CD142" s="223">
        <v>60.371993692291298</v>
      </c>
      <c r="CE142" s="223">
        <v>60.823438002092253</v>
      </c>
      <c r="CF142" s="223">
        <v>62.074971226430286</v>
      </c>
      <c r="CG142" s="223">
        <v>63.566087399355112</v>
      </c>
      <c r="CH142" s="223">
        <v>64.220807153760404</v>
      </c>
      <c r="CI142" s="223">
        <v>64.5803504891188</v>
      </c>
      <c r="CJ142" s="223">
        <v>64.952691537092278</v>
      </c>
      <c r="CK142" s="223">
        <v>65.333990983896314</v>
      </c>
      <c r="CL142" s="222">
        <v>12.096994961636589</v>
      </c>
      <c r="CM142" s="222">
        <v>12.194773925155085</v>
      </c>
      <c r="CN142" s="222">
        <v>12.293343227574859</v>
      </c>
      <c r="CO142" s="223">
        <v>12.373720546075372</v>
      </c>
      <c r="CP142" s="223">
        <v>12.454097864575886</v>
      </c>
      <c r="CQ142" s="223">
        <v>12.534475183076401</v>
      </c>
      <c r="CR142" s="223">
        <v>12.614852501576914</v>
      </c>
      <c r="CS142" s="223">
        <v>12.709893408903431</v>
      </c>
      <c r="CT142" s="223">
        <v>12.804934316229948</v>
      </c>
      <c r="CU142" s="223">
        <v>13.068414995037955</v>
      </c>
      <c r="CV142" s="223">
        <v>13.38233418933792</v>
      </c>
      <c r="CW142" s="223">
        <v>13.520169927107453</v>
      </c>
      <c r="CX142" s="223">
        <v>13.595863260867116</v>
      </c>
      <c r="CY142" s="223">
        <v>13.674250849914165</v>
      </c>
      <c r="CZ142" s="223">
        <v>13.754524417662383</v>
      </c>
      <c r="DA142" s="224">
        <v>0</v>
      </c>
      <c r="DB142" s="224">
        <v>0</v>
      </c>
      <c r="DC142" s="224">
        <v>0</v>
      </c>
      <c r="DD142" s="225">
        <v>0</v>
      </c>
      <c r="DE142" s="225">
        <v>0</v>
      </c>
      <c r="DF142" s="225">
        <v>0</v>
      </c>
      <c r="DG142" s="225">
        <v>0</v>
      </c>
      <c r="DH142" s="225">
        <v>0</v>
      </c>
      <c r="DI142" s="225">
        <v>0</v>
      </c>
      <c r="DJ142" s="225">
        <v>0</v>
      </c>
      <c r="DK142" s="225">
        <v>0</v>
      </c>
      <c r="DL142" s="225">
        <v>0</v>
      </c>
      <c r="DM142" s="225">
        <v>0</v>
      </c>
      <c r="DN142" s="225">
        <v>0</v>
      </c>
      <c r="DO142" s="225">
        <v>0</v>
      </c>
      <c r="DP142" s="224">
        <v>0</v>
      </c>
      <c r="DQ142" s="224">
        <v>0</v>
      </c>
      <c r="DR142" s="224">
        <v>0</v>
      </c>
      <c r="DS142" s="225">
        <v>0</v>
      </c>
      <c r="DT142" s="225">
        <v>0</v>
      </c>
      <c r="DU142" s="225">
        <v>0</v>
      </c>
      <c r="DV142" s="225">
        <v>0</v>
      </c>
      <c r="DW142" s="225">
        <v>0</v>
      </c>
      <c r="DX142" s="225">
        <v>0</v>
      </c>
      <c r="DY142" s="225">
        <v>0</v>
      </c>
      <c r="DZ142" s="225">
        <v>0</v>
      </c>
      <c r="EA142" s="225">
        <v>0</v>
      </c>
      <c r="EB142" s="225">
        <v>0</v>
      </c>
      <c r="EC142" s="225">
        <v>0</v>
      </c>
      <c r="ED142" s="225">
        <v>0</v>
      </c>
    </row>
    <row r="143" spans="1:134" ht="15" x14ac:dyDescent="0.25">
      <c r="A143" s="216">
        <v>103</v>
      </c>
      <c r="B143" s="216">
        <v>91</v>
      </c>
      <c r="C143" s="216" t="s">
        <v>841</v>
      </c>
      <c r="D143" s="2">
        <v>99709</v>
      </c>
      <c r="E143" s="2">
        <v>99709</v>
      </c>
      <c r="F143" s="217" t="s">
        <v>773</v>
      </c>
      <c r="G143" s="20">
        <v>278</v>
      </c>
      <c r="H143" s="20">
        <v>142</v>
      </c>
      <c r="I143" s="20">
        <v>126</v>
      </c>
      <c r="J143" s="20">
        <v>16</v>
      </c>
      <c r="K143" s="20">
        <v>0</v>
      </c>
      <c r="L143" s="20">
        <v>29</v>
      </c>
      <c r="M143" s="20">
        <v>29</v>
      </c>
      <c r="N143" s="20">
        <v>15</v>
      </c>
      <c r="O143" s="20">
        <v>0</v>
      </c>
      <c r="P143" s="20">
        <v>0</v>
      </c>
      <c r="Q143" s="20">
        <v>44</v>
      </c>
      <c r="R143" s="20">
        <v>0</v>
      </c>
      <c r="S143" s="20">
        <v>2830.4482758620688</v>
      </c>
      <c r="T143" s="20">
        <v>2830.4482758620688</v>
      </c>
      <c r="U143" s="20">
        <v>6957.4</v>
      </c>
      <c r="V143" s="20">
        <v>0</v>
      </c>
      <c r="W143" s="20">
        <v>0</v>
      </c>
      <c r="X143" s="20">
        <v>4237.363636363636</v>
      </c>
      <c r="Y143" s="20">
        <v>0</v>
      </c>
      <c r="Z143" s="20">
        <v>142</v>
      </c>
      <c r="AA143" s="20">
        <v>0</v>
      </c>
      <c r="AB143" s="218">
        <v>15</v>
      </c>
      <c r="AC143" s="218">
        <v>0</v>
      </c>
      <c r="AD143" s="219">
        <v>157</v>
      </c>
      <c r="AE143" s="220">
        <v>0</v>
      </c>
      <c r="AF143" s="220">
        <v>126</v>
      </c>
      <c r="AG143" s="221">
        <v>126</v>
      </c>
      <c r="AH143" s="220">
        <v>0</v>
      </c>
      <c r="AI143" s="220">
        <v>0</v>
      </c>
      <c r="AJ143" s="220">
        <v>135.20649209109899</v>
      </c>
      <c r="AK143" s="220">
        <v>135.20649209109899</v>
      </c>
      <c r="AL143" s="220">
        <v>0</v>
      </c>
      <c r="AM143" s="220">
        <v>0</v>
      </c>
      <c r="AN143" s="220">
        <v>120.19828324114502</v>
      </c>
      <c r="AO143" s="220">
        <v>120.19828324114502</v>
      </c>
      <c r="AP143" s="220">
        <v>0</v>
      </c>
      <c r="AQ143" s="220">
        <v>14.394986077518613</v>
      </c>
      <c r="AR143" s="220">
        <v>0</v>
      </c>
      <c r="AS143" s="220">
        <v>128.73799650408742</v>
      </c>
      <c r="AT143" s="220">
        <v>131.93260744089696</v>
      </c>
      <c r="AU143" s="220">
        <v>135.20649209109899</v>
      </c>
      <c r="AV143" s="220">
        <v>138.56161761806931</v>
      </c>
      <c r="AW143" s="220">
        <v>142</v>
      </c>
      <c r="AX143" s="220">
        <v>114.66370868348034</v>
      </c>
      <c r="AY143" s="220">
        <v>117.39838556733696</v>
      </c>
      <c r="AZ143" s="220">
        <v>120.19828324114502</v>
      </c>
      <c r="BA143" s="220">
        <v>123.06495719084403</v>
      </c>
      <c r="BB143" s="220">
        <v>126</v>
      </c>
      <c r="BC143" s="220">
        <v>13.814374944796981</v>
      </c>
      <c r="BD143" s="220">
        <v>14.101692628900068</v>
      </c>
      <c r="BE143" s="220">
        <v>14.394986077518613</v>
      </c>
      <c r="BF143" s="220">
        <v>14.694379577334294</v>
      </c>
      <c r="BG143" s="220">
        <v>15</v>
      </c>
      <c r="BH143" s="222">
        <v>145.33158690364144</v>
      </c>
      <c r="BI143" s="222">
        <v>148.7413390981034</v>
      </c>
      <c r="BJ143" s="222">
        <v>152.23109048802829</v>
      </c>
      <c r="BK143" s="223">
        <v>152.23109048802829</v>
      </c>
      <c r="BL143" s="223">
        <v>152.23109048802829</v>
      </c>
      <c r="BM143" s="223">
        <v>152.23109048802829</v>
      </c>
      <c r="BN143" s="223">
        <v>152.23109048802829</v>
      </c>
      <c r="BO143" s="223">
        <v>152.23109048802829</v>
      </c>
      <c r="BP143" s="223">
        <v>152.23109048802829</v>
      </c>
      <c r="BQ143" s="223">
        <v>152.23109048802829</v>
      </c>
      <c r="BR143" s="223">
        <v>152.23109048802829</v>
      </c>
      <c r="BS143" s="223">
        <v>152.23109048802829</v>
      </c>
      <c r="BT143" s="223">
        <v>152.23109048802829</v>
      </c>
      <c r="BU143" s="223">
        <v>152.23109048802829</v>
      </c>
      <c r="BV143" s="223">
        <v>152.23109048802829</v>
      </c>
      <c r="BW143" s="222">
        <v>128.95619682999171</v>
      </c>
      <c r="BX143" s="222">
        <v>131.98175159409175</v>
      </c>
      <c r="BY143" s="222">
        <v>135.07829155979974</v>
      </c>
      <c r="BZ143" s="223">
        <v>135.07829155979974</v>
      </c>
      <c r="CA143" s="223">
        <v>135.07829155979974</v>
      </c>
      <c r="CB143" s="223">
        <v>135.07829155979974</v>
      </c>
      <c r="CC143" s="223">
        <v>135.07829155979974</v>
      </c>
      <c r="CD143" s="223">
        <v>135.07829155979974</v>
      </c>
      <c r="CE143" s="223">
        <v>135.07829155979974</v>
      </c>
      <c r="CF143" s="223">
        <v>135.07829155979974</v>
      </c>
      <c r="CG143" s="223">
        <v>135.07829155979974</v>
      </c>
      <c r="CH143" s="223">
        <v>135.07829155979974</v>
      </c>
      <c r="CI143" s="223">
        <v>135.07829155979974</v>
      </c>
      <c r="CJ143" s="223">
        <v>135.07829155979974</v>
      </c>
      <c r="CK143" s="223">
        <v>135.07829155979974</v>
      </c>
      <c r="CL143" s="222">
        <v>15.351928194046632</v>
      </c>
      <c r="CM143" s="222">
        <v>15.712113285010924</v>
      </c>
      <c r="CN143" s="222">
        <v>16.080748995214254</v>
      </c>
      <c r="CO143" s="223">
        <v>16.080748995214254</v>
      </c>
      <c r="CP143" s="223">
        <v>16.080748995214254</v>
      </c>
      <c r="CQ143" s="223">
        <v>16.080748995214254</v>
      </c>
      <c r="CR143" s="223">
        <v>16.080748995214254</v>
      </c>
      <c r="CS143" s="223">
        <v>16.080748995214254</v>
      </c>
      <c r="CT143" s="223">
        <v>16.080748995214254</v>
      </c>
      <c r="CU143" s="223">
        <v>16.080748995214254</v>
      </c>
      <c r="CV143" s="223">
        <v>16.080748995214254</v>
      </c>
      <c r="CW143" s="223">
        <v>16.080748995214254</v>
      </c>
      <c r="CX143" s="223">
        <v>16.080748995214254</v>
      </c>
      <c r="CY143" s="223">
        <v>16.080748995214254</v>
      </c>
      <c r="CZ143" s="223">
        <v>16.080748995214254</v>
      </c>
      <c r="DA143" s="224">
        <v>0</v>
      </c>
      <c r="DB143" s="224">
        <v>0</v>
      </c>
      <c r="DC143" s="224">
        <v>0</v>
      </c>
      <c r="DD143" s="225">
        <v>0</v>
      </c>
      <c r="DE143" s="225">
        <v>0</v>
      </c>
      <c r="DF143" s="225">
        <v>0</v>
      </c>
      <c r="DG143" s="225">
        <v>0</v>
      </c>
      <c r="DH143" s="225">
        <v>0</v>
      </c>
      <c r="DI143" s="225">
        <v>0</v>
      </c>
      <c r="DJ143" s="225">
        <v>0</v>
      </c>
      <c r="DK143" s="225">
        <v>0</v>
      </c>
      <c r="DL143" s="225">
        <v>0</v>
      </c>
      <c r="DM143" s="225">
        <v>0</v>
      </c>
      <c r="DN143" s="225">
        <v>0</v>
      </c>
      <c r="DO143" s="225">
        <v>0</v>
      </c>
      <c r="DP143" s="224">
        <v>0</v>
      </c>
      <c r="DQ143" s="224">
        <v>0</v>
      </c>
      <c r="DR143" s="224">
        <v>0</v>
      </c>
      <c r="DS143" s="225">
        <v>0</v>
      </c>
      <c r="DT143" s="225">
        <v>0</v>
      </c>
      <c r="DU143" s="225">
        <v>0</v>
      </c>
      <c r="DV143" s="225">
        <v>0</v>
      </c>
      <c r="DW143" s="225">
        <v>0</v>
      </c>
      <c r="DX143" s="225">
        <v>0</v>
      </c>
      <c r="DY143" s="225">
        <v>0</v>
      </c>
      <c r="DZ143" s="225">
        <v>0</v>
      </c>
      <c r="EA143" s="225">
        <v>0</v>
      </c>
      <c r="EB143" s="225">
        <v>0</v>
      </c>
      <c r="EC143" s="225">
        <v>0</v>
      </c>
      <c r="ED143" s="225">
        <v>0</v>
      </c>
    </row>
    <row r="144" spans="1:134" ht="15" x14ac:dyDescent="0.25">
      <c r="A144" s="216">
        <v>104</v>
      </c>
      <c r="B144" s="216">
        <v>91</v>
      </c>
      <c r="C144" s="216" t="s">
        <v>842</v>
      </c>
      <c r="D144" s="2">
        <v>99709</v>
      </c>
      <c r="E144" s="2">
        <v>99709</v>
      </c>
      <c r="F144" s="217" t="s">
        <v>773</v>
      </c>
      <c r="G144" s="20">
        <v>14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11</v>
      </c>
      <c r="O144" s="20">
        <v>0</v>
      </c>
      <c r="P144" s="20">
        <v>0</v>
      </c>
      <c r="Q144" s="20">
        <v>11</v>
      </c>
      <c r="R144" s="20">
        <v>0</v>
      </c>
      <c r="S144" s="20">
        <v>0</v>
      </c>
      <c r="T144" s="20">
        <v>0</v>
      </c>
      <c r="U144" s="20">
        <v>15636.636363636364</v>
      </c>
      <c r="V144" s="20">
        <v>0</v>
      </c>
      <c r="W144" s="20">
        <v>0</v>
      </c>
      <c r="X144" s="20">
        <v>15636.636363636364</v>
      </c>
      <c r="Y144" s="20">
        <v>0</v>
      </c>
      <c r="Z144" s="20">
        <v>0</v>
      </c>
      <c r="AA144" s="20">
        <v>0</v>
      </c>
      <c r="AB144" s="218">
        <v>11</v>
      </c>
      <c r="AC144" s="218">
        <v>0</v>
      </c>
      <c r="AD144" s="219">
        <v>11</v>
      </c>
      <c r="AE144" s="220">
        <v>0</v>
      </c>
      <c r="AF144" s="220">
        <v>0</v>
      </c>
      <c r="AG144" s="221">
        <v>0</v>
      </c>
      <c r="AH144" s="220">
        <v>0</v>
      </c>
      <c r="AI144" s="220">
        <v>0</v>
      </c>
      <c r="AJ144" s="220">
        <v>0</v>
      </c>
      <c r="AK144" s="220">
        <v>0</v>
      </c>
      <c r="AL144" s="220">
        <v>0</v>
      </c>
      <c r="AM144" s="220">
        <v>0</v>
      </c>
      <c r="AN144" s="220">
        <v>0</v>
      </c>
      <c r="AO144" s="220">
        <v>0</v>
      </c>
      <c r="AP144" s="220">
        <v>0</v>
      </c>
      <c r="AQ144" s="220">
        <v>10.55632312351365</v>
      </c>
      <c r="AR144" s="220">
        <v>0</v>
      </c>
      <c r="AS144" s="220">
        <v>0</v>
      </c>
      <c r="AT144" s="220">
        <v>0</v>
      </c>
      <c r="AU144" s="220">
        <v>0</v>
      </c>
      <c r="AV144" s="220">
        <v>0</v>
      </c>
      <c r="AW144" s="220">
        <v>0</v>
      </c>
      <c r="AX144" s="220">
        <v>0</v>
      </c>
      <c r="AY144" s="220">
        <v>0</v>
      </c>
      <c r="AZ144" s="220">
        <v>0</v>
      </c>
      <c r="BA144" s="220">
        <v>0</v>
      </c>
      <c r="BB144" s="220">
        <v>0</v>
      </c>
      <c r="BC144" s="220">
        <v>10.130541626184453</v>
      </c>
      <c r="BD144" s="220">
        <v>10.341241261193383</v>
      </c>
      <c r="BE144" s="220">
        <v>10.55632312351365</v>
      </c>
      <c r="BF144" s="220">
        <v>10.775878356711816</v>
      </c>
      <c r="BG144" s="220">
        <v>11</v>
      </c>
      <c r="BH144" s="222">
        <v>0</v>
      </c>
      <c r="BI144" s="222">
        <v>0</v>
      </c>
      <c r="BJ144" s="222">
        <v>0</v>
      </c>
      <c r="BK144" s="223">
        <v>0</v>
      </c>
      <c r="BL144" s="223">
        <v>0</v>
      </c>
      <c r="BM144" s="223">
        <v>0</v>
      </c>
      <c r="BN144" s="223">
        <v>0</v>
      </c>
      <c r="BO144" s="223">
        <v>0</v>
      </c>
      <c r="BP144" s="223">
        <v>0</v>
      </c>
      <c r="BQ144" s="223">
        <v>0</v>
      </c>
      <c r="BR144" s="223">
        <v>0</v>
      </c>
      <c r="BS144" s="223">
        <v>0</v>
      </c>
      <c r="BT144" s="223">
        <v>0</v>
      </c>
      <c r="BU144" s="223">
        <v>0</v>
      </c>
      <c r="BV144" s="223">
        <v>0</v>
      </c>
      <c r="BW144" s="222">
        <v>0</v>
      </c>
      <c r="BX144" s="222">
        <v>0</v>
      </c>
      <c r="BY144" s="222">
        <v>0</v>
      </c>
      <c r="BZ144" s="223">
        <v>0</v>
      </c>
      <c r="CA144" s="223">
        <v>0</v>
      </c>
      <c r="CB144" s="223">
        <v>0</v>
      </c>
      <c r="CC144" s="223">
        <v>0</v>
      </c>
      <c r="CD144" s="223">
        <v>0</v>
      </c>
      <c r="CE144" s="223">
        <v>0</v>
      </c>
      <c r="CF144" s="223">
        <v>0</v>
      </c>
      <c r="CG144" s="223">
        <v>0</v>
      </c>
      <c r="CH144" s="223">
        <v>0</v>
      </c>
      <c r="CI144" s="223">
        <v>0</v>
      </c>
      <c r="CJ144" s="223">
        <v>0</v>
      </c>
      <c r="CK144" s="223">
        <v>0</v>
      </c>
      <c r="CL144" s="222">
        <v>11.258080675634197</v>
      </c>
      <c r="CM144" s="222">
        <v>11.52221640900801</v>
      </c>
      <c r="CN144" s="222">
        <v>11.79254926315712</v>
      </c>
      <c r="CO144" s="223">
        <v>11.79254926315712</v>
      </c>
      <c r="CP144" s="223">
        <v>11.79254926315712</v>
      </c>
      <c r="CQ144" s="223">
        <v>11.79254926315712</v>
      </c>
      <c r="CR144" s="223">
        <v>11.79254926315712</v>
      </c>
      <c r="CS144" s="223">
        <v>11.79254926315712</v>
      </c>
      <c r="CT144" s="223">
        <v>11.79254926315712</v>
      </c>
      <c r="CU144" s="223">
        <v>11.79254926315712</v>
      </c>
      <c r="CV144" s="223">
        <v>11.79254926315712</v>
      </c>
      <c r="CW144" s="223">
        <v>11.79254926315712</v>
      </c>
      <c r="CX144" s="223">
        <v>11.79254926315712</v>
      </c>
      <c r="CY144" s="223">
        <v>11.79254926315712</v>
      </c>
      <c r="CZ144" s="223">
        <v>11.79254926315712</v>
      </c>
      <c r="DA144" s="224">
        <v>0</v>
      </c>
      <c r="DB144" s="224">
        <v>0</v>
      </c>
      <c r="DC144" s="224">
        <v>0</v>
      </c>
      <c r="DD144" s="225">
        <v>0</v>
      </c>
      <c r="DE144" s="225">
        <v>0</v>
      </c>
      <c r="DF144" s="225">
        <v>0</v>
      </c>
      <c r="DG144" s="225">
        <v>0</v>
      </c>
      <c r="DH144" s="225">
        <v>0</v>
      </c>
      <c r="DI144" s="225">
        <v>0</v>
      </c>
      <c r="DJ144" s="225">
        <v>0</v>
      </c>
      <c r="DK144" s="225">
        <v>0</v>
      </c>
      <c r="DL144" s="225">
        <v>0</v>
      </c>
      <c r="DM144" s="225">
        <v>0</v>
      </c>
      <c r="DN144" s="225">
        <v>0</v>
      </c>
      <c r="DO144" s="225">
        <v>0</v>
      </c>
      <c r="DP144" s="224">
        <v>0</v>
      </c>
      <c r="DQ144" s="224">
        <v>0</v>
      </c>
      <c r="DR144" s="224">
        <v>0</v>
      </c>
      <c r="DS144" s="225">
        <v>0</v>
      </c>
      <c r="DT144" s="225">
        <v>0</v>
      </c>
      <c r="DU144" s="225">
        <v>0</v>
      </c>
      <c r="DV144" s="225">
        <v>0</v>
      </c>
      <c r="DW144" s="225">
        <v>0</v>
      </c>
      <c r="DX144" s="225">
        <v>0</v>
      </c>
      <c r="DY144" s="225">
        <v>0</v>
      </c>
      <c r="DZ144" s="225">
        <v>0</v>
      </c>
      <c r="EA144" s="225">
        <v>0</v>
      </c>
      <c r="EB144" s="225">
        <v>0</v>
      </c>
      <c r="EC144" s="225">
        <v>0</v>
      </c>
      <c r="ED144" s="225">
        <v>0</v>
      </c>
    </row>
    <row r="145" spans="1:134" ht="15" x14ac:dyDescent="0.25">
      <c r="A145" s="216">
        <v>106</v>
      </c>
      <c r="B145" s="216">
        <v>91</v>
      </c>
      <c r="C145" s="216" t="s">
        <v>843</v>
      </c>
      <c r="D145" s="2">
        <v>99709</v>
      </c>
      <c r="E145" s="2">
        <v>99709</v>
      </c>
      <c r="F145" s="217" t="s">
        <v>773</v>
      </c>
      <c r="G145" s="20">
        <v>2</v>
      </c>
      <c r="H145" s="20">
        <v>2</v>
      </c>
      <c r="I145" s="20">
        <v>1</v>
      </c>
      <c r="J145" s="20">
        <v>1</v>
      </c>
      <c r="K145" s="20">
        <v>0</v>
      </c>
      <c r="L145" s="20">
        <v>0</v>
      </c>
      <c r="M145" s="20">
        <v>0</v>
      </c>
      <c r="N145" s="20">
        <v>1</v>
      </c>
      <c r="O145" s="20">
        <v>0</v>
      </c>
      <c r="P145" s="20">
        <v>0</v>
      </c>
      <c r="Q145" s="20">
        <v>1</v>
      </c>
      <c r="R145" s="20">
        <v>0</v>
      </c>
      <c r="S145" s="20">
        <v>0</v>
      </c>
      <c r="T145" s="20">
        <v>0</v>
      </c>
      <c r="U145" s="20">
        <v>4800</v>
      </c>
      <c r="V145" s="20">
        <v>0</v>
      </c>
      <c r="W145" s="20">
        <v>0</v>
      </c>
      <c r="X145" s="20">
        <v>4800</v>
      </c>
      <c r="Y145" s="20">
        <v>4.5824670824670823E-2</v>
      </c>
      <c r="Z145" s="20">
        <v>1.9515765765765767</v>
      </c>
      <c r="AA145" s="20">
        <v>2.5987525987525989E-3</v>
      </c>
      <c r="AB145" s="218">
        <v>1</v>
      </c>
      <c r="AC145" s="218">
        <v>0</v>
      </c>
      <c r="AD145" s="219">
        <v>3</v>
      </c>
      <c r="AE145" s="220">
        <v>2.2912335412335411E-2</v>
      </c>
      <c r="AF145" s="220">
        <v>0.97578828828828834</v>
      </c>
      <c r="AG145" s="221">
        <v>0.99870062370062374</v>
      </c>
      <c r="AH145" s="220">
        <v>1.2993762993762994E-3</v>
      </c>
      <c r="AI145" s="220">
        <v>4.3632345024176553E-2</v>
      </c>
      <c r="AJ145" s="220">
        <v>1.8582100208878518</v>
      </c>
      <c r="AK145" s="220">
        <v>1.9018423659120283</v>
      </c>
      <c r="AL145" s="220">
        <v>2.4744241034504663E-3</v>
      </c>
      <c r="AM145" s="220">
        <v>2.1857328425460388E-2</v>
      </c>
      <c r="AN145" s="220">
        <v>0.93085775443704566</v>
      </c>
      <c r="AO145" s="220">
        <v>0.95271508286250606</v>
      </c>
      <c r="AP145" s="220">
        <v>1.2395460354703435E-3</v>
      </c>
      <c r="AQ145" s="220">
        <v>0.95966573850124082</v>
      </c>
      <c r="AR145" s="220">
        <v>0</v>
      </c>
      <c r="AS145" s="220">
        <v>1.8108551746845185</v>
      </c>
      <c r="AT145" s="220">
        <v>1.8557912301080755</v>
      </c>
      <c r="AU145" s="220">
        <v>1.9018423659120283</v>
      </c>
      <c r="AV145" s="220">
        <v>1.9490362526215936</v>
      </c>
      <c r="AW145" s="220">
        <v>1.9974012474012475</v>
      </c>
      <c r="AX145" s="220">
        <v>0.90884696331760662</v>
      </c>
      <c r="AY145" s="220">
        <v>0.93052254672655332</v>
      </c>
      <c r="AZ145" s="220">
        <v>0.95271508286250606</v>
      </c>
      <c r="BA145" s="220">
        <v>0.97543690081100387</v>
      </c>
      <c r="BB145" s="220">
        <v>0.99870062370062374</v>
      </c>
      <c r="BC145" s="220">
        <v>0.92095832965313207</v>
      </c>
      <c r="BD145" s="220">
        <v>0.94011284192667122</v>
      </c>
      <c r="BE145" s="220">
        <v>0.95966573850124082</v>
      </c>
      <c r="BF145" s="220">
        <v>0.97962530515561963</v>
      </c>
      <c r="BG145" s="220">
        <v>1</v>
      </c>
      <c r="BH145" s="222">
        <v>2.0338193463045848</v>
      </c>
      <c r="BI145" s="222">
        <v>2.0709014469599283</v>
      </c>
      <c r="BJ145" s="222">
        <v>2.1086596559390078</v>
      </c>
      <c r="BK145" s="223">
        <v>2.1086596559390078</v>
      </c>
      <c r="BL145" s="223">
        <v>2.1086596559390078</v>
      </c>
      <c r="BM145" s="223">
        <v>2.1086596559390078</v>
      </c>
      <c r="BN145" s="223">
        <v>2.1086596559390078</v>
      </c>
      <c r="BO145" s="223">
        <v>2.1086596559390078</v>
      </c>
      <c r="BP145" s="223">
        <v>2.1086596559390078</v>
      </c>
      <c r="BQ145" s="223">
        <v>2.1086596559390078</v>
      </c>
      <c r="BR145" s="223">
        <v>2.1086596559390078</v>
      </c>
      <c r="BS145" s="223">
        <v>2.1086596559390078</v>
      </c>
      <c r="BT145" s="223">
        <v>2.1086596559390078</v>
      </c>
      <c r="BU145" s="223">
        <v>2.1086596559390078</v>
      </c>
      <c r="BV145" s="223">
        <v>2.1086596559390078</v>
      </c>
      <c r="BW145" s="222">
        <v>1.0169096731522924</v>
      </c>
      <c r="BX145" s="222">
        <v>1.0354507234799641</v>
      </c>
      <c r="BY145" s="222">
        <v>1.0543298279695039</v>
      </c>
      <c r="BZ145" s="223">
        <v>1.0543298279695039</v>
      </c>
      <c r="CA145" s="223">
        <v>1.0543298279695039</v>
      </c>
      <c r="CB145" s="223">
        <v>1.0543298279695039</v>
      </c>
      <c r="CC145" s="223">
        <v>1.0543298279695039</v>
      </c>
      <c r="CD145" s="223">
        <v>1.0543298279695039</v>
      </c>
      <c r="CE145" s="223">
        <v>1.0543298279695039</v>
      </c>
      <c r="CF145" s="223">
        <v>1.0543298279695039</v>
      </c>
      <c r="CG145" s="223">
        <v>1.0543298279695039</v>
      </c>
      <c r="CH145" s="223">
        <v>1.0543298279695039</v>
      </c>
      <c r="CI145" s="223">
        <v>1.0543298279695039</v>
      </c>
      <c r="CJ145" s="223">
        <v>1.0543298279695039</v>
      </c>
      <c r="CK145" s="223">
        <v>1.0543298279695039</v>
      </c>
      <c r="CL145" s="222">
        <v>1.0182327406427325</v>
      </c>
      <c r="CM145" s="222">
        <v>1.0367979141168102</v>
      </c>
      <c r="CN145" s="222">
        <v>1.055701581583828</v>
      </c>
      <c r="CO145" s="223">
        <v>1.055701581583828</v>
      </c>
      <c r="CP145" s="223">
        <v>1.055701581583828</v>
      </c>
      <c r="CQ145" s="223">
        <v>1.055701581583828</v>
      </c>
      <c r="CR145" s="223">
        <v>1.055701581583828</v>
      </c>
      <c r="CS145" s="223">
        <v>1.055701581583828</v>
      </c>
      <c r="CT145" s="223">
        <v>1.055701581583828</v>
      </c>
      <c r="CU145" s="223">
        <v>1.055701581583828</v>
      </c>
      <c r="CV145" s="223">
        <v>1.055701581583828</v>
      </c>
      <c r="CW145" s="223">
        <v>1.055701581583828</v>
      </c>
      <c r="CX145" s="223">
        <v>1.055701581583828</v>
      </c>
      <c r="CY145" s="223">
        <v>1.055701581583828</v>
      </c>
      <c r="CZ145" s="223">
        <v>1.055701581583828</v>
      </c>
      <c r="DA145" s="224">
        <v>2.646134980880282E-3</v>
      </c>
      <c r="DB145" s="224">
        <v>2.6943812736923345E-3</v>
      </c>
      <c r="DC145" s="224">
        <v>2.7435072286482016E-3</v>
      </c>
      <c r="DD145" s="225">
        <v>2.7435072286482016E-3</v>
      </c>
      <c r="DE145" s="225">
        <v>2.7435072286482016E-3</v>
      </c>
      <c r="DF145" s="225">
        <v>2.7435072286482016E-3</v>
      </c>
      <c r="DG145" s="225">
        <v>2.7435072286482016E-3</v>
      </c>
      <c r="DH145" s="225">
        <v>2.7435072286482016E-3</v>
      </c>
      <c r="DI145" s="225">
        <v>2.7435072286482016E-3</v>
      </c>
      <c r="DJ145" s="225">
        <v>2.7435072286482016E-3</v>
      </c>
      <c r="DK145" s="225">
        <v>2.7435072286482016E-3</v>
      </c>
      <c r="DL145" s="225">
        <v>2.7435072286482016E-3</v>
      </c>
      <c r="DM145" s="225">
        <v>2.7435072286482016E-3</v>
      </c>
      <c r="DN145" s="225">
        <v>2.7435072286482016E-3</v>
      </c>
      <c r="DO145" s="225">
        <v>2.7435072286482016E-3</v>
      </c>
      <c r="DP145" s="224">
        <v>0</v>
      </c>
      <c r="DQ145" s="224">
        <v>0</v>
      </c>
      <c r="DR145" s="224">
        <v>0</v>
      </c>
      <c r="DS145" s="225">
        <v>0</v>
      </c>
      <c r="DT145" s="225">
        <v>0</v>
      </c>
      <c r="DU145" s="225">
        <v>0</v>
      </c>
      <c r="DV145" s="225">
        <v>0</v>
      </c>
      <c r="DW145" s="225">
        <v>0</v>
      </c>
      <c r="DX145" s="225">
        <v>0</v>
      </c>
      <c r="DY145" s="225">
        <v>0</v>
      </c>
      <c r="DZ145" s="225">
        <v>0</v>
      </c>
      <c r="EA145" s="225">
        <v>0</v>
      </c>
      <c r="EB145" s="225">
        <v>0</v>
      </c>
      <c r="EC145" s="225">
        <v>0</v>
      </c>
      <c r="ED145" s="225">
        <v>0</v>
      </c>
    </row>
    <row r="146" spans="1:134" ht="15" x14ac:dyDescent="0.25">
      <c r="A146" s="216">
        <v>107</v>
      </c>
      <c r="B146" s="216">
        <v>91</v>
      </c>
      <c r="C146" s="216" t="s">
        <v>844</v>
      </c>
      <c r="D146" s="2">
        <v>99709</v>
      </c>
      <c r="E146" s="2">
        <v>99709</v>
      </c>
      <c r="F146" s="217" t="s">
        <v>773</v>
      </c>
      <c r="G146" s="20">
        <v>52</v>
      </c>
      <c r="H146" s="20">
        <v>28</v>
      </c>
      <c r="I146" s="20">
        <v>23</v>
      </c>
      <c r="J146" s="20">
        <v>5</v>
      </c>
      <c r="K146" s="20">
        <v>1</v>
      </c>
      <c r="L146" s="20">
        <v>9</v>
      </c>
      <c r="M146" s="20">
        <v>10</v>
      </c>
      <c r="N146" s="20">
        <v>30</v>
      </c>
      <c r="O146" s="20">
        <v>0</v>
      </c>
      <c r="P146" s="20">
        <v>0</v>
      </c>
      <c r="Q146" s="20">
        <v>40</v>
      </c>
      <c r="R146" s="20">
        <v>5197</v>
      </c>
      <c r="S146" s="20">
        <v>2878.5555555555557</v>
      </c>
      <c r="T146" s="20">
        <v>3110.4</v>
      </c>
      <c r="U146" s="20">
        <v>5389.3666666666668</v>
      </c>
      <c r="V146" s="20">
        <v>0</v>
      </c>
      <c r="W146" s="20">
        <v>0</v>
      </c>
      <c r="X146" s="20">
        <v>4819.625</v>
      </c>
      <c r="Y146" s="20">
        <v>2.8</v>
      </c>
      <c r="Z146" s="20">
        <v>25.2</v>
      </c>
      <c r="AA146" s="20">
        <v>0</v>
      </c>
      <c r="AB146" s="218">
        <v>30</v>
      </c>
      <c r="AC146" s="218">
        <v>0</v>
      </c>
      <c r="AD146" s="219">
        <v>58</v>
      </c>
      <c r="AE146" s="220">
        <v>2.2999999999999998</v>
      </c>
      <c r="AF146" s="220">
        <v>20.7</v>
      </c>
      <c r="AG146" s="221">
        <v>23</v>
      </c>
      <c r="AH146" s="220">
        <v>0</v>
      </c>
      <c r="AI146" s="220">
        <v>2.6660435060216701</v>
      </c>
      <c r="AJ146" s="220">
        <v>23.99439155419503</v>
      </c>
      <c r="AK146" s="220">
        <v>26.660435060216699</v>
      </c>
      <c r="AL146" s="220">
        <v>0</v>
      </c>
      <c r="AM146" s="220">
        <v>2.1940956464653452</v>
      </c>
      <c r="AN146" s="220">
        <v>19.746860818188107</v>
      </c>
      <c r="AO146" s="220">
        <v>21.940956464653453</v>
      </c>
      <c r="AP146" s="220">
        <v>0</v>
      </c>
      <c r="AQ146" s="220">
        <v>28.789972155037226</v>
      </c>
      <c r="AR146" s="220">
        <v>0</v>
      </c>
      <c r="AS146" s="220">
        <v>25.384957057143996</v>
      </c>
      <c r="AT146" s="220">
        <v>26.014880340458557</v>
      </c>
      <c r="AU146" s="220">
        <v>26.660435060216702</v>
      </c>
      <c r="AV146" s="220">
        <v>27.322009107788315</v>
      </c>
      <c r="AW146" s="220">
        <v>28</v>
      </c>
      <c r="AX146" s="220">
        <v>20.93067698190514</v>
      </c>
      <c r="AY146" s="220">
        <v>21.429864032132937</v>
      </c>
      <c r="AZ146" s="220">
        <v>21.940956464653457</v>
      </c>
      <c r="BA146" s="220">
        <v>22.464238217376288</v>
      </c>
      <c r="BB146" s="220">
        <v>23</v>
      </c>
      <c r="BC146" s="220">
        <v>27.628749889593962</v>
      </c>
      <c r="BD146" s="220">
        <v>28.203385257800136</v>
      </c>
      <c r="BE146" s="220">
        <v>28.789972155037226</v>
      </c>
      <c r="BF146" s="220">
        <v>29.388759154668588</v>
      </c>
      <c r="BG146" s="220">
        <v>30</v>
      </c>
      <c r="BH146" s="222">
        <v>28.510516737996511</v>
      </c>
      <c r="BI146" s="222">
        <v>29.030341595270684</v>
      </c>
      <c r="BJ146" s="222">
        <v>29.559644284347183</v>
      </c>
      <c r="BK146" s="223">
        <v>29.559644284347183</v>
      </c>
      <c r="BL146" s="223">
        <v>29.559644284347183</v>
      </c>
      <c r="BM146" s="223">
        <v>29.559644284347183</v>
      </c>
      <c r="BN146" s="223">
        <v>29.559644284347183</v>
      </c>
      <c r="BO146" s="223">
        <v>29.559644284347183</v>
      </c>
      <c r="BP146" s="223">
        <v>29.559644284347183</v>
      </c>
      <c r="BQ146" s="223">
        <v>29.559644284347183</v>
      </c>
      <c r="BR146" s="223">
        <v>29.559644284347183</v>
      </c>
      <c r="BS146" s="223">
        <v>29.559644284347183</v>
      </c>
      <c r="BT146" s="223">
        <v>29.559644284347183</v>
      </c>
      <c r="BU146" s="223">
        <v>29.559644284347183</v>
      </c>
      <c r="BV146" s="223">
        <v>29.559644284347183</v>
      </c>
      <c r="BW146" s="222">
        <v>23.419353034782848</v>
      </c>
      <c r="BX146" s="222">
        <v>23.846352024686635</v>
      </c>
      <c r="BY146" s="222">
        <v>24.281136376428044</v>
      </c>
      <c r="BZ146" s="223">
        <v>24.281136376428044</v>
      </c>
      <c r="CA146" s="223">
        <v>24.281136376428044</v>
      </c>
      <c r="CB146" s="223">
        <v>24.281136376428044</v>
      </c>
      <c r="CC146" s="223">
        <v>24.281136376428044</v>
      </c>
      <c r="CD146" s="223">
        <v>24.281136376428044</v>
      </c>
      <c r="CE146" s="223">
        <v>24.281136376428044</v>
      </c>
      <c r="CF146" s="223">
        <v>24.281136376428044</v>
      </c>
      <c r="CG146" s="223">
        <v>24.281136376428044</v>
      </c>
      <c r="CH146" s="223">
        <v>24.281136376428044</v>
      </c>
      <c r="CI146" s="223">
        <v>24.281136376428044</v>
      </c>
      <c r="CJ146" s="223">
        <v>24.281136376428044</v>
      </c>
      <c r="CK146" s="223">
        <v>24.281136376428044</v>
      </c>
      <c r="CL146" s="222">
        <v>30.546982219281976</v>
      </c>
      <c r="CM146" s="222">
        <v>31.103937423504306</v>
      </c>
      <c r="CN146" s="222">
        <v>31.671047447514841</v>
      </c>
      <c r="CO146" s="223">
        <v>31.671047447514841</v>
      </c>
      <c r="CP146" s="223">
        <v>31.671047447514841</v>
      </c>
      <c r="CQ146" s="223">
        <v>31.671047447514841</v>
      </c>
      <c r="CR146" s="223">
        <v>31.671047447514841</v>
      </c>
      <c r="CS146" s="223">
        <v>31.671047447514841</v>
      </c>
      <c r="CT146" s="223">
        <v>31.671047447514841</v>
      </c>
      <c r="CU146" s="223">
        <v>31.671047447514841</v>
      </c>
      <c r="CV146" s="223">
        <v>31.671047447514841</v>
      </c>
      <c r="CW146" s="223">
        <v>31.671047447514841</v>
      </c>
      <c r="CX146" s="223">
        <v>31.671047447514841</v>
      </c>
      <c r="CY146" s="223">
        <v>31.671047447514841</v>
      </c>
      <c r="CZ146" s="223">
        <v>31.671047447514841</v>
      </c>
      <c r="DA146" s="224">
        <v>0</v>
      </c>
      <c r="DB146" s="224">
        <v>0</v>
      </c>
      <c r="DC146" s="224">
        <v>0</v>
      </c>
      <c r="DD146" s="225">
        <v>0</v>
      </c>
      <c r="DE146" s="225">
        <v>0</v>
      </c>
      <c r="DF146" s="225">
        <v>0</v>
      </c>
      <c r="DG146" s="225">
        <v>0</v>
      </c>
      <c r="DH146" s="225">
        <v>0</v>
      </c>
      <c r="DI146" s="225">
        <v>0</v>
      </c>
      <c r="DJ146" s="225">
        <v>0</v>
      </c>
      <c r="DK146" s="225">
        <v>0</v>
      </c>
      <c r="DL146" s="225">
        <v>0</v>
      </c>
      <c r="DM146" s="225">
        <v>0</v>
      </c>
      <c r="DN146" s="225">
        <v>0</v>
      </c>
      <c r="DO146" s="225">
        <v>0</v>
      </c>
      <c r="DP146" s="224">
        <v>0</v>
      </c>
      <c r="DQ146" s="224">
        <v>0</v>
      </c>
      <c r="DR146" s="224">
        <v>0</v>
      </c>
      <c r="DS146" s="225">
        <v>0</v>
      </c>
      <c r="DT146" s="225">
        <v>0</v>
      </c>
      <c r="DU146" s="225">
        <v>0</v>
      </c>
      <c r="DV146" s="225">
        <v>0</v>
      </c>
      <c r="DW146" s="225">
        <v>0</v>
      </c>
      <c r="DX146" s="225">
        <v>0</v>
      </c>
      <c r="DY146" s="225">
        <v>0</v>
      </c>
      <c r="DZ146" s="225">
        <v>0</v>
      </c>
      <c r="EA146" s="225">
        <v>0</v>
      </c>
      <c r="EB146" s="225">
        <v>0</v>
      </c>
      <c r="EC146" s="225">
        <v>0</v>
      </c>
      <c r="ED146" s="225">
        <v>0</v>
      </c>
    </row>
    <row r="147" spans="1:134" ht="15" x14ac:dyDescent="0.25">
      <c r="A147" s="216">
        <v>108</v>
      </c>
      <c r="B147" s="216">
        <v>91</v>
      </c>
      <c r="C147" s="216" t="s">
        <v>845</v>
      </c>
      <c r="D147" s="2">
        <v>99701</v>
      </c>
      <c r="E147" s="2">
        <v>99701</v>
      </c>
      <c r="F147" s="217" t="s">
        <v>773</v>
      </c>
      <c r="G147" s="20">
        <v>69</v>
      </c>
      <c r="H147" s="20">
        <v>27</v>
      </c>
      <c r="I147" s="20">
        <v>25</v>
      </c>
      <c r="J147" s="20">
        <v>2</v>
      </c>
      <c r="K147" s="20">
        <v>0</v>
      </c>
      <c r="L147" s="20">
        <v>6</v>
      </c>
      <c r="M147" s="20">
        <v>6</v>
      </c>
      <c r="N147" s="20">
        <v>37</v>
      </c>
      <c r="O147" s="20">
        <v>0</v>
      </c>
      <c r="P147" s="20">
        <v>0</v>
      </c>
      <c r="Q147" s="20">
        <v>43</v>
      </c>
      <c r="R147" s="20">
        <v>0</v>
      </c>
      <c r="S147" s="20">
        <v>3048.6666666666665</v>
      </c>
      <c r="T147" s="20">
        <v>3048.6666666666665</v>
      </c>
      <c r="U147" s="20">
        <v>6037.405405405405</v>
      </c>
      <c r="V147" s="20">
        <v>0</v>
      </c>
      <c r="W147" s="20">
        <v>0</v>
      </c>
      <c r="X147" s="20">
        <v>5620.3720930232557</v>
      </c>
      <c r="Y147" s="20">
        <v>0</v>
      </c>
      <c r="Z147" s="20">
        <v>27</v>
      </c>
      <c r="AA147" s="20">
        <v>0</v>
      </c>
      <c r="AB147" s="218">
        <v>37</v>
      </c>
      <c r="AC147" s="218">
        <v>0</v>
      </c>
      <c r="AD147" s="219">
        <v>64</v>
      </c>
      <c r="AE147" s="220">
        <v>0</v>
      </c>
      <c r="AF147" s="220">
        <v>25</v>
      </c>
      <c r="AG147" s="221">
        <v>25</v>
      </c>
      <c r="AH147" s="220">
        <v>0</v>
      </c>
      <c r="AI147" s="220">
        <v>0</v>
      </c>
      <c r="AJ147" s="220">
        <v>26.700300441586236</v>
      </c>
      <c r="AK147" s="220">
        <v>26.700300441586236</v>
      </c>
      <c r="AL147" s="220">
        <v>0</v>
      </c>
      <c r="AM147" s="220">
        <v>0</v>
      </c>
      <c r="AN147" s="220">
        <v>24.768031405669859</v>
      </c>
      <c r="AO147" s="220">
        <v>24.768031405669859</v>
      </c>
      <c r="AP147" s="220">
        <v>0</v>
      </c>
      <c r="AQ147" s="220">
        <v>36.808895435964963</v>
      </c>
      <c r="AR147" s="220">
        <v>0</v>
      </c>
      <c r="AS147" s="220">
        <v>26.403927543369264</v>
      </c>
      <c r="AT147" s="220">
        <v>26.551700477480406</v>
      </c>
      <c r="AU147" s="220">
        <v>26.700300441586236</v>
      </c>
      <c r="AV147" s="220">
        <v>26.849732064265154</v>
      </c>
      <c r="AW147" s="220">
        <v>27</v>
      </c>
      <c r="AX147" s="220">
        <v>24.538215188489936</v>
      </c>
      <c r="AY147" s="220">
        <v>24.652855502509318</v>
      </c>
      <c r="AZ147" s="220">
        <v>24.768031405669859</v>
      </c>
      <c r="BA147" s="220">
        <v>24.883745400195416</v>
      </c>
      <c r="BB147" s="220">
        <v>25</v>
      </c>
      <c r="BC147" s="220">
        <v>36.618777924751406</v>
      </c>
      <c r="BD147" s="220">
        <v>36.713713618006516</v>
      </c>
      <c r="BE147" s="220">
        <v>36.808895435964963</v>
      </c>
      <c r="BF147" s="220">
        <v>36.904324016715215</v>
      </c>
      <c r="BG147" s="220">
        <v>37</v>
      </c>
      <c r="BH147" s="222">
        <v>27.492283997353777</v>
      </c>
      <c r="BI147" s="222">
        <v>27.993543681153877</v>
      </c>
      <c r="BJ147" s="222">
        <v>28.503942702763357</v>
      </c>
      <c r="BK147" s="223">
        <v>28.503942702763357</v>
      </c>
      <c r="BL147" s="223">
        <v>28.503942702763357</v>
      </c>
      <c r="BM147" s="223">
        <v>28.503942702763357</v>
      </c>
      <c r="BN147" s="223">
        <v>28.503942702763357</v>
      </c>
      <c r="BO147" s="223">
        <v>28.503942702763357</v>
      </c>
      <c r="BP147" s="223">
        <v>28.503942702763357</v>
      </c>
      <c r="BQ147" s="223">
        <v>28.503942702763357</v>
      </c>
      <c r="BR147" s="223">
        <v>28.503942702763357</v>
      </c>
      <c r="BS147" s="223">
        <v>28.503942702763357</v>
      </c>
      <c r="BT147" s="223">
        <v>28.503942702763357</v>
      </c>
      <c r="BU147" s="223">
        <v>28.503942702763357</v>
      </c>
      <c r="BV147" s="223">
        <v>28.503942702763357</v>
      </c>
      <c r="BW147" s="222">
        <v>25.455818516068312</v>
      </c>
      <c r="BX147" s="222">
        <v>25.919947852920256</v>
      </c>
      <c r="BY147" s="222">
        <v>26.392539539595699</v>
      </c>
      <c r="BZ147" s="223">
        <v>26.392539539595699</v>
      </c>
      <c r="CA147" s="223">
        <v>26.392539539595699</v>
      </c>
      <c r="CB147" s="223">
        <v>26.392539539595699</v>
      </c>
      <c r="CC147" s="223">
        <v>26.392539539595699</v>
      </c>
      <c r="CD147" s="223">
        <v>26.392539539595699</v>
      </c>
      <c r="CE147" s="223">
        <v>26.392539539595699</v>
      </c>
      <c r="CF147" s="223">
        <v>26.392539539595699</v>
      </c>
      <c r="CG147" s="223">
        <v>26.392539539595699</v>
      </c>
      <c r="CH147" s="223">
        <v>26.392539539595699</v>
      </c>
      <c r="CI147" s="223">
        <v>26.392539539595699</v>
      </c>
      <c r="CJ147" s="223">
        <v>26.392539539595699</v>
      </c>
      <c r="CK147" s="223">
        <v>26.392539539595699</v>
      </c>
      <c r="CL147" s="222">
        <v>37.6746114037811</v>
      </c>
      <c r="CM147" s="222">
        <v>38.36152282232198</v>
      </c>
      <c r="CN147" s="222">
        <v>39.060958518601637</v>
      </c>
      <c r="CO147" s="223">
        <v>39.060958518601637</v>
      </c>
      <c r="CP147" s="223">
        <v>39.060958518601637</v>
      </c>
      <c r="CQ147" s="223">
        <v>39.060958518601637</v>
      </c>
      <c r="CR147" s="223">
        <v>39.060958518601637</v>
      </c>
      <c r="CS147" s="223">
        <v>39.060958518601637</v>
      </c>
      <c r="CT147" s="223">
        <v>39.060958518601637</v>
      </c>
      <c r="CU147" s="223">
        <v>39.060958518601637</v>
      </c>
      <c r="CV147" s="223">
        <v>39.060958518601637</v>
      </c>
      <c r="CW147" s="223">
        <v>39.060958518601637</v>
      </c>
      <c r="CX147" s="223">
        <v>39.060958518601637</v>
      </c>
      <c r="CY147" s="223">
        <v>39.060958518601637</v>
      </c>
      <c r="CZ147" s="223">
        <v>39.060958518601637</v>
      </c>
      <c r="DA147" s="224">
        <v>0</v>
      </c>
      <c r="DB147" s="224">
        <v>0</v>
      </c>
      <c r="DC147" s="224">
        <v>0</v>
      </c>
      <c r="DD147" s="225">
        <v>0</v>
      </c>
      <c r="DE147" s="225">
        <v>0</v>
      </c>
      <c r="DF147" s="225">
        <v>0</v>
      </c>
      <c r="DG147" s="225">
        <v>0</v>
      </c>
      <c r="DH147" s="225">
        <v>0</v>
      </c>
      <c r="DI147" s="225">
        <v>0</v>
      </c>
      <c r="DJ147" s="225">
        <v>0</v>
      </c>
      <c r="DK147" s="225">
        <v>0</v>
      </c>
      <c r="DL147" s="225">
        <v>0</v>
      </c>
      <c r="DM147" s="225">
        <v>0</v>
      </c>
      <c r="DN147" s="225">
        <v>0</v>
      </c>
      <c r="DO147" s="225">
        <v>0</v>
      </c>
      <c r="DP147" s="224">
        <v>0</v>
      </c>
      <c r="DQ147" s="224">
        <v>0</v>
      </c>
      <c r="DR147" s="224">
        <v>0</v>
      </c>
      <c r="DS147" s="225">
        <v>0</v>
      </c>
      <c r="DT147" s="225">
        <v>0</v>
      </c>
      <c r="DU147" s="225">
        <v>0</v>
      </c>
      <c r="DV147" s="225">
        <v>0</v>
      </c>
      <c r="DW147" s="225">
        <v>0</v>
      </c>
      <c r="DX147" s="225">
        <v>0</v>
      </c>
      <c r="DY147" s="225">
        <v>0</v>
      </c>
      <c r="DZ147" s="225">
        <v>0</v>
      </c>
      <c r="EA147" s="225">
        <v>0</v>
      </c>
      <c r="EB147" s="225">
        <v>0</v>
      </c>
      <c r="EC147" s="225">
        <v>0</v>
      </c>
      <c r="ED147" s="225">
        <v>0</v>
      </c>
    </row>
    <row r="148" spans="1:134" ht="15" x14ac:dyDescent="0.25">
      <c r="A148" s="216">
        <v>109</v>
      </c>
      <c r="B148" s="216">
        <v>91</v>
      </c>
      <c r="C148" s="216" t="s">
        <v>846</v>
      </c>
      <c r="D148" s="2">
        <v>99701</v>
      </c>
      <c r="E148" s="2">
        <v>99701</v>
      </c>
      <c r="F148" s="217" t="s">
        <v>773</v>
      </c>
      <c r="G148" s="20">
        <v>3</v>
      </c>
      <c r="H148" s="20">
        <v>2</v>
      </c>
      <c r="I148" s="20">
        <v>2</v>
      </c>
      <c r="J148" s="20">
        <v>0</v>
      </c>
      <c r="K148" s="20">
        <v>0</v>
      </c>
      <c r="L148" s="20">
        <v>1</v>
      </c>
      <c r="M148" s="20">
        <v>1</v>
      </c>
      <c r="N148" s="20">
        <v>30</v>
      </c>
      <c r="O148" s="20">
        <v>0</v>
      </c>
      <c r="P148" s="20">
        <v>0</v>
      </c>
      <c r="Q148" s="20">
        <v>31</v>
      </c>
      <c r="R148" s="20">
        <v>0</v>
      </c>
      <c r="S148" s="20">
        <v>1152</v>
      </c>
      <c r="T148" s="20">
        <v>1152</v>
      </c>
      <c r="U148" s="20">
        <v>7752.3666666666668</v>
      </c>
      <c r="V148" s="20">
        <v>0</v>
      </c>
      <c r="W148" s="20">
        <v>0</v>
      </c>
      <c r="X148" s="20">
        <v>7539.4516129032254</v>
      </c>
      <c r="Y148" s="20">
        <v>0</v>
      </c>
      <c r="Z148" s="20">
        <v>2</v>
      </c>
      <c r="AA148" s="20">
        <v>0</v>
      </c>
      <c r="AB148" s="218">
        <v>30</v>
      </c>
      <c r="AC148" s="218">
        <v>0</v>
      </c>
      <c r="AD148" s="219">
        <v>32</v>
      </c>
      <c r="AE148" s="220">
        <v>0</v>
      </c>
      <c r="AF148" s="220">
        <v>2</v>
      </c>
      <c r="AG148" s="221">
        <v>2</v>
      </c>
      <c r="AH148" s="220">
        <v>0</v>
      </c>
      <c r="AI148" s="220">
        <v>0</v>
      </c>
      <c r="AJ148" s="220">
        <v>1.9778000327100915</v>
      </c>
      <c r="AK148" s="220">
        <v>1.9778000327100915</v>
      </c>
      <c r="AL148" s="220">
        <v>0</v>
      </c>
      <c r="AM148" s="220">
        <v>0</v>
      </c>
      <c r="AN148" s="220">
        <v>1.9814425124535886</v>
      </c>
      <c r="AO148" s="220">
        <v>1.9814425124535886</v>
      </c>
      <c r="AP148" s="220">
        <v>0</v>
      </c>
      <c r="AQ148" s="220">
        <v>29.845050353485103</v>
      </c>
      <c r="AR148" s="220">
        <v>0</v>
      </c>
      <c r="AS148" s="220">
        <v>1.9558464846940193</v>
      </c>
      <c r="AT148" s="220">
        <v>1.9667926279615116</v>
      </c>
      <c r="AU148" s="220">
        <v>1.9778000327100915</v>
      </c>
      <c r="AV148" s="220">
        <v>1.9888690417974189</v>
      </c>
      <c r="AW148" s="220">
        <v>2</v>
      </c>
      <c r="AX148" s="220">
        <v>1.9630572150791947</v>
      </c>
      <c r="AY148" s="220">
        <v>1.9722284402007455</v>
      </c>
      <c r="AZ148" s="220">
        <v>1.9814425124535886</v>
      </c>
      <c r="BA148" s="220">
        <v>1.9906996320156332</v>
      </c>
      <c r="BB148" s="220">
        <v>2</v>
      </c>
      <c r="BC148" s="220">
        <v>29.690901020068708</v>
      </c>
      <c r="BD148" s="220">
        <v>29.767875906491767</v>
      </c>
      <c r="BE148" s="220">
        <v>29.845050353485103</v>
      </c>
      <c r="BF148" s="220">
        <v>29.922424878417743</v>
      </c>
      <c r="BG148" s="220">
        <v>30</v>
      </c>
      <c r="BH148" s="222">
        <v>2.036465481285465</v>
      </c>
      <c r="BI148" s="222">
        <v>2.0735958282336204</v>
      </c>
      <c r="BJ148" s="222">
        <v>2.111403163167656</v>
      </c>
      <c r="BK148" s="223">
        <v>3.1528129599818708</v>
      </c>
      <c r="BL148" s="223">
        <v>4.1942227567960861</v>
      </c>
      <c r="BM148" s="223">
        <v>5.2356325536103006</v>
      </c>
      <c r="BN148" s="223">
        <v>6.2770423504245159</v>
      </c>
      <c r="BO148" s="223">
        <v>7.5084411310060615</v>
      </c>
      <c r="BP148" s="223">
        <v>8.7398399115876071</v>
      </c>
      <c r="BQ148" s="223">
        <v>12.153630832967538</v>
      </c>
      <c r="BR148" s="223">
        <v>16.220929051555395</v>
      </c>
      <c r="BS148" s="223">
        <v>18.006799622286017</v>
      </c>
      <c r="BT148" s="223">
        <v>18.987521308470868</v>
      </c>
      <c r="BU148" s="223">
        <v>20.003151149141917</v>
      </c>
      <c r="BV148" s="223">
        <v>21.043216697953309</v>
      </c>
      <c r="BW148" s="222">
        <v>2.036465481285465</v>
      </c>
      <c r="BX148" s="222">
        <v>2.0735958282336204</v>
      </c>
      <c r="BY148" s="222">
        <v>2.111403163167656</v>
      </c>
      <c r="BZ148" s="223">
        <v>3.1528129599818708</v>
      </c>
      <c r="CA148" s="223">
        <v>4.1942227567960861</v>
      </c>
      <c r="CB148" s="223">
        <v>5.2356325536103006</v>
      </c>
      <c r="CC148" s="223">
        <v>6.2770423504245159</v>
      </c>
      <c r="CD148" s="223">
        <v>7.5084411310060615</v>
      </c>
      <c r="CE148" s="223">
        <v>8.7398399115876071</v>
      </c>
      <c r="CF148" s="223">
        <v>12.153630832967538</v>
      </c>
      <c r="CG148" s="223">
        <v>16.220929051555395</v>
      </c>
      <c r="CH148" s="223">
        <v>18.006799622286017</v>
      </c>
      <c r="CI148" s="223">
        <v>18.987521308470868</v>
      </c>
      <c r="CJ148" s="223">
        <v>20.003151149141917</v>
      </c>
      <c r="CK148" s="223">
        <v>21.043216697953309</v>
      </c>
      <c r="CL148" s="222">
        <v>30.546982219281976</v>
      </c>
      <c r="CM148" s="222">
        <v>31.103937423504306</v>
      </c>
      <c r="CN148" s="222">
        <v>31.671047447514841</v>
      </c>
      <c r="CO148" s="223">
        <v>47.292194399728068</v>
      </c>
      <c r="CP148" s="223">
        <v>62.913341351941291</v>
      </c>
      <c r="CQ148" s="223">
        <v>78.534488304154507</v>
      </c>
      <c r="CR148" s="223">
        <v>94.155635256367731</v>
      </c>
      <c r="CS148" s="223">
        <v>112.62661696509093</v>
      </c>
      <c r="CT148" s="223">
        <v>131.09759867381413</v>
      </c>
      <c r="CU148" s="223">
        <v>182.30446249451307</v>
      </c>
      <c r="CV148" s="223">
        <v>243.31393577333091</v>
      </c>
      <c r="CW148" s="223">
        <v>270.10199433429028</v>
      </c>
      <c r="CX148" s="223">
        <v>284.81281962706299</v>
      </c>
      <c r="CY148" s="223">
        <v>300.04726723712878</v>
      </c>
      <c r="CZ148" s="223">
        <v>315.64825046929963</v>
      </c>
      <c r="DA148" s="224">
        <v>0</v>
      </c>
      <c r="DB148" s="224">
        <v>0</v>
      </c>
      <c r="DC148" s="224">
        <v>0</v>
      </c>
      <c r="DD148" s="225">
        <v>0</v>
      </c>
      <c r="DE148" s="225">
        <v>0</v>
      </c>
      <c r="DF148" s="225">
        <v>0</v>
      </c>
      <c r="DG148" s="225">
        <v>0</v>
      </c>
      <c r="DH148" s="225">
        <v>0</v>
      </c>
      <c r="DI148" s="225">
        <v>0</v>
      </c>
      <c r="DJ148" s="225">
        <v>0</v>
      </c>
      <c r="DK148" s="225">
        <v>0</v>
      </c>
      <c r="DL148" s="225">
        <v>0</v>
      </c>
      <c r="DM148" s="225">
        <v>0</v>
      </c>
      <c r="DN148" s="225">
        <v>0</v>
      </c>
      <c r="DO148" s="225">
        <v>0</v>
      </c>
      <c r="DP148" s="224">
        <v>0</v>
      </c>
      <c r="DQ148" s="224">
        <v>0</v>
      </c>
      <c r="DR148" s="224">
        <v>0</v>
      </c>
      <c r="DS148" s="225">
        <v>0</v>
      </c>
      <c r="DT148" s="225">
        <v>0</v>
      </c>
      <c r="DU148" s="225">
        <v>0</v>
      </c>
      <c r="DV148" s="225">
        <v>0</v>
      </c>
      <c r="DW148" s="225">
        <v>0</v>
      </c>
      <c r="DX148" s="225">
        <v>0</v>
      </c>
      <c r="DY148" s="225">
        <v>0</v>
      </c>
      <c r="DZ148" s="225">
        <v>0</v>
      </c>
      <c r="EA148" s="225">
        <v>0</v>
      </c>
      <c r="EB148" s="225">
        <v>0</v>
      </c>
      <c r="EC148" s="225">
        <v>0</v>
      </c>
      <c r="ED148" s="225">
        <v>0</v>
      </c>
    </row>
    <row r="149" spans="1:134" ht="15" x14ac:dyDescent="0.25">
      <c r="A149" s="216">
        <v>110</v>
      </c>
      <c r="B149" s="216">
        <v>91</v>
      </c>
      <c r="C149" s="216" t="s">
        <v>847</v>
      </c>
      <c r="D149" s="2">
        <v>99701</v>
      </c>
      <c r="E149" s="2">
        <v>99701</v>
      </c>
      <c r="F149" s="217" t="s">
        <v>773</v>
      </c>
      <c r="G149" s="20">
        <v>78</v>
      </c>
      <c r="H149" s="20">
        <v>24</v>
      </c>
      <c r="I149" s="20">
        <v>24</v>
      </c>
      <c r="J149" s="20">
        <v>0</v>
      </c>
      <c r="K149" s="20">
        <v>0</v>
      </c>
      <c r="L149" s="20">
        <v>51</v>
      </c>
      <c r="M149" s="20">
        <v>51</v>
      </c>
      <c r="N149" s="20">
        <v>30</v>
      </c>
      <c r="O149" s="20">
        <v>0</v>
      </c>
      <c r="P149" s="20">
        <v>0</v>
      </c>
      <c r="Q149" s="20">
        <v>81</v>
      </c>
      <c r="R149" s="20">
        <v>0</v>
      </c>
      <c r="S149" s="20">
        <v>1142.9803921568628</v>
      </c>
      <c r="T149" s="20">
        <v>1142.9803921568628</v>
      </c>
      <c r="U149" s="20">
        <v>10373.533333333333</v>
      </c>
      <c r="V149" s="20">
        <v>0</v>
      </c>
      <c r="W149" s="20">
        <v>0</v>
      </c>
      <c r="X149" s="20">
        <v>4561.7037037037035</v>
      </c>
      <c r="Y149" s="20">
        <v>0</v>
      </c>
      <c r="Z149" s="20">
        <v>24</v>
      </c>
      <c r="AA149" s="20">
        <v>0</v>
      </c>
      <c r="AB149" s="218">
        <v>30</v>
      </c>
      <c r="AC149" s="218">
        <v>0</v>
      </c>
      <c r="AD149" s="219">
        <v>54</v>
      </c>
      <c r="AE149" s="220">
        <v>0</v>
      </c>
      <c r="AF149" s="220">
        <v>24</v>
      </c>
      <c r="AG149" s="221">
        <v>24</v>
      </c>
      <c r="AH149" s="220">
        <v>0</v>
      </c>
      <c r="AI149" s="220">
        <v>0</v>
      </c>
      <c r="AJ149" s="220">
        <v>23.733600392521097</v>
      </c>
      <c r="AK149" s="220">
        <v>23.733600392521097</v>
      </c>
      <c r="AL149" s="220">
        <v>0</v>
      </c>
      <c r="AM149" s="220">
        <v>0</v>
      </c>
      <c r="AN149" s="220">
        <v>23.777310149443064</v>
      </c>
      <c r="AO149" s="220">
        <v>23.777310149443064</v>
      </c>
      <c r="AP149" s="220">
        <v>0</v>
      </c>
      <c r="AQ149" s="220">
        <v>29.845050353485103</v>
      </c>
      <c r="AR149" s="220">
        <v>0</v>
      </c>
      <c r="AS149" s="220">
        <v>23.470157816328232</v>
      </c>
      <c r="AT149" s="220">
        <v>23.601511535538137</v>
      </c>
      <c r="AU149" s="220">
        <v>23.733600392521097</v>
      </c>
      <c r="AV149" s="220">
        <v>23.866428501569025</v>
      </c>
      <c r="AW149" s="220">
        <v>24</v>
      </c>
      <c r="AX149" s="220">
        <v>23.556686580950338</v>
      </c>
      <c r="AY149" s="220">
        <v>23.666741282408946</v>
      </c>
      <c r="AZ149" s="220">
        <v>23.777310149443064</v>
      </c>
      <c r="BA149" s="220">
        <v>23.888395584187599</v>
      </c>
      <c r="BB149" s="220">
        <v>24</v>
      </c>
      <c r="BC149" s="220">
        <v>29.690901020068708</v>
      </c>
      <c r="BD149" s="220">
        <v>29.767875906491767</v>
      </c>
      <c r="BE149" s="220">
        <v>29.845050353485103</v>
      </c>
      <c r="BF149" s="220">
        <v>29.922424878417743</v>
      </c>
      <c r="BG149" s="220">
        <v>30</v>
      </c>
      <c r="BH149" s="222">
        <v>24.437585775425582</v>
      </c>
      <c r="BI149" s="222">
        <v>24.883149938803445</v>
      </c>
      <c r="BJ149" s="222">
        <v>25.33683795801187</v>
      </c>
      <c r="BK149" s="223">
        <v>25.555951183574248</v>
      </c>
      <c r="BL149" s="223">
        <v>25.775064409136622</v>
      </c>
      <c r="BM149" s="223">
        <v>25.994177634699007</v>
      </c>
      <c r="BN149" s="223">
        <v>26.213290860261381</v>
      </c>
      <c r="BO149" s="223">
        <v>26.472377878255834</v>
      </c>
      <c r="BP149" s="223">
        <v>26.731464896250287</v>
      </c>
      <c r="BQ149" s="223">
        <v>27.449728487074335</v>
      </c>
      <c r="BR149" s="223">
        <v>28.30549039245026</v>
      </c>
      <c r="BS149" s="223">
        <v>28.681238596842775</v>
      </c>
      <c r="BT149" s="223">
        <v>28.887583008712433</v>
      </c>
      <c r="BU149" s="223">
        <v>29.10127211654261</v>
      </c>
      <c r="BV149" s="223">
        <v>29.320102511545155</v>
      </c>
      <c r="BW149" s="222">
        <v>24.437585775425582</v>
      </c>
      <c r="BX149" s="222">
        <v>24.883149938803445</v>
      </c>
      <c r="BY149" s="222">
        <v>25.33683795801187</v>
      </c>
      <c r="BZ149" s="223">
        <v>25.555951183574248</v>
      </c>
      <c r="CA149" s="223">
        <v>25.775064409136622</v>
      </c>
      <c r="CB149" s="223">
        <v>25.994177634699007</v>
      </c>
      <c r="CC149" s="223">
        <v>26.213290860261381</v>
      </c>
      <c r="CD149" s="223">
        <v>26.472377878255834</v>
      </c>
      <c r="CE149" s="223">
        <v>26.731464896250287</v>
      </c>
      <c r="CF149" s="223">
        <v>27.449728487074335</v>
      </c>
      <c r="CG149" s="223">
        <v>28.30549039245026</v>
      </c>
      <c r="CH149" s="223">
        <v>28.681238596842775</v>
      </c>
      <c r="CI149" s="223">
        <v>28.887583008712433</v>
      </c>
      <c r="CJ149" s="223">
        <v>29.10127211654261</v>
      </c>
      <c r="CK149" s="223">
        <v>29.320102511545155</v>
      </c>
      <c r="CL149" s="222">
        <v>30.546982219281976</v>
      </c>
      <c r="CM149" s="222">
        <v>31.103937423504306</v>
      </c>
      <c r="CN149" s="222">
        <v>31.671047447514841</v>
      </c>
      <c r="CO149" s="223">
        <v>31.94493897946781</v>
      </c>
      <c r="CP149" s="223">
        <v>32.218830511420784</v>
      </c>
      <c r="CQ149" s="223">
        <v>32.49272204337376</v>
      </c>
      <c r="CR149" s="223">
        <v>32.76661357532673</v>
      </c>
      <c r="CS149" s="223">
        <v>33.090472347819798</v>
      </c>
      <c r="CT149" s="223">
        <v>33.414331120312859</v>
      </c>
      <c r="CU149" s="223">
        <v>34.312160608842923</v>
      </c>
      <c r="CV149" s="223">
        <v>35.38186299056283</v>
      </c>
      <c r="CW149" s="223">
        <v>35.851548246053468</v>
      </c>
      <c r="CX149" s="223">
        <v>36.109478760890546</v>
      </c>
      <c r="CY149" s="223">
        <v>36.376590145678271</v>
      </c>
      <c r="CZ149" s="223">
        <v>36.650128139431452</v>
      </c>
      <c r="DA149" s="224">
        <v>0</v>
      </c>
      <c r="DB149" s="224">
        <v>0</v>
      </c>
      <c r="DC149" s="224">
        <v>0</v>
      </c>
      <c r="DD149" s="225">
        <v>0</v>
      </c>
      <c r="DE149" s="225">
        <v>0</v>
      </c>
      <c r="DF149" s="225">
        <v>0</v>
      </c>
      <c r="DG149" s="225">
        <v>0</v>
      </c>
      <c r="DH149" s="225">
        <v>0</v>
      </c>
      <c r="DI149" s="225">
        <v>0</v>
      </c>
      <c r="DJ149" s="225">
        <v>0</v>
      </c>
      <c r="DK149" s="225">
        <v>0</v>
      </c>
      <c r="DL149" s="225">
        <v>0</v>
      </c>
      <c r="DM149" s="225">
        <v>0</v>
      </c>
      <c r="DN149" s="225">
        <v>0</v>
      </c>
      <c r="DO149" s="225">
        <v>0</v>
      </c>
      <c r="DP149" s="224">
        <v>0</v>
      </c>
      <c r="DQ149" s="224">
        <v>0</v>
      </c>
      <c r="DR149" s="224">
        <v>0</v>
      </c>
      <c r="DS149" s="225">
        <v>0</v>
      </c>
      <c r="DT149" s="225">
        <v>0</v>
      </c>
      <c r="DU149" s="225">
        <v>0</v>
      </c>
      <c r="DV149" s="225">
        <v>0</v>
      </c>
      <c r="DW149" s="225">
        <v>0</v>
      </c>
      <c r="DX149" s="225">
        <v>0</v>
      </c>
      <c r="DY149" s="225">
        <v>0</v>
      </c>
      <c r="DZ149" s="225">
        <v>0</v>
      </c>
      <c r="EA149" s="225">
        <v>0</v>
      </c>
      <c r="EB149" s="225">
        <v>0</v>
      </c>
      <c r="EC149" s="225">
        <v>0</v>
      </c>
      <c r="ED149" s="225">
        <v>0</v>
      </c>
    </row>
    <row r="150" spans="1:134" ht="15" x14ac:dyDescent="0.25">
      <c r="A150" s="216">
        <v>111</v>
      </c>
      <c r="B150" s="216">
        <v>91</v>
      </c>
      <c r="C150" s="216" t="s">
        <v>848</v>
      </c>
      <c r="D150" s="2">
        <v>99701</v>
      </c>
      <c r="E150" s="2">
        <v>99701</v>
      </c>
      <c r="F150" s="217" t="s">
        <v>773</v>
      </c>
      <c r="G150" s="20">
        <v>93</v>
      </c>
      <c r="H150" s="20">
        <v>49</v>
      </c>
      <c r="I150" s="20">
        <v>45</v>
      </c>
      <c r="J150" s="20">
        <v>4</v>
      </c>
      <c r="K150" s="20">
        <v>0</v>
      </c>
      <c r="L150" s="20">
        <v>16</v>
      </c>
      <c r="M150" s="20">
        <v>16</v>
      </c>
      <c r="N150" s="20">
        <v>1</v>
      </c>
      <c r="O150" s="20">
        <v>0</v>
      </c>
      <c r="P150" s="20">
        <v>0</v>
      </c>
      <c r="Q150" s="20">
        <v>17</v>
      </c>
      <c r="R150" s="20">
        <v>0</v>
      </c>
      <c r="S150" s="20">
        <v>1735.4375</v>
      </c>
      <c r="T150" s="20">
        <v>1735.4375</v>
      </c>
      <c r="U150" s="20">
        <v>2704</v>
      </c>
      <c r="V150" s="20">
        <v>0</v>
      </c>
      <c r="W150" s="20">
        <v>0</v>
      </c>
      <c r="X150" s="20">
        <v>1792.4117647058824</v>
      </c>
      <c r="Y150" s="20">
        <v>0</v>
      </c>
      <c r="Z150" s="20">
        <v>49</v>
      </c>
      <c r="AA150" s="20">
        <v>0</v>
      </c>
      <c r="AB150" s="218">
        <v>1</v>
      </c>
      <c r="AC150" s="218">
        <v>0</v>
      </c>
      <c r="AD150" s="219">
        <v>50</v>
      </c>
      <c r="AE150" s="220">
        <v>0</v>
      </c>
      <c r="AF150" s="220">
        <v>45</v>
      </c>
      <c r="AG150" s="221">
        <v>45</v>
      </c>
      <c r="AH150" s="220">
        <v>0</v>
      </c>
      <c r="AI150" s="220">
        <v>0</v>
      </c>
      <c r="AJ150" s="220">
        <v>48.456100801397241</v>
      </c>
      <c r="AK150" s="220">
        <v>48.456100801397241</v>
      </c>
      <c r="AL150" s="220">
        <v>0</v>
      </c>
      <c r="AM150" s="220">
        <v>0</v>
      </c>
      <c r="AN150" s="220">
        <v>44.582456530205747</v>
      </c>
      <c r="AO150" s="220">
        <v>44.582456530205747</v>
      </c>
      <c r="AP150" s="220">
        <v>0</v>
      </c>
      <c r="AQ150" s="220">
        <v>0.99483501178283684</v>
      </c>
      <c r="AR150" s="220">
        <v>0</v>
      </c>
      <c r="AS150" s="220">
        <v>47.918238875003475</v>
      </c>
      <c r="AT150" s="220">
        <v>48.186419385057029</v>
      </c>
      <c r="AU150" s="220">
        <v>48.456100801397241</v>
      </c>
      <c r="AV150" s="220">
        <v>48.727291524036758</v>
      </c>
      <c r="AW150" s="220">
        <v>49</v>
      </c>
      <c r="AX150" s="220">
        <v>44.168787339281884</v>
      </c>
      <c r="AY150" s="220">
        <v>44.375139904516772</v>
      </c>
      <c r="AZ150" s="220">
        <v>44.582456530205747</v>
      </c>
      <c r="BA150" s="220">
        <v>44.790741720351747</v>
      </c>
      <c r="BB150" s="220">
        <v>45</v>
      </c>
      <c r="BC150" s="220">
        <v>0.98969670066895699</v>
      </c>
      <c r="BD150" s="220">
        <v>0.99226253021639232</v>
      </c>
      <c r="BE150" s="220">
        <v>0.99483501178283684</v>
      </c>
      <c r="BF150" s="220">
        <v>0.99741416261392479</v>
      </c>
      <c r="BG150" s="220">
        <v>1</v>
      </c>
      <c r="BH150" s="222">
        <v>49.893404291493894</v>
      </c>
      <c r="BI150" s="222">
        <v>50.803097791723701</v>
      </c>
      <c r="BJ150" s="222">
        <v>51.729377497607572</v>
      </c>
      <c r="BK150" s="223">
        <v>54.380038230797801</v>
      </c>
      <c r="BL150" s="223">
        <v>57.030698963988023</v>
      </c>
      <c r="BM150" s="223">
        <v>59.681359697178237</v>
      </c>
      <c r="BN150" s="223">
        <v>62.332020430368466</v>
      </c>
      <c r="BO150" s="223">
        <v>65.466252895408459</v>
      </c>
      <c r="BP150" s="223">
        <v>68.600485360448474</v>
      </c>
      <c r="BQ150" s="223">
        <v>77.289477507732215</v>
      </c>
      <c r="BR150" s="223">
        <v>87.641816914530281</v>
      </c>
      <c r="BS150" s="223">
        <v>92.187325330983327</v>
      </c>
      <c r="BT150" s="223">
        <v>94.683518925196324</v>
      </c>
      <c r="BU150" s="223">
        <v>97.268562916868362</v>
      </c>
      <c r="BV150" s="223">
        <v>99.915802186761766</v>
      </c>
      <c r="BW150" s="222">
        <v>45.820473328922965</v>
      </c>
      <c r="BX150" s="222">
        <v>46.655906135256458</v>
      </c>
      <c r="BY150" s="222">
        <v>47.506571171272256</v>
      </c>
      <c r="BZ150" s="223">
        <v>49.940851436446955</v>
      </c>
      <c r="CA150" s="223">
        <v>52.375131701621648</v>
      </c>
      <c r="CB150" s="223">
        <v>54.80941196679634</v>
      </c>
      <c r="CC150" s="223">
        <v>57.243692231971032</v>
      </c>
      <c r="CD150" s="223">
        <v>60.12206898557919</v>
      </c>
      <c r="CE150" s="223">
        <v>63.000445739187363</v>
      </c>
      <c r="CF150" s="223">
        <v>70.980132405060189</v>
      </c>
      <c r="CG150" s="223">
        <v>80.487382880691072</v>
      </c>
      <c r="CH150" s="223">
        <v>84.661829385596931</v>
      </c>
      <c r="CI150" s="223">
        <v>86.954252074159882</v>
      </c>
      <c r="CJ150" s="223">
        <v>89.328272066511758</v>
      </c>
      <c r="CK150" s="223">
        <v>91.75941017151591</v>
      </c>
      <c r="CL150" s="222">
        <v>1.0182327406427325</v>
      </c>
      <c r="CM150" s="222">
        <v>1.0367979141168102</v>
      </c>
      <c r="CN150" s="222">
        <v>1.055701581583828</v>
      </c>
      <c r="CO150" s="223">
        <v>1.1097966985877101</v>
      </c>
      <c r="CP150" s="223">
        <v>1.1638918155915923</v>
      </c>
      <c r="CQ150" s="223">
        <v>1.2179869325954742</v>
      </c>
      <c r="CR150" s="223">
        <v>1.2720820495993563</v>
      </c>
      <c r="CS150" s="223">
        <v>1.3360459774573155</v>
      </c>
      <c r="CT150" s="223">
        <v>1.4000099053152748</v>
      </c>
      <c r="CU150" s="223">
        <v>1.5773362756680043</v>
      </c>
      <c r="CV150" s="223">
        <v>1.7886085084598016</v>
      </c>
      <c r="CW150" s="223">
        <v>1.8813739863465986</v>
      </c>
      <c r="CX150" s="223">
        <v>1.9323167127591085</v>
      </c>
      <c r="CY150" s="223">
        <v>1.9850727125891503</v>
      </c>
      <c r="CZ150" s="223">
        <v>2.0390980038114646</v>
      </c>
      <c r="DA150" s="224">
        <v>0</v>
      </c>
      <c r="DB150" s="224">
        <v>0</v>
      </c>
      <c r="DC150" s="224">
        <v>0</v>
      </c>
      <c r="DD150" s="225">
        <v>0</v>
      </c>
      <c r="DE150" s="225">
        <v>0</v>
      </c>
      <c r="DF150" s="225">
        <v>0</v>
      </c>
      <c r="DG150" s="225">
        <v>0</v>
      </c>
      <c r="DH150" s="225">
        <v>0</v>
      </c>
      <c r="DI150" s="225">
        <v>0</v>
      </c>
      <c r="DJ150" s="225">
        <v>0</v>
      </c>
      <c r="DK150" s="225">
        <v>0</v>
      </c>
      <c r="DL150" s="225">
        <v>0</v>
      </c>
      <c r="DM150" s="225">
        <v>0</v>
      </c>
      <c r="DN150" s="225">
        <v>0</v>
      </c>
      <c r="DO150" s="225">
        <v>0</v>
      </c>
      <c r="DP150" s="224">
        <v>0</v>
      </c>
      <c r="DQ150" s="224">
        <v>0</v>
      </c>
      <c r="DR150" s="224">
        <v>0</v>
      </c>
      <c r="DS150" s="225">
        <v>0</v>
      </c>
      <c r="DT150" s="225">
        <v>0</v>
      </c>
      <c r="DU150" s="225">
        <v>0</v>
      </c>
      <c r="DV150" s="225">
        <v>0</v>
      </c>
      <c r="DW150" s="225">
        <v>0</v>
      </c>
      <c r="DX150" s="225">
        <v>0</v>
      </c>
      <c r="DY150" s="225">
        <v>0</v>
      </c>
      <c r="DZ150" s="225">
        <v>0</v>
      </c>
      <c r="EA150" s="225">
        <v>0</v>
      </c>
      <c r="EB150" s="225">
        <v>0</v>
      </c>
      <c r="EC150" s="225">
        <v>0</v>
      </c>
      <c r="ED150" s="225">
        <v>0</v>
      </c>
    </row>
    <row r="151" spans="1:134" ht="15" x14ac:dyDescent="0.25">
      <c r="A151" s="216">
        <v>115</v>
      </c>
      <c r="B151" s="216">
        <v>91</v>
      </c>
      <c r="C151" s="216" t="s">
        <v>849</v>
      </c>
      <c r="D151" s="2">
        <v>99705</v>
      </c>
      <c r="E151" s="2">
        <v>99705</v>
      </c>
      <c r="F151" s="217" t="s">
        <v>773</v>
      </c>
      <c r="G151" s="20">
        <v>330</v>
      </c>
      <c r="H151" s="20">
        <v>166</v>
      </c>
      <c r="I151" s="20">
        <v>135</v>
      </c>
      <c r="J151" s="20">
        <v>31</v>
      </c>
      <c r="K151" s="20">
        <v>3</v>
      </c>
      <c r="L151" s="20">
        <v>85</v>
      </c>
      <c r="M151" s="20">
        <v>88</v>
      </c>
      <c r="N151" s="20">
        <v>14</v>
      </c>
      <c r="O151" s="20">
        <v>0</v>
      </c>
      <c r="P151" s="20">
        <v>0</v>
      </c>
      <c r="Q151" s="20">
        <v>102</v>
      </c>
      <c r="R151" s="20">
        <v>2805</v>
      </c>
      <c r="S151" s="20">
        <v>1947.964705882353</v>
      </c>
      <c r="T151" s="20">
        <v>1977.1818181818182</v>
      </c>
      <c r="U151" s="20">
        <v>7261.6428571428569</v>
      </c>
      <c r="V151" s="20">
        <v>0</v>
      </c>
      <c r="W151" s="20">
        <v>0</v>
      </c>
      <c r="X151" s="20">
        <v>2702.5</v>
      </c>
      <c r="Y151" s="20">
        <v>5.6590909090909092</v>
      </c>
      <c r="Z151" s="20">
        <v>160.34090909090909</v>
      </c>
      <c r="AA151" s="20">
        <v>0</v>
      </c>
      <c r="AB151" s="218">
        <v>14</v>
      </c>
      <c r="AC151" s="218">
        <v>0</v>
      </c>
      <c r="AD151" s="219">
        <v>180</v>
      </c>
      <c r="AE151" s="220">
        <v>4.6022727272727275</v>
      </c>
      <c r="AF151" s="220">
        <v>130.39772727272728</v>
      </c>
      <c r="AG151" s="221">
        <v>135</v>
      </c>
      <c r="AH151" s="220">
        <v>0</v>
      </c>
      <c r="AI151" s="220">
        <v>5.2524948489771424</v>
      </c>
      <c r="AJ151" s="220">
        <v>148.82068738768569</v>
      </c>
      <c r="AK151" s="220">
        <v>154.07318223666283</v>
      </c>
      <c r="AL151" s="220">
        <v>0</v>
      </c>
      <c r="AM151" s="220">
        <v>4.2935167550029369</v>
      </c>
      <c r="AN151" s="220">
        <v>121.64964139174988</v>
      </c>
      <c r="AO151" s="220">
        <v>125.94315814675282</v>
      </c>
      <c r="AP151" s="220">
        <v>0</v>
      </c>
      <c r="AQ151" s="220">
        <v>13.161507342688731</v>
      </c>
      <c r="AR151" s="220">
        <v>0</v>
      </c>
      <c r="AS151" s="220">
        <v>143.00328605139711</v>
      </c>
      <c r="AT151" s="220">
        <v>148.43507453509272</v>
      </c>
      <c r="AU151" s="220">
        <v>154.07318223666286</v>
      </c>
      <c r="AV151" s="220">
        <v>159.9254459155454</v>
      </c>
      <c r="AW151" s="220">
        <v>166</v>
      </c>
      <c r="AX151" s="220">
        <v>117.49391914057767</v>
      </c>
      <c r="AY151" s="220">
        <v>121.64520228765112</v>
      </c>
      <c r="AZ151" s="220">
        <v>125.94315814675281</v>
      </c>
      <c r="BA151" s="220">
        <v>130.39296894315899</v>
      </c>
      <c r="BB151" s="220">
        <v>135</v>
      </c>
      <c r="BC151" s="220">
        <v>12.373233966546383</v>
      </c>
      <c r="BD151" s="220">
        <v>12.761285581927309</v>
      </c>
      <c r="BE151" s="220">
        <v>13.161507342688731</v>
      </c>
      <c r="BF151" s="220">
        <v>13.574280931144832</v>
      </c>
      <c r="BG151" s="220">
        <v>14</v>
      </c>
      <c r="BH151" s="222">
        <v>169.99720985732193</v>
      </c>
      <c r="BI151" s="222">
        <v>174.09067083900212</v>
      </c>
      <c r="BJ151" s="222">
        <v>178.28270063144456</v>
      </c>
      <c r="BK151" s="223">
        <v>178.43455733777961</v>
      </c>
      <c r="BL151" s="223">
        <v>178.58641404411463</v>
      </c>
      <c r="BM151" s="223">
        <v>178.73827075044963</v>
      </c>
      <c r="BN151" s="223">
        <v>178.89012745678468</v>
      </c>
      <c r="BO151" s="223">
        <v>179.06968805202405</v>
      </c>
      <c r="BP151" s="223">
        <v>179.24924864726344</v>
      </c>
      <c r="BQ151" s="223">
        <v>179.74704216430456</v>
      </c>
      <c r="BR151" s="223">
        <v>180.34012906731485</v>
      </c>
      <c r="BS151" s="223">
        <v>180.60054184971949</v>
      </c>
      <c r="BT151" s="223">
        <v>180.74354911309547</v>
      </c>
      <c r="BU151" s="223">
        <v>180.89164662757221</v>
      </c>
      <c r="BV151" s="223">
        <v>181.04330731781943</v>
      </c>
      <c r="BW151" s="222">
        <v>138.25074295625578</v>
      </c>
      <c r="BX151" s="222">
        <v>141.57976242930894</v>
      </c>
      <c r="BY151" s="222">
        <v>144.98894328460852</v>
      </c>
      <c r="BZ151" s="223">
        <v>145.11244120843523</v>
      </c>
      <c r="CA151" s="223">
        <v>145.2359391322619</v>
      </c>
      <c r="CB151" s="223">
        <v>145.35943705608855</v>
      </c>
      <c r="CC151" s="223">
        <v>145.48293497991526</v>
      </c>
      <c r="CD151" s="223">
        <v>145.62896317483884</v>
      </c>
      <c r="CE151" s="223">
        <v>145.77499136976246</v>
      </c>
      <c r="CF151" s="223">
        <v>146.1798234468742</v>
      </c>
      <c r="CG151" s="223">
        <v>146.66215315715365</v>
      </c>
      <c r="CH151" s="223">
        <v>146.87393463682005</v>
      </c>
      <c r="CI151" s="223">
        <v>146.99023572450537</v>
      </c>
      <c r="CJ151" s="223">
        <v>147.11067647423042</v>
      </c>
      <c r="CK151" s="223">
        <v>147.23401498738326</v>
      </c>
      <c r="CL151" s="222">
        <v>14.337114084352452</v>
      </c>
      <c r="CM151" s="222">
        <v>14.682345733409816</v>
      </c>
      <c r="CN151" s="222">
        <v>15.035890414700145</v>
      </c>
      <c r="CO151" s="223">
        <v>15.04869760680069</v>
      </c>
      <c r="CP151" s="223">
        <v>15.061504798901236</v>
      </c>
      <c r="CQ151" s="223">
        <v>15.074311991001778</v>
      </c>
      <c r="CR151" s="223">
        <v>15.087119183102324</v>
      </c>
      <c r="CS151" s="223">
        <v>15.102262847761066</v>
      </c>
      <c r="CT151" s="223">
        <v>15.11740651241981</v>
      </c>
      <c r="CU151" s="223">
        <v>15.159389098194362</v>
      </c>
      <c r="CV151" s="223">
        <v>15.209408475556677</v>
      </c>
      <c r="CW151" s="223">
        <v>15.231370999373935</v>
      </c>
      <c r="CX151" s="223">
        <v>15.243431852911668</v>
      </c>
      <c r="CY151" s="223">
        <v>15.255922004735007</v>
      </c>
      <c r="CZ151" s="223">
        <v>15.268712665358265</v>
      </c>
      <c r="DA151" s="224">
        <v>0</v>
      </c>
      <c r="DB151" s="224">
        <v>0</v>
      </c>
      <c r="DC151" s="224">
        <v>0</v>
      </c>
      <c r="DD151" s="225">
        <v>0</v>
      </c>
      <c r="DE151" s="225">
        <v>0</v>
      </c>
      <c r="DF151" s="225">
        <v>0</v>
      </c>
      <c r="DG151" s="225">
        <v>0</v>
      </c>
      <c r="DH151" s="225">
        <v>0</v>
      </c>
      <c r="DI151" s="225">
        <v>0</v>
      </c>
      <c r="DJ151" s="225">
        <v>0</v>
      </c>
      <c r="DK151" s="225">
        <v>0</v>
      </c>
      <c r="DL151" s="225">
        <v>0</v>
      </c>
      <c r="DM151" s="225">
        <v>0</v>
      </c>
      <c r="DN151" s="225">
        <v>0</v>
      </c>
      <c r="DO151" s="225">
        <v>0</v>
      </c>
      <c r="DP151" s="224">
        <v>0</v>
      </c>
      <c r="DQ151" s="224">
        <v>0</v>
      </c>
      <c r="DR151" s="224">
        <v>0</v>
      </c>
      <c r="DS151" s="225">
        <v>0</v>
      </c>
      <c r="DT151" s="225">
        <v>0</v>
      </c>
      <c r="DU151" s="225">
        <v>0</v>
      </c>
      <c r="DV151" s="225">
        <v>0</v>
      </c>
      <c r="DW151" s="225">
        <v>0</v>
      </c>
      <c r="DX151" s="225">
        <v>0</v>
      </c>
      <c r="DY151" s="225">
        <v>0</v>
      </c>
      <c r="DZ151" s="225">
        <v>0</v>
      </c>
      <c r="EA151" s="225">
        <v>0</v>
      </c>
      <c r="EB151" s="225">
        <v>0</v>
      </c>
      <c r="EC151" s="225">
        <v>0</v>
      </c>
      <c r="ED151" s="225">
        <v>0</v>
      </c>
    </row>
    <row r="152" spans="1:134" ht="15" x14ac:dyDescent="0.25">
      <c r="A152" s="216">
        <v>116</v>
      </c>
      <c r="B152" s="216">
        <v>91</v>
      </c>
      <c r="C152" s="216" t="s">
        <v>850</v>
      </c>
      <c r="D152" s="2">
        <v>99705</v>
      </c>
      <c r="E152" s="2">
        <v>99705</v>
      </c>
      <c r="F152" s="217" t="s">
        <v>773</v>
      </c>
      <c r="G152" s="20">
        <v>218</v>
      </c>
      <c r="H152" s="20">
        <v>90</v>
      </c>
      <c r="I152" s="20">
        <v>80</v>
      </c>
      <c r="J152" s="20">
        <v>10</v>
      </c>
      <c r="K152" s="20">
        <v>3</v>
      </c>
      <c r="L152" s="20">
        <v>124</v>
      </c>
      <c r="M152" s="20">
        <v>127</v>
      </c>
      <c r="N152" s="20">
        <v>2</v>
      </c>
      <c r="O152" s="20">
        <v>0</v>
      </c>
      <c r="P152" s="20">
        <v>0</v>
      </c>
      <c r="Q152" s="20">
        <v>129</v>
      </c>
      <c r="R152" s="20">
        <v>3752</v>
      </c>
      <c r="S152" s="20">
        <v>1826.4193548387098</v>
      </c>
      <c r="T152" s="20">
        <v>1871.9055118110236</v>
      </c>
      <c r="U152" s="20">
        <v>5420</v>
      </c>
      <c r="V152" s="20">
        <v>0</v>
      </c>
      <c r="W152" s="20">
        <v>0</v>
      </c>
      <c r="X152" s="20">
        <v>1926.9147286821706</v>
      </c>
      <c r="Y152" s="20">
        <v>2.1259842519685042</v>
      </c>
      <c r="Z152" s="20">
        <v>87.874015748031496</v>
      </c>
      <c r="AA152" s="20">
        <v>0</v>
      </c>
      <c r="AB152" s="218">
        <v>2</v>
      </c>
      <c r="AC152" s="218">
        <v>0</v>
      </c>
      <c r="AD152" s="219">
        <v>92</v>
      </c>
      <c r="AE152" s="220">
        <v>1.8897637795275593</v>
      </c>
      <c r="AF152" s="220">
        <v>78.110236220472444</v>
      </c>
      <c r="AG152" s="221">
        <v>80</v>
      </c>
      <c r="AH152" s="220">
        <v>0</v>
      </c>
      <c r="AI152" s="220">
        <v>1.9732358981073415</v>
      </c>
      <c r="AJ152" s="220">
        <v>81.560417121770101</v>
      </c>
      <c r="AK152" s="220">
        <v>83.533653019877448</v>
      </c>
      <c r="AL152" s="220">
        <v>0</v>
      </c>
      <c r="AM152" s="220">
        <v>1.7629838410744052</v>
      </c>
      <c r="AN152" s="220">
        <v>72.869998764408734</v>
      </c>
      <c r="AO152" s="220">
        <v>74.632982605483136</v>
      </c>
      <c r="AP152" s="220">
        <v>0</v>
      </c>
      <c r="AQ152" s="220">
        <v>1.8802153346698185</v>
      </c>
      <c r="AR152" s="220">
        <v>0</v>
      </c>
      <c r="AS152" s="220">
        <v>77.531902076058671</v>
      </c>
      <c r="AT152" s="220">
        <v>80.476847639508108</v>
      </c>
      <c r="AU152" s="220">
        <v>83.533653019877448</v>
      </c>
      <c r="AV152" s="220">
        <v>86.706567062645092</v>
      </c>
      <c r="AW152" s="220">
        <v>90</v>
      </c>
      <c r="AX152" s="220">
        <v>69.626026157379357</v>
      </c>
      <c r="AY152" s="220">
        <v>72.086045800089551</v>
      </c>
      <c r="AZ152" s="220">
        <v>74.63298260548315</v>
      </c>
      <c r="BA152" s="220">
        <v>77.269907521872</v>
      </c>
      <c r="BB152" s="220">
        <v>80</v>
      </c>
      <c r="BC152" s="220">
        <v>1.7676048523637691</v>
      </c>
      <c r="BD152" s="220">
        <v>1.823040797418187</v>
      </c>
      <c r="BE152" s="220">
        <v>1.8802153346698185</v>
      </c>
      <c r="BF152" s="220">
        <v>1.9391829901635476</v>
      </c>
      <c r="BG152" s="220">
        <v>2</v>
      </c>
      <c r="BH152" s="222">
        <v>90.924639502493392</v>
      </c>
      <c r="BI152" s="222">
        <v>91.858778540648686</v>
      </c>
      <c r="BJ152" s="222">
        <v>92.802514710531767</v>
      </c>
      <c r="BK152" s="223">
        <v>93.776163523563184</v>
      </c>
      <c r="BL152" s="223">
        <v>94.749812336594616</v>
      </c>
      <c r="BM152" s="223">
        <v>95.723461149626061</v>
      </c>
      <c r="BN152" s="223">
        <v>96.697109962657478</v>
      </c>
      <c r="BO152" s="223">
        <v>97.848385824234043</v>
      </c>
      <c r="BP152" s="223">
        <v>98.999661685810608</v>
      </c>
      <c r="BQ152" s="223">
        <v>102.19132887456473</v>
      </c>
      <c r="BR152" s="223">
        <v>105.99398186946389</v>
      </c>
      <c r="BS152" s="223">
        <v>107.66365193281342</v>
      </c>
      <c r="BT152" s="223">
        <v>108.58056140359923</v>
      </c>
      <c r="BU152" s="223">
        <v>109.53010767431198</v>
      </c>
      <c r="BV152" s="223">
        <v>110.50249970497362</v>
      </c>
      <c r="BW152" s="222">
        <v>80.821901779994135</v>
      </c>
      <c r="BX152" s="222">
        <v>81.652247591687726</v>
      </c>
      <c r="BY152" s="222">
        <v>82.491124187139349</v>
      </c>
      <c r="BZ152" s="223">
        <v>83.356589798722837</v>
      </c>
      <c r="CA152" s="223">
        <v>84.222055410306325</v>
      </c>
      <c r="CB152" s="223">
        <v>85.087521021889827</v>
      </c>
      <c r="CC152" s="223">
        <v>85.952986633473316</v>
      </c>
      <c r="CD152" s="223">
        <v>86.976342954874696</v>
      </c>
      <c r="CE152" s="223">
        <v>87.99969927627609</v>
      </c>
      <c r="CF152" s="223">
        <v>90.836736777390882</v>
      </c>
      <c r="CG152" s="223">
        <v>94.216872772856789</v>
      </c>
      <c r="CH152" s="223">
        <v>95.701023940278603</v>
      </c>
      <c r="CI152" s="223">
        <v>96.516054580977098</v>
      </c>
      <c r="CJ152" s="223">
        <v>97.360095710499536</v>
      </c>
      <c r="CK152" s="223">
        <v>98.224444182198766</v>
      </c>
      <c r="CL152" s="222">
        <v>2.0205475444998533</v>
      </c>
      <c r="CM152" s="222">
        <v>2.0413061897921931</v>
      </c>
      <c r="CN152" s="222">
        <v>2.0622781046784837</v>
      </c>
      <c r="CO152" s="223">
        <v>2.0839147449680708</v>
      </c>
      <c r="CP152" s="223">
        <v>2.1055513852576584</v>
      </c>
      <c r="CQ152" s="223">
        <v>2.127188025547246</v>
      </c>
      <c r="CR152" s="223">
        <v>2.1488246658368326</v>
      </c>
      <c r="CS152" s="223">
        <v>2.1744085738718675</v>
      </c>
      <c r="CT152" s="223">
        <v>2.1999924819069023</v>
      </c>
      <c r="CU152" s="223">
        <v>2.2709184194347718</v>
      </c>
      <c r="CV152" s="223">
        <v>2.3554218193214198</v>
      </c>
      <c r="CW152" s="223">
        <v>2.3925255985069649</v>
      </c>
      <c r="CX152" s="223">
        <v>2.4129013645244277</v>
      </c>
      <c r="CY152" s="223">
        <v>2.4340023927624883</v>
      </c>
      <c r="CZ152" s="223">
        <v>2.4556111045549693</v>
      </c>
      <c r="DA152" s="224">
        <v>0</v>
      </c>
      <c r="DB152" s="224">
        <v>0</v>
      </c>
      <c r="DC152" s="224">
        <v>0</v>
      </c>
      <c r="DD152" s="225">
        <v>0</v>
      </c>
      <c r="DE152" s="225">
        <v>0</v>
      </c>
      <c r="DF152" s="225">
        <v>0</v>
      </c>
      <c r="DG152" s="225">
        <v>0</v>
      </c>
      <c r="DH152" s="225">
        <v>0</v>
      </c>
      <c r="DI152" s="225">
        <v>0</v>
      </c>
      <c r="DJ152" s="225">
        <v>0</v>
      </c>
      <c r="DK152" s="225">
        <v>0</v>
      </c>
      <c r="DL152" s="225">
        <v>0</v>
      </c>
      <c r="DM152" s="225">
        <v>0</v>
      </c>
      <c r="DN152" s="225">
        <v>0</v>
      </c>
      <c r="DO152" s="225">
        <v>0</v>
      </c>
      <c r="DP152" s="224">
        <v>0</v>
      </c>
      <c r="DQ152" s="224">
        <v>0</v>
      </c>
      <c r="DR152" s="224">
        <v>0</v>
      </c>
      <c r="DS152" s="225">
        <v>0</v>
      </c>
      <c r="DT152" s="225">
        <v>0</v>
      </c>
      <c r="DU152" s="225">
        <v>0</v>
      </c>
      <c r="DV152" s="225">
        <v>0</v>
      </c>
      <c r="DW152" s="225">
        <v>0</v>
      </c>
      <c r="DX152" s="225">
        <v>0</v>
      </c>
      <c r="DY152" s="225">
        <v>0</v>
      </c>
      <c r="DZ152" s="225">
        <v>0</v>
      </c>
      <c r="EA152" s="225">
        <v>0</v>
      </c>
      <c r="EB152" s="225">
        <v>0</v>
      </c>
      <c r="EC152" s="225">
        <v>0</v>
      </c>
      <c r="ED152" s="225">
        <v>0</v>
      </c>
    </row>
    <row r="153" spans="1:134" ht="15" x14ac:dyDescent="0.25">
      <c r="A153" s="216">
        <v>119</v>
      </c>
      <c r="B153" s="216">
        <v>91</v>
      </c>
      <c r="C153" s="216" t="s">
        <v>851</v>
      </c>
      <c r="D153" s="2">
        <v>99705</v>
      </c>
      <c r="E153" s="2">
        <v>99705</v>
      </c>
      <c r="F153" s="217" t="s">
        <v>773</v>
      </c>
      <c r="G153" s="20">
        <v>207</v>
      </c>
      <c r="H153" s="20">
        <v>94</v>
      </c>
      <c r="I153" s="20">
        <v>84</v>
      </c>
      <c r="J153" s="20">
        <v>10</v>
      </c>
      <c r="K153" s="20">
        <v>1</v>
      </c>
      <c r="L153" s="20">
        <v>92</v>
      </c>
      <c r="M153" s="20">
        <v>93</v>
      </c>
      <c r="N153" s="20">
        <v>0</v>
      </c>
      <c r="O153" s="20">
        <v>0</v>
      </c>
      <c r="P153" s="20">
        <v>0</v>
      </c>
      <c r="Q153" s="20">
        <v>93</v>
      </c>
      <c r="R153" s="20">
        <v>3928</v>
      </c>
      <c r="S153" s="20">
        <v>1613.858695652174</v>
      </c>
      <c r="T153" s="20">
        <v>1638.741935483871</v>
      </c>
      <c r="U153" s="20">
        <v>0</v>
      </c>
      <c r="V153" s="20">
        <v>0</v>
      </c>
      <c r="W153" s="20">
        <v>0</v>
      </c>
      <c r="X153" s="20">
        <v>1638.741935483871</v>
      </c>
      <c r="Y153" s="20">
        <v>1.010752688172043</v>
      </c>
      <c r="Z153" s="20">
        <v>92.989247311827953</v>
      </c>
      <c r="AA153" s="20">
        <v>0</v>
      </c>
      <c r="AB153" s="218">
        <v>0</v>
      </c>
      <c r="AC153" s="218">
        <v>0</v>
      </c>
      <c r="AD153" s="219">
        <v>94</v>
      </c>
      <c r="AE153" s="220">
        <v>0.90322580645161288</v>
      </c>
      <c r="AF153" s="220">
        <v>83.096774193548384</v>
      </c>
      <c r="AG153" s="221">
        <v>84</v>
      </c>
      <c r="AH153" s="220">
        <v>0</v>
      </c>
      <c r="AI153" s="220">
        <v>0.93813182602968692</v>
      </c>
      <c r="AJ153" s="220">
        <v>86.308127994731194</v>
      </c>
      <c r="AK153" s="220">
        <v>87.246259820760883</v>
      </c>
      <c r="AL153" s="220">
        <v>0</v>
      </c>
      <c r="AM153" s="220">
        <v>0.84263044877158388</v>
      </c>
      <c r="AN153" s="220">
        <v>77.522001286985713</v>
      </c>
      <c r="AO153" s="220">
        <v>78.3646317357573</v>
      </c>
      <c r="AP153" s="220">
        <v>0</v>
      </c>
      <c r="AQ153" s="220">
        <v>0</v>
      </c>
      <c r="AR153" s="220">
        <v>0</v>
      </c>
      <c r="AS153" s="220">
        <v>80.977764390550178</v>
      </c>
      <c r="AT153" s="220">
        <v>84.05359642348624</v>
      </c>
      <c r="AU153" s="220">
        <v>87.246259820760883</v>
      </c>
      <c r="AV153" s="220">
        <v>90.560192265429308</v>
      </c>
      <c r="AW153" s="220">
        <v>94</v>
      </c>
      <c r="AX153" s="220">
        <v>73.107327465248332</v>
      </c>
      <c r="AY153" s="220">
        <v>75.69034809009402</v>
      </c>
      <c r="AZ153" s="220">
        <v>78.3646317357573</v>
      </c>
      <c r="BA153" s="220">
        <v>81.133402897965595</v>
      </c>
      <c r="BB153" s="220">
        <v>84</v>
      </c>
      <c r="BC153" s="220">
        <v>0</v>
      </c>
      <c r="BD153" s="220">
        <v>0</v>
      </c>
      <c r="BE153" s="220">
        <v>0</v>
      </c>
      <c r="BF153" s="220">
        <v>0</v>
      </c>
      <c r="BG153" s="220">
        <v>0</v>
      </c>
      <c r="BH153" s="222">
        <v>94.965734591493103</v>
      </c>
      <c r="BI153" s="222">
        <v>95.941390920233076</v>
      </c>
      <c r="BJ153" s="222">
        <v>96.927070919888735</v>
      </c>
      <c r="BK153" s="223">
        <v>98.001483343179942</v>
      </c>
      <c r="BL153" s="223">
        <v>99.075895766471177</v>
      </c>
      <c r="BM153" s="223">
        <v>100.15030818976241</v>
      </c>
      <c r="BN153" s="223">
        <v>101.22472061305362</v>
      </c>
      <c r="BO153" s="223">
        <v>102.49514283486273</v>
      </c>
      <c r="BP153" s="223">
        <v>103.76556505667183</v>
      </c>
      <c r="BQ153" s="223">
        <v>107.28754015971926</v>
      </c>
      <c r="BR153" s="223">
        <v>111.48373242586578</v>
      </c>
      <c r="BS153" s="223">
        <v>113.32619783521076</v>
      </c>
      <c r="BT153" s="223">
        <v>114.33799892124961</v>
      </c>
      <c r="BU153" s="223">
        <v>115.38581441292287</v>
      </c>
      <c r="BV153" s="223">
        <v>116.45883998854028</v>
      </c>
      <c r="BW153" s="222">
        <v>84.862996868993832</v>
      </c>
      <c r="BX153" s="222">
        <v>85.734859971272115</v>
      </c>
      <c r="BY153" s="222">
        <v>86.615680396496316</v>
      </c>
      <c r="BZ153" s="223">
        <v>87.575793625820381</v>
      </c>
      <c r="CA153" s="223">
        <v>88.535906855144461</v>
      </c>
      <c r="CB153" s="223">
        <v>89.49602008446854</v>
      </c>
      <c r="CC153" s="223">
        <v>90.456133313792606</v>
      </c>
      <c r="CD153" s="223">
        <v>91.591404235409257</v>
      </c>
      <c r="CE153" s="223">
        <v>92.726675157025895</v>
      </c>
      <c r="CF153" s="223">
        <v>95.873972057621458</v>
      </c>
      <c r="CG153" s="223">
        <v>99.623760891199211</v>
      </c>
      <c r="CH153" s="223">
        <v>101.27021934210323</v>
      </c>
      <c r="CI153" s="223">
        <v>102.17438201473369</v>
      </c>
      <c r="CJ153" s="223">
        <v>103.11072777325022</v>
      </c>
      <c r="CK153" s="223">
        <v>104.06960169188706</v>
      </c>
      <c r="CL153" s="222">
        <v>0</v>
      </c>
      <c r="CM153" s="222">
        <v>0</v>
      </c>
      <c r="CN153" s="222">
        <v>0</v>
      </c>
      <c r="CO153" s="223">
        <v>0</v>
      </c>
      <c r="CP153" s="223">
        <v>0</v>
      </c>
      <c r="CQ153" s="223">
        <v>0</v>
      </c>
      <c r="CR153" s="223">
        <v>0</v>
      </c>
      <c r="CS153" s="223">
        <v>0</v>
      </c>
      <c r="CT153" s="223">
        <v>0</v>
      </c>
      <c r="CU153" s="223">
        <v>0</v>
      </c>
      <c r="CV153" s="223">
        <v>0</v>
      </c>
      <c r="CW153" s="223">
        <v>0</v>
      </c>
      <c r="CX153" s="223">
        <v>0</v>
      </c>
      <c r="CY153" s="223">
        <v>0</v>
      </c>
      <c r="CZ153" s="223">
        <v>0</v>
      </c>
      <c r="DA153" s="224">
        <v>0</v>
      </c>
      <c r="DB153" s="224">
        <v>0</v>
      </c>
      <c r="DC153" s="224">
        <v>0</v>
      </c>
      <c r="DD153" s="225">
        <v>0</v>
      </c>
      <c r="DE153" s="225">
        <v>0</v>
      </c>
      <c r="DF153" s="225">
        <v>0</v>
      </c>
      <c r="DG153" s="225">
        <v>0</v>
      </c>
      <c r="DH153" s="225">
        <v>0</v>
      </c>
      <c r="DI153" s="225">
        <v>0</v>
      </c>
      <c r="DJ153" s="225">
        <v>0</v>
      </c>
      <c r="DK153" s="225">
        <v>0</v>
      </c>
      <c r="DL153" s="225">
        <v>0</v>
      </c>
      <c r="DM153" s="225">
        <v>0</v>
      </c>
      <c r="DN153" s="225">
        <v>0</v>
      </c>
      <c r="DO153" s="225">
        <v>0</v>
      </c>
      <c r="DP153" s="224">
        <v>0</v>
      </c>
      <c r="DQ153" s="224">
        <v>0</v>
      </c>
      <c r="DR153" s="224">
        <v>0</v>
      </c>
      <c r="DS153" s="225">
        <v>0</v>
      </c>
      <c r="DT153" s="225">
        <v>0</v>
      </c>
      <c r="DU153" s="225">
        <v>0</v>
      </c>
      <c r="DV153" s="225">
        <v>0</v>
      </c>
      <c r="DW153" s="225">
        <v>0</v>
      </c>
      <c r="DX153" s="225">
        <v>0</v>
      </c>
      <c r="DY153" s="225">
        <v>0</v>
      </c>
      <c r="DZ153" s="225">
        <v>0</v>
      </c>
      <c r="EA153" s="225">
        <v>0</v>
      </c>
      <c r="EB153" s="225">
        <v>0</v>
      </c>
      <c r="EC153" s="225">
        <v>0</v>
      </c>
      <c r="ED153" s="225">
        <v>0</v>
      </c>
    </row>
    <row r="154" spans="1:134" ht="15" x14ac:dyDescent="0.25">
      <c r="A154" s="216">
        <v>120</v>
      </c>
      <c r="B154" s="216">
        <v>91</v>
      </c>
      <c r="C154" s="216" t="s">
        <v>852</v>
      </c>
      <c r="D154" s="2">
        <v>99705</v>
      </c>
      <c r="E154" s="2">
        <v>99705</v>
      </c>
      <c r="F154" s="217" t="s">
        <v>773</v>
      </c>
      <c r="G154" s="20">
        <v>425</v>
      </c>
      <c r="H154" s="20">
        <v>175</v>
      </c>
      <c r="I154" s="20">
        <v>154</v>
      </c>
      <c r="J154" s="20">
        <v>21</v>
      </c>
      <c r="K154" s="20">
        <v>2</v>
      </c>
      <c r="L154" s="20">
        <v>202</v>
      </c>
      <c r="M154" s="20">
        <v>204</v>
      </c>
      <c r="N154" s="20">
        <v>3</v>
      </c>
      <c r="O154" s="20">
        <v>0</v>
      </c>
      <c r="P154" s="20">
        <v>0</v>
      </c>
      <c r="Q154" s="20">
        <v>207</v>
      </c>
      <c r="R154" s="20">
        <v>6717</v>
      </c>
      <c r="S154" s="20">
        <v>2064.1782178217823</v>
      </c>
      <c r="T154" s="20">
        <v>2109.794117647059</v>
      </c>
      <c r="U154" s="20">
        <v>6720</v>
      </c>
      <c r="V154" s="20">
        <v>0</v>
      </c>
      <c r="W154" s="20">
        <v>0</v>
      </c>
      <c r="X154" s="20">
        <v>2176.608695652174</v>
      </c>
      <c r="Y154" s="20">
        <v>1.7156862745098038</v>
      </c>
      <c r="Z154" s="20">
        <v>173.28431372549019</v>
      </c>
      <c r="AA154" s="20">
        <v>0</v>
      </c>
      <c r="AB154" s="218">
        <v>3</v>
      </c>
      <c r="AC154" s="218">
        <v>0</v>
      </c>
      <c r="AD154" s="219">
        <v>178</v>
      </c>
      <c r="AE154" s="220">
        <v>1.5098039215686272</v>
      </c>
      <c r="AF154" s="220">
        <v>152.49019607843138</v>
      </c>
      <c r="AG154" s="221">
        <v>154</v>
      </c>
      <c r="AH154" s="220">
        <v>0</v>
      </c>
      <c r="AI154" s="220">
        <v>1.5924171327318684</v>
      </c>
      <c r="AJ154" s="220">
        <v>160.83413040591873</v>
      </c>
      <c r="AK154" s="220">
        <v>162.4265475386506</v>
      </c>
      <c r="AL154" s="220">
        <v>0</v>
      </c>
      <c r="AM154" s="220">
        <v>1.4085146227015199</v>
      </c>
      <c r="AN154" s="220">
        <v>142.25997689285353</v>
      </c>
      <c r="AO154" s="220">
        <v>143.66849151555505</v>
      </c>
      <c r="AP154" s="220">
        <v>0</v>
      </c>
      <c r="AQ154" s="220">
        <v>2.8203230020047281</v>
      </c>
      <c r="AR154" s="220">
        <v>0</v>
      </c>
      <c r="AS154" s="220">
        <v>150.75647625900299</v>
      </c>
      <c r="AT154" s="220">
        <v>156.48275929904355</v>
      </c>
      <c r="AU154" s="220">
        <v>162.4265475386506</v>
      </c>
      <c r="AV154" s="220">
        <v>168.59610262180991</v>
      </c>
      <c r="AW154" s="220">
        <v>175</v>
      </c>
      <c r="AX154" s="220">
        <v>134.03010035295529</v>
      </c>
      <c r="AY154" s="220">
        <v>138.76563816517239</v>
      </c>
      <c r="AZ154" s="220">
        <v>143.66849151555505</v>
      </c>
      <c r="BA154" s="220">
        <v>148.74457197960359</v>
      </c>
      <c r="BB154" s="220">
        <v>154</v>
      </c>
      <c r="BC154" s="220">
        <v>2.6514072785456535</v>
      </c>
      <c r="BD154" s="220">
        <v>2.7345611961272809</v>
      </c>
      <c r="BE154" s="220">
        <v>2.8203230020047281</v>
      </c>
      <c r="BF154" s="220">
        <v>2.9087744852453215</v>
      </c>
      <c r="BG154" s="220">
        <v>3</v>
      </c>
      <c r="BH154" s="222">
        <v>176.79791014373717</v>
      </c>
      <c r="BI154" s="222">
        <v>178.61429160681689</v>
      </c>
      <c r="BJ154" s="222">
        <v>180.44933415936731</v>
      </c>
      <c r="BK154" s="223">
        <v>183.44877137230526</v>
      </c>
      <c r="BL154" s="223">
        <v>186.44820858524324</v>
      </c>
      <c r="BM154" s="223">
        <v>189.44764579818118</v>
      </c>
      <c r="BN154" s="223">
        <v>192.44708301111916</v>
      </c>
      <c r="BO154" s="223">
        <v>195.99372078785365</v>
      </c>
      <c r="BP154" s="223">
        <v>199.54035856458816</v>
      </c>
      <c r="BQ154" s="223">
        <v>209.37265662640812</v>
      </c>
      <c r="BR154" s="223">
        <v>221.08716677435228</v>
      </c>
      <c r="BS154" s="223">
        <v>226.23077754479701</v>
      </c>
      <c r="BT154" s="223">
        <v>229.055422684565</v>
      </c>
      <c r="BU154" s="223">
        <v>231.98060924224674</v>
      </c>
      <c r="BV154" s="223">
        <v>234.97617479246802</v>
      </c>
      <c r="BW154" s="222">
        <v>155.58216092648871</v>
      </c>
      <c r="BX154" s="222">
        <v>157.18057661399888</v>
      </c>
      <c r="BY154" s="222">
        <v>158.79541406024325</v>
      </c>
      <c r="BZ154" s="223">
        <v>161.43491880762866</v>
      </c>
      <c r="CA154" s="223">
        <v>164.07442355501405</v>
      </c>
      <c r="CB154" s="223">
        <v>166.71392830239947</v>
      </c>
      <c r="CC154" s="223">
        <v>169.35343304978485</v>
      </c>
      <c r="CD154" s="223">
        <v>172.47447429331123</v>
      </c>
      <c r="CE154" s="223">
        <v>175.59551553683761</v>
      </c>
      <c r="CF154" s="223">
        <v>184.24793783123914</v>
      </c>
      <c r="CG154" s="223">
        <v>194.55670676143004</v>
      </c>
      <c r="CH154" s="223">
        <v>199.0830842394214</v>
      </c>
      <c r="CI154" s="223">
        <v>201.56877196241723</v>
      </c>
      <c r="CJ154" s="223">
        <v>204.14293613317716</v>
      </c>
      <c r="CK154" s="223">
        <v>206.77903381737187</v>
      </c>
      <c r="CL154" s="222">
        <v>3.0308213167497797</v>
      </c>
      <c r="CM154" s="222">
        <v>3.0619592846882897</v>
      </c>
      <c r="CN154" s="222">
        <v>3.0934171570177256</v>
      </c>
      <c r="CO154" s="223">
        <v>3.1448360806680906</v>
      </c>
      <c r="CP154" s="223">
        <v>3.1962550043184557</v>
      </c>
      <c r="CQ154" s="223">
        <v>3.2476739279688207</v>
      </c>
      <c r="CR154" s="223">
        <v>3.2990928516191858</v>
      </c>
      <c r="CS154" s="223">
        <v>3.3598923563632059</v>
      </c>
      <c r="CT154" s="223">
        <v>3.4206918611072261</v>
      </c>
      <c r="CU154" s="223">
        <v>3.5892455421669962</v>
      </c>
      <c r="CV154" s="223">
        <v>3.7900657161317537</v>
      </c>
      <c r="CW154" s="223">
        <v>3.8782419007679492</v>
      </c>
      <c r="CX154" s="223">
        <v>3.9266643888782577</v>
      </c>
      <c r="CY154" s="223">
        <v>3.9768104441528016</v>
      </c>
      <c r="CZ154" s="223">
        <v>4.0281629964423091</v>
      </c>
      <c r="DA154" s="224">
        <v>0</v>
      </c>
      <c r="DB154" s="224">
        <v>0</v>
      </c>
      <c r="DC154" s="224">
        <v>0</v>
      </c>
      <c r="DD154" s="225">
        <v>0</v>
      </c>
      <c r="DE154" s="225">
        <v>0</v>
      </c>
      <c r="DF154" s="225">
        <v>0</v>
      </c>
      <c r="DG154" s="225">
        <v>0</v>
      </c>
      <c r="DH154" s="225">
        <v>0</v>
      </c>
      <c r="DI154" s="225">
        <v>0</v>
      </c>
      <c r="DJ154" s="225">
        <v>0</v>
      </c>
      <c r="DK154" s="225">
        <v>0</v>
      </c>
      <c r="DL154" s="225">
        <v>0</v>
      </c>
      <c r="DM154" s="225">
        <v>0</v>
      </c>
      <c r="DN154" s="225">
        <v>0</v>
      </c>
      <c r="DO154" s="225">
        <v>0</v>
      </c>
      <c r="DP154" s="224">
        <v>0</v>
      </c>
      <c r="DQ154" s="224">
        <v>0</v>
      </c>
      <c r="DR154" s="224">
        <v>0</v>
      </c>
      <c r="DS154" s="225">
        <v>0</v>
      </c>
      <c r="DT154" s="225">
        <v>0</v>
      </c>
      <c r="DU154" s="225">
        <v>0</v>
      </c>
      <c r="DV154" s="225">
        <v>0</v>
      </c>
      <c r="DW154" s="225">
        <v>0</v>
      </c>
      <c r="DX154" s="225">
        <v>0</v>
      </c>
      <c r="DY154" s="225">
        <v>0</v>
      </c>
      <c r="DZ154" s="225">
        <v>0</v>
      </c>
      <c r="EA154" s="225">
        <v>0</v>
      </c>
      <c r="EB154" s="225">
        <v>0</v>
      </c>
      <c r="EC154" s="225">
        <v>0</v>
      </c>
      <c r="ED154" s="225">
        <v>0</v>
      </c>
    </row>
    <row r="155" spans="1:134" ht="15" x14ac:dyDescent="0.25">
      <c r="A155" s="216">
        <v>121</v>
      </c>
      <c r="B155" s="216">
        <v>91</v>
      </c>
      <c r="C155" s="216" t="s">
        <v>853</v>
      </c>
      <c r="D155" s="2">
        <v>99705</v>
      </c>
      <c r="E155" s="2">
        <v>99705</v>
      </c>
      <c r="F155" s="217" t="s">
        <v>773</v>
      </c>
      <c r="G155" s="20">
        <v>312</v>
      </c>
      <c r="H155" s="20">
        <v>122</v>
      </c>
      <c r="I155" s="20">
        <v>114</v>
      </c>
      <c r="J155" s="20">
        <v>8</v>
      </c>
      <c r="K155" s="20">
        <v>2</v>
      </c>
      <c r="L155" s="20">
        <v>100</v>
      </c>
      <c r="M155" s="20">
        <v>102</v>
      </c>
      <c r="N155" s="20">
        <v>0</v>
      </c>
      <c r="O155" s="20">
        <v>0</v>
      </c>
      <c r="P155" s="20">
        <v>0</v>
      </c>
      <c r="Q155" s="20">
        <v>102</v>
      </c>
      <c r="R155" s="20">
        <v>6301</v>
      </c>
      <c r="S155" s="20">
        <v>2345.4499999999998</v>
      </c>
      <c r="T155" s="20">
        <v>2423.0098039215682</v>
      </c>
      <c r="U155" s="20">
        <v>0</v>
      </c>
      <c r="V155" s="20">
        <v>0</v>
      </c>
      <c r="W155" s="20">
        <v>0</v>
      </c>
      <c r="X155" s="20">
        <v>2423.0098039215686</v>
      </c>
      <c r="Y155" s="20">
        <v>2.392156862745098</v>
      </c>
      <c r="Z155" s="20">
        <v>119.6078431372549</v>
      </c>
      <c r="AA155" s="20">
        <v>0</v>
      </c>
      <c r="AB155" s="218">
        <v>0</v>
      </c>
      <c r="AC155" s="218">
        <v>0</v>
      </c>
      <c r="AD155" s="219">
        <v>122</v>
      </c>
      <c r="AE155" s="220">
        <v>2.2352941176470589</v>
      </c>
      <c r="AF155" s="220">
        <v>111.76470588235294</v>
      </c>
      <c r="AG155" s="221">
        <v>114</v>
      </c>
      <c r="AH155" s="220">
        <v>0</v>
      </c>
      <c r="AI155" s="220">
        <v>2.2202844593518622</v>
      </c>
      <c r="AJ155" s="220">
        <v>111.01422296759313</v>
      </c>
      <c r="AK155" s="220">
        <v>113.23450742694499</v>
      </c>
      <c r="AL155" s="220">
        <v>0</v>
      </c>
      <c r="AM155" s="220">
        <v>2.0853333375061469</v>
      </c>
      <c r="AN155" s="220">
        <v>104.26666687530734</v>
      </c>
      <c r="AO155" s="220">
        <v>106.35200021281348</v>
      </c>
      <c r="AP155" s="220">
        <v>0</v>
      </c>
      <c r="AQ155" s="220">
        <v>0</v>
      </c>
      <c r="AR155" s="220">
        <v>0</v>
      </c>
      <c r="AS155" s="220">
        <v>105.09880059199065</v>
      </c>
      <c r="AT155" s="220">
        <v>109.09083791133321</v>
      </c>
      <c r="AU155" s="220">
        <v>113.23450742694499</v>
      </c>
      <c r="AV155" s="220">
        <v>117.5355686849189</v>
      </c>
      <c r="AW155" s="220">
        <v>122</v>
      </c>
      <c r="AX155" s="220">
        <v>99.217087274265594</v>
      </c>
      <c r="AY155" s="220">
        <v>102.7226152651276</v>
      </c>
      <c r="AZ155" s="220">
        <v>106.35200021281348</v>
      </c>
      <c r="BA155" s="220">
        <v>110.10961821866761</v>
      </c>
      <c r="BB155" s="220">
        <v>114</v>
      </c>
      <c r="BC155" s="220">
        <v>0</v>
      </c>
      <c r="BD155" s="220">
        <v>0</v>
      </c>
      <c r="BE155" s="220">
        <v>0</v>
      </c>
      <c r="BF155" s="220">
        <v>0</v>
      </c>
      <c r="BG155" s="220">
        <v>0</v>
      </c>
      <c r="BH155" s="222">
        <v>123.98756243967222</v>
      </c>
      <c r="BI155" s="222">
        <v>126.00750524370179</v>
      </c>
      <c r="BJ155" s="222">
        <v>128.06035593664589</v>
      </c>
      <c r="BK155" s="223">
        <v>129.20802861050632</v>
      </c>
      <c r="BL155" s="223">
        <v>130.35570128436675</v>
      </c>
      <c r="BM155" s="223">
        <v>131.5033739582272</v>
      </c>
      <c r="BN155" s="223">
        <v>132.6510466320876</v>
      </c>
      <c r="BO155" s="223">
        <v>134.00809429518986</v>
      </c>
      <c r="BP155" s="223">
        <v>135.36514195829207</v>
      </c>
      <c r="BQ155" s="223">
        <v>139.1272676524481</v>
      </c>
      <c r="BR155" s="223">
        <v>143.60958291027859</v>
      </c>
      <c r="BS155" s="223">
        <v>145.57767929207657</v>
      </c>
      <c r="BT155" s="223">
        <v>146.65847139076806</v>
      </c>
      <c r="BU155" s="223">
        <v>147.77773358559386</v>
      </c>
      <c r="BV155" s="223">
        <v>148.92392484771378</v>
      </c>
      <c r="BW155" s="222">
        <v>115.85723047641503</v>
      </c>
      <c r="BX155" s="222">
        <v>117.74471801460659</v>
      </c>
      <c r="BY155" s="222">
        <v>119.66295554735765</v>
      </c>
      <c r="BZ155" s="223">
        <v>120.73537099670263</v>
      </c>
      <c r="CA155" s="223">
        <v>121.80778644604764</v>
      </c>
      <c r="CB155" s="223">
        <v>122.88020189539264</v>
      </c>
      <c r="CC155" s="223">
        <v>123.95261734473762</v>
      </c>
      <c r="CD155" s="223">
        <v>125.22067827583317</v>
      </c>
      <c r="CE155" s="223">
        <v>126.48873920692868</v>
      </c>
      <c r="CF155" s="223">
        <v>130.0041681342548</v>
      </c>
      <c r="CG155" s="223">
        <v>134.19256108009643</v>
      </c>
      <c r="CH155" s="223">
        <v>136.03160196144862</v>
      </c>
      <c r="CI155" s="223">
        <v>137.04152244711116</v>
      </c>
      <c r="CJ155" s="223">
        <v>138.08739039965332</v>
      </c>
      <c r="CK155" s="223">
        <v>139.15842157901125</v>
      </c>
      <c r="CL155" s="222">
        <v>0</v>
      </c>
      <c r="CM155" s="222">
        <v>0</v>
      </c>
      <c r="CN155" s="222">
        <v>0</v>
      </c>
      <c r="CO155" s="223">
        <v>0</v>
      </c>
      <c r="CP155" s="223">
        <v>0</v>
      </c>
      <c r="CQ155" s="223">
        <v>0</v>
      </c>
      <c r="CR155" s="223">
        <v>0</v>
      </c>
      <c r="CS155" s="223">
        <v>0</v>
      </c>
      <c r="CT155" s="223">
        <v>0</v>
      </c>
      <c r="CU155" s="223">
        <v>0</v>
      </c>
      <c r="CV155" s="223">
        <v>0</v>
      </c>
      <c r="CW155" s="223">
        <v>0</v>
      </c>
      <c r="CX155" s="223">
        <v>0</v>
      </c>
      <c r="CY155" s="223">
        <v>0</v>
      </c>
      <c r="CZ155" s="223">
        <v>0</v>
      </c>
      <c r="DA155" s="224">
        <v>0</v>
      </c>
      <c r="DB155" s="224">
        <v>0</v>
      </c>
      <c r="DC155" s="224">
        <v>0</v>
      </c>
      <c r="DD155" s="225">
        <v>0</v>
      </c>
      <c r="DE155" s="225">
        <v>0</v>
      </c>
      <c r="DF155" s="225">
        <v>0</v>
      </c>
      <c r="DG155" s="225">
        <v>0</v>
      </c>
      <c r="DH155" s="225">
        <v>0</v>
      </c>
      <c r="DI155" s="225">
        <v>0</v>
      </c>
      <c r="DJ155" s="225">
        <v>0</v>
      </c>
      <c r="DK155" s="225">
        <v>0</v>
      </c>
      <c r="DL155" s="225">
        <v>0</v>
      </c>
      <c r="DM155" s="225">
        <v>0</v>
      </c>
      <c r="DN155" s="225">
        <v>0</v>
      </c>
      <c r="DO155" s="225">
        <v>0</v>
      </c>
      <c r="DP155" s="224">
        <v>0</v>
      </c>
      <c r="DQ155" s="224">
        <v>0</v>
      </c>
      <c r="DR155" s="224">
        <v>0</v>
      </c>
      <c r="DS155" s="225">
        <v>0</v>
      </c>
      <c r="DT155" s="225">
        <v>0</v>
      </c>
      <c r="DU155" s="225">
        <v>0</v>
      </c>
      <c r="DV155" s="225">
        <v>0</v>
      </c>
      <c r="DW155" s="225">
        <v>0</v>
      </c>
      <c r="DX155" s="225">
        <v>0</v>
      </c>
      <c r="DY155" s="225">
        <v>0</v>
      </c>
      <c r="DZ155" s="225">
        <v>0</v>
      </c>
      <c r="EA155" s="225">
        <v>0</v>
      </c>
      <c r="EB155" s="225">
        <v>0</v>
      </c>
      <c r="EC155" s="225">
        <v>0</v>
      </c>
      <c r="ED155" s="225">
        <v>0</v>
      </c>
    </row>
    <row r="156" spans="1:134" ht="15" x14ac:dyDescent="0.25">
      <c r="A156" s="216">
        <v>90</v>
      </c>
      <c r="B156" s="216">
        <v>92</v>
      </c>
      <c r="C156" s="216" t="s">
        <v>854</v>
      </c>
      <c r="D156" s="2">
        <v>99709</v>
      </c>
      <c r="E156" s="2">
        <v>99709</v>
      </c>
      <c r="F156" s="217" t="s">
        <v>703</v>
      </c>
      <c r="G156" s="20">
        <v>10</v>
      </c>
      <c r="H156" s="20">
        <v>5</v>
      </c>
      <c r="I156" s="20">
        <v>4</v>
      </c>
      <c r="J156" s="20">
        <v>1</v>
      </c>
      <c r="K156" s="20">
        <v>0</v>
      </c>
      <c r="L156" s="20">
        <v>1</v>
      </c>
      <c r="M156" s="20">
        <v>1</v>
      </c>
      <c r="N156" s="20">
        <v>0</v>
      </c>
      <c r="O156" s="20">
        <v>0</v>
      </c>
      <c r="P156" s="20">
        <v>0</v>
      </c>
      <c r="Q156" s="20">
        <v>1</v>
      </c>
      <c r="R156" s="20">
        <v>0</v>
      </c>
      <c r="S156" s="20">
        <v>180</v>
      </c>
      <c r="T156" s="20">
        <v>180</v>
      </c>
      <c r="U156" s="20">
        <v>0</v>
      </c>
      <c r="V156" s="20">
        <v>0</v>
      </c>
      <c r="W156" s="20">
        <v>0</v>
      </c>
      <c r="X156" s="20">
        <v>180</v>
      </c>
      <c r="Y156" s="20">
        <v>0</v>
      </c>
      <c r="Z156" s="20">
        <v>5</v>
      </c>
      <c r="AA156" s="20">
        <v>0</v>
      </c>
      <c r="AB156" s="218">
        <v>0</v>
      </c>
      <c r="AC156" s="218">
        <v>0</v>
      </c>
      <c r="AD156" s="219">
        <v>5</v>
      </c>
      <c r="AE156" s="220">
        <v>0</v>
      </c>
      <c r="AF156" s="220">
        <v>4</v>
      </c>
      <c r="AG156" s="221">
        <v>4</v>
      </c>
      <c r="AH156" s="220">
        <v>0</v>
      </c>
      <c r="AI156" s="220">
        <v>0</v>
      </c>
      <c r="AJ156" s="220">
        <v>4.7607919750386971</v>
      </c>
      <c r="AK156" s="220">
        <v>4.7607919750386971</v>
      </c>
      <c r="AL156" s="220">
        <v>0</v>
      </c>
      <c r="AM156" s="220">
        <v>0</v>
      </c>
      <c r="AN156" s="220">
        <v>3.8158185155919053</v>
      </c>
      <c r="AO156" s="220">
        <v>3.8158185155919053</v>
      </c>
      <c r="AP156" s="220">
        <v>0</v>
      </c>
      <c r="AQ156" s="220">
        <v>0</v>
      </c>
      <c r="AR156" s="220">
        <v>0</v>
      </c>
      <c r="AS156" s="220">
        <v>4.533028045918571</v>
      </c>
      <c r="AT156" s="220">
        <v>4.6455143465104571</v>
      </c>
      <c r="AU156" s="220">
        <v>4.7607919750386971</v>
      </c>
      <c r="AV156" s="220">
        <v>4.8789301978193418</v>
      </c>
      <c r="AW156" s="220">
        <v>5</v>
      </c>
      <c r="AX156" s="220">
        <v>3.6401177359835026</v>
      </c>
      <c r="AY156" s="220">
        <v>3.7269328751535542</v>
      </c>
      <c r="AZ156" s="220">
        <v>3.8158185155919053</v>
      </c>
      <c r="BA156" s="220">
        <v>3.9068240378045722</v>
      </c>
      <c r="BB156" s="220">
        <v>4</v>
      </c>
      <c r="BC156" s="220">
        <v>0</v>
      </c>
      <c r="BD156" s="220">
        <v>0</v>
      </c>
      <c r="BE156" s="220">
        <v>0</v>
      </c>
      <c r="BF156" s="220">
        <v>0</v>
      </c>
      <c r="BG156" s="220">
        <v>0</v>
      </c>
      <c r="BH156" s="222">
        <v>5.025613145055865</v>
      </c>
      <c r="BI156" s="222">
        <v>5.0513574967516606</v>
      </c>
      <c r="BJ156" s="222">
        <v>5.0772337272103263</v>
      </c>
      <c r="BK156" s="223">
        <v>5.0438531430657498</v>
      </c>
      <c r="BL156" s="223">
        <v>5.0106920216163537</v>
      </c>
      <c r="BM156" s="223">
        <v>5.0466631056877906</v>
      </c>
      <c r="BN156" s="223">
        <v>5.0828924213335682</v>
      </c>
      <c r="BO156" s="223">
        <v>5.1193818223634251</v>
      </c>
      <c r="BP156" s="223">
        <v>5.1561331758953513</v>
      </c>
      <c r="BQ156" s="223">
        <v>5.193148362451125</v>
      </c>
      <c r="BR156" s="223">
        <v>5.2223007500393326</v>
      </c>
      <c r="BS156" s="223">
        <v>5.2516167881999438</v>
      </c>
      <c r="BT156" s="223">
        <v>5.2810973956059089</v>
      </c>
      <c r="BU156" s="223">
        <v>5.3107434960872588</v>
      </c>
      <c r="BV156" s="223">
        <v>5.3405560186600614</v>
      </c>
      <c r="BW156" s="222">
        <v>4.020490516044692</v>
      </c>
      <c r="BX156" s="222">
        <v>4.0410859974013285</v>
      </c>
      <c r="BY156" s="222">
        <v>4.061786981768261</v>
      </c>
      <c r="BZ156" s="223">
        <v>4.0350825144525997</v>
      </c>
      <c r="CA156" s="223">
        <v>4.0085536172930825</v>
      </c>
      <c r="CB156" s="223">
        <v>4.0373304845502327</v>
      </c>
      <c r="CC156" s="223">
        <v>4.0663139370668544</v>
      </c>
      <c r="CD156" s="223">
        <v>4.0955054578907397</v>
      </c>
      <c r="CE156" s="223">
        <v>4.1249065407162808</v>
      </c>
      <c r="CF156" s="223">
        <v>4.1545186899608995</v>
      </c>
      <c r="CG156" s="223">
        <v>4.1778406000314661</v>
      </c>
      <c r="CH156" s="223">
        <v>4.2012934305599554</v>
      </c>
      <c r="CI156" s="223">
        <v>4.2248779164847265</v>
      </c>
      <c r="CJ156" s="223">
        <v>4.2485947968698072</v>
      </c>
      <c r="CK156" s="223">
        <v>4.2724448149280487</v>
      </c>
      <c r="CL156" s="222">
        <v>0</v>
      </c>
      <c r="CM156" s="222">
        <v>0</v>
      </c>
      <c r="CN156" s="222">
        <v>0</v>
      </c>
      <c r="CO156" s="223">
        <v>0</v>
      </c>
      <c r="CP156" s="223">
        <v>0</v>
      </c>
      <c r="CQ156" s="223">
        <v>0</v>
      </c>
      <c r="CR156" s="223">
        <v>0</v>
      </c>
      <c r="CS156" s="223">
        <v>0</v>
      </c>
      <c r="CT156" s="223">
        <v>0</v>
      </c>
      <c r="CU156" s="223">
        <v>0</v>
      </c>
      <c r="CV156" s="223">
        <v>0</v>
      </c>
      <c r="CW156" s="223">
        <v>0</v>
      </c>
      <c r="CX156" s="223">
        <v>0</v>
      </c>
      <c r="CY156" s="223">
        <v>0</v>
      </c>
      <c r="CZ156" s="223">
        <v>0</v>
      </c>
      <c r="DA156" s="224">
        <v>0</v>
      </c>
      <c r="DB156" s="224">
        <v>0</v>
      </c>
      <c r="DC156" s="224">
        <v>0</v>
      </c>
      <c r="DD156" s="225">
        <v>0</v>
      </c>
      <c r="DE156" s="225">
        <v>0</v>
      </c>
      <c r="DF156" s="225">
        <v>0</v>
      </c>
      <c r="DG156" s="225">
        <v>0</v>
      </c>
      <c r="DH156" s="225">
        <v>0</v>
      </c>
      <c r="DI156" s="225">
        <v>0</v>
      </c>
      <c r="DJ156" s="225">
        <v>0</v>
      </c>
      <c r="DK156" s="225">
        <v>0</v>
      </c>
      <c r="DL156" s="225">
        <v>0</v>
      </c>
      <c r="DM156" s="225">
        <v>0</v>
      </c>
      <c r="DN156" s="225">
        <v>0</v>
      </c>
      <c r="DO156" s="225">
        <v>0</v>
      </c>
      <c r="DP156" s="224">
        <v>0</v>
      </c>
      <c r="DQ156" s="224">
        <v>0</v>
      </c>
      <c r="DR156" s="224">
        <v>0</v>
      </c>
      <c r="DS156" s="225">
        <v>0</v>
      </c>
      <c r="DT156" s="225">
        <v>0</v>
      </c>
      <c r="DU156" s="225">
        <v>0</v>
      </c>
      <c r="DV156" s="225">
        <v>0</v>
      </c>
      <c r="DW156" s="225">
        <v>0</v>
      </c>
      <c r="DX156" s="225">
        <v>0</v>
      </c>
      <c r="DY156" s="225">
        <v>0</v>
      </c>
      <c r="DZ156" s="225">
        <v>0</v>
      </c>
      <c r="EA156" s="225">
        <v>0</v>
      </c>
      <c r="EB156" s="225">
        <v>0</v>
      </c>
      <c r="EC156" s="225">
        <v>0</v>
      </c>
      <c r="ED156" s="225">
        <v>0</v>
      </c>
    </row>
    <row r="157" spans="1:134" ht="15" x14ac:dyDescent="0.25">
      <c r="A157" s="216">
        <v>95</v>
      </c>
      <c r="B157" s="216">
        <v>92</v>
      </c>
      <c r="C157" s="216" t="s">
        <v>855</v>
      </c>
      <c r="D157" s="2">
        <v>99709</v>
      </c>
      <c r="E157" s="2">
        <v>99709</v>
      </c>
      <c r="F157" s="217" t="s">
        <v>703</v>
      </c>
      <c r="G157" s="20">
        <v>118</v>
      </c>
      <c r="H157" s="20">
        <v>59</v>
      </c>
      <c r="I157" s="20">
        <v>51</v>
      </c>
      <c r="J157" s="20">
        <v>8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834.49503068156923</v>
      </c>
      <c r="T157" s="20">
        <v>834.49503068156923</v>
      </c>
      <c r="U157" s="20">
        <v>1408.3846153846155</v>
      </c>
      <c r="V157" s="20">
        <v>0</v>
      </c>
      <c r="W157" s="20">
        <v>0</v>
      </c>
      <c r="X157" s="20">
        <v>1365.173957061457</v>
      </c>
      <c r="Y157" s="20">
        <v>1.3518277893277892</v>
      </c>
      <c r="Z157" s="20">
        <v>57.571509009009006</v>
      </c>
      <c r="AA157" s="20">
        <v>7.6663201663201661E-2</v>
      </c>
      <c r="AB157" s="218">
        <v>0</v>
      </c>
      <c r="AC157" s="218">
        <v>0</v>
      </c>
      <c r="AD157" s="219">
        <v>59</v>
      </c>
      <c r="AE157" s="220">
        <v>1.1685291060291061</v>
      </c>
      <c r="AF157" s="220">
        <v>49.765202702702695</v>
      </c>
      <c r="AG157" s="221">
        <v>50.9337318087318</v>
      </c>
      <c r="AH157" s="220">
        <v>6.6268191268191265E-2</v>
      </c>
      <c r="AI157" s="220">
        <v>1.2871541782132081</v>
      </c>
      <c r="AJ157" s="220">
        <v>54.817195616191619</v>
      </c>
      <c r="AK157" s="220">
        <v>56.104349794404826</v>
      </c>
      <c r="AL157" s="220">
        <v>7.2995511051788753E-2</v>
      </c>
      <c r="AM157" s="220">
        <v>1.1147237496984799</v>
      </c>
      <c r="AN157" s="220">
        <v>47.473745476289317</v>
      </c>
      <c r="AO157" s="220">
        <v>48.588469225987794</v>
      </c>
      <c r="AP157" s="220">
        <v>6.3216847808987509E-2</v>
      </c>
      <c r="AQ157" s="220">
        <v>0</v>
      </c>
      <c r="AR157" s="220">
        <v>0</v>
      </c>
      <c r="AS157" s="220">
        <v>53.420227653193294</v>
      </c>
      <c r="AT157" s="220">
        <v>54.745841288188224</v>
      </c>
      <c r="AU157" s="220">
        <v>56.104349794404833</v>
      </c>
      <c r="AV157" s="220">
        <v>57.496569452337013</v>
      </c>
      <c r="AW157" s="220">
        <v>58.923336798336798</v>
      </c>
      <c r="AX157" s="220">
        <v>46.351195129197926</v>
      </c>
      <c r="AY157" s="220">
        <v>47.456649883054212</v>
      </c>
      <c r="AZ157" s="220">
        <v>48.588469225987794</v>
      </c>
      <c r="BA157" s="220">
        <v>49.747281941361187</v>
      </c>
      <c r="BB157" s="220">
        <v>50.9337318087318</v>
      </c>
      <c r="BC157" s="220">
        <v>0</v>
      </c>
      <c r="BD157" s="220">
        <v>0</v>
      </c>
      <c r="BE157" s="220">
        <v>0</v>
      </c>
      <c r="BF157" s="220">
        <v>0</v>
      </c>
      <c r="BG157" s="220">
        <v>0</v>
      </c>
      <c r="BH157" s="222">
        <v>59.225179192855073</v>
      </c>
      <c r="BI157" s="222">
        <v>59.528567813980317</v>
      </c>
      <c r="BJ157" s="222">
        <v>59.833510582457784</v>
      </c>
      <c r="BK157" s="223">
        <v>61.117874692920367</v>
      </c>
      <c r="BL157" s="223">
        <v>62.40223880338295</v>
      </c>
      <c r="BM157" s="223">
        <v>63.686602913845526</v>
      </c>
      <c r="BN157" s="223">
        <v>64.970967024308109</v>
      </c>
      <c r="BO157" s="223">
        <v>66.489643345852713</v>
      </c>
      <c r="BP157" s="223">
        <v>68.008319667397316</v>
      </c>
      <c r="BQ157" s="223">
        <v>72.218526402014362</v>
      </c>
      <c r="BR157" s="223">
        <v>77.234699549686951</v>
      </c>
      <c r="BS157" s="223">
        <v>79.437202420309475</v>
      </c>
      <c r="BT157" s="223">
        <v>80.646720268078383</v>
      </c>
      <c r="BU157" s="223">
        <v>81.899290121812356</v>
      </c>
      <c r="BV157" s="223">
        <v>83.181996379721923</v>
      </c>
      <c r="BW157" s="222">
        <v>51.194646420942512</v>
      </c>
      <c r="BX157" s="222">
        <v>51.45689760191518</v>
      </c>
      <c r="BY157" s="222">
        <v>51.720492198395704</v>
      </c>
      <c r="BZ157" s="223">
        <v>52.830705243032853</v>
      </c>
      <c r="CA157" s="223">
        <v>53.940918287670002</v>
      </c>
      <c r="CB157" s="223">
        <v>55.051131332307143</v>
      </c>
      <c r="CC157" s="223">
        <v>56.161344376944292</v>
      </c>
      <c r="CD157" s="223">
        <v>57.474098485398102</v>
      </c>
      <c r="CE157" s="223">
        <v>58.786852593851911</v>
      </c>
      <c r="CF157" s="223">
        <v>62.426183839029356</v>
      </c>
      <c r="CG157" s="223">
        <v>66.762197915831081</v>
      </c>
      <c r="CH157" s="223">
        <v>68.666056329420044</v>
      </c>
      <c r="CI157" s="223">
        <v>69.711571757152484</v>
      </c>
      <c r="CJ157" s="223">
        <v>70.794301630719147</v>
      </c>
      <c r="CK157" s="223">
        <v>71.903081616369789</v>
      </c>
      <c r="CL157" s="222">
        <v>0</v>
      </c>
      <c r="CM157" s="222">
        <v>0</v>
      </c>
      <c r="CN157" s="222">
        <v>0</v>
      </c>
      <c r="CO157" s="223">
        <v>0</v>
      </c>
      <c r="CP157" s="223">
        <v>0</v>
      </c>
      <c r="CQ157" s="223">
        <v>0</v>
      </c>
      <c r="CR157" s="223">
        <v>0</v>
      </c>
      <c r="CS157" s="223">
        <v>0</v>
      </c>
      <c r="CT157" s="223">
        <v>0</v>
      </c>
      <c r="CU157" s="223">
        <v>0</v>
      </c>
      <c r="CV157" s="223">
        <v>0</v>
      </c>
      <c r="CW157" s="223">
        <v>0</v>
      </c>
      <c r="CX157" s="223">
        <v>0</v>
      </c>
      <c r="CY157" s="223">
        <v>0</v>
      </c>
      <c r="CZ157" s="223">
        <v>0</v>
      </c>
      <c r="DA157" s="224">
        <v>7.7055918804130985E-2</v>
      </c>
      <c r="DB157" s="224">
        <v>7.7450647689279617E-2</v>
      </c>
      <c r="DC157" s="224">
        <v>7.7847398624066852E-2</v>
      </c>
      <c r="DD157" s="225">
        <v>7.951844222341968E-2</v>
      </c>
      <c r="DE157" s="225">
        <v>8.1189485822772509E-2</v>
      </c>
      <c r="DF157" s="225">
        <v>8.2860529422125323E-2</v>
      </c>
      <c r="DG157" s="225">
        <v>8.4531573021478151E-2</v>
      </c>
      <c r="DH157" s="225">
        <v>8.6507472477039701E-2</v>
      </c>
      <c r="DI157" s="225">
        <v>8.8483371932601237E-2</v>
      </c>
      <c r="DJ157" s="225">
        <v>9.3961132451228682E-2</v>
      </c>
      <c r="DK157" s="225">
        <v>0.10048750917211417</v>
      </c>
      <c r="DL157" s="225">
        <v>0.10335311269881534</v>
      </c>
      <c r="DM157" s="225">
        <v>0.10492677630507205</v>
      </c>
      <c r="DN157" s="225">
        <v>0.10655645345018522</v>
      </c>
      <c r="DO157" s="225">
        <v>0.10822534007249796</v>
      </c>
      <c r="DP157" s="224">
        <v>0</v>
      </c>
      <c r="DQ157" s="224">
        <v>0</v>
      </c>
      <c r="DR157" s="224">
        <v>0</v>
      </c>
      <c r="DS157" s="225">
        <v>0</v>
      </c>
      <c r="DT157" s="225">
        <v>0</v>
      </c>
      <c r="DU157" s="225">
        <v>0</v>
      </c>
      <c r="DV157" s="225">
        <v>0</v>
      </c>
      <c r="DW157" s="225">
        <v>0</v>
      </c>
      <c r="DX157" s="225">
        <v>0</v>
      </c>
      <c r="DY157" s="225">
        <v>0</v>
      </c>
      <c r="DZ157" s="225">
        <v>0</v>
      </c>
      <c r="EA157" s="225">
        <v>0</v>
      </c>
      <c r="EB157" s="225">
        <v>0</v>
      </c>
      <c r="EC157" s="225">
        <v>0</v>
      </c>
      <c r="ED157" s="225">
        <v>0</v>
      </c>
    </row>
    <row r="158" spans="1:134" ht="15" x14ac:dyDescent="0.25">
      <c r="A158" s="216">
        <v>97</v>
      </c>
      <c r="B158" s="216">
        <v>92</v>
      </c>
      <c r="C158" s="216" t="s">
        <v>856</v>
      </c>
      <c r="D158" s="2">
        <v>99709</v>
      </c>
      <c r="E158" s="2">
        <v>99709</v>
      </c>
      <c r="F158" s="217" t="s">
        <v>703</v>
      </c>
      <c r="G158" s="20">
        <v>38</v>
      </c>
      <c r="H158" s="20">
        <v>13</v>
      </c>
      <c r="I158" s="20">
        <v>13</v>
      </c>
      <c r="J158" s="20">
        <v>0</v>
      </c>
      <c r="K158" s="20">
        <v>0</v>
      </c>
      <c r="L158" s="20">
        <v>16</v>
      </c>
      <c r="M158" s="20">
        <v>16</v>
      </c>
      <c r="N158" s="20">
        <v>0</v>
      </c>
      <c r="O158" s="20">
        <v>0</v>
      </c>
      <c r="P158" s="20">
        <v>0</v>
      </c>
      <c r="Q158" s="20">
        <v>16</v>
      </c>
      <c r="R158" s="20">
        <v>0</v>
      </c>
      <c r="S158" s="20">
        <v>1753</v>
      </c>
      <c r="T158" s="20">
        <v>1753</v>
      </c>
      <c r="U158" s="20">
        <v>0</v>
      </c>
      <c r="V158" s="20">
        <v>0</v>
      </c>
      <c r="W158" s="20">
        <v>0</v>
      </c>
      <c r="X158" s="20">
        <v>1753</v>
      </c>
      <c r="Y158" s="20">
        <v>0</v>
      </c>
      <c r="Z158" s="20">
        <v>13</v>
      </c>
      <c r="AA158" s="20">
        <v>0</v>
      </c>
      <c r="AB158" s="218">
        <v>0</v>
      </c>
      <c r="AC158" s="218">
        <v>0</v>
      </c>
      <c r="AD158" s="219">
        <v>13</v>
      </c>
      <c r="AE158" s="220">
        <v>0</v>
      </c>
      <c r="AF158" s="220">
        <v>13</v>
      </c>
      <c r="AG158" s="221">
        <v>13</v>
      </c>
      <c r="AH158" s="220">
        <v>0</v>
      </c>
      <c r="AI158" s="220">
        <v>0</v>
      </c>
      <c r="AJ158" s="220">
        <v>12.378059135100612</v>
      </c>
      <c r="AK158" s="220">
        <v>12.378059135100612</v>
      </c>
      <c r="AL158" s="220">
        <v>0</v>
      </c>
      <c r="AM158" s="220">
        <v>0</v>
      </c>
      <c r="AN158" s="220">
        <v>12.401410175673693</v>
      </c>
      <c r="AO158" s="220">
        <v>12.401410175673693</v>
      </c>
      <c r="AP158" s="220">
        <v>0</v>
      </c>
      <c r="AQ158" s="220">
        <v>0</v>
      </c>
      <c r="AR158" s="220">
        <v>0</v>
      </c>
      <c r="AS158" s="220">
        <v>11.785872919388284</v>
      </c>
      <c r="AT158" s="220">
        <v>12.078337300927188</v>
      </c>
      <c r="AU158" s="220">
        <v>12.378059135100612</v>
      </c>
      <c r="AV158" s="220">
        <v>12.685218514330289</v>
      </c>
      <c r="AW158" s="220">
        <v>13</v>
      </c>
      <c r="AX158" s="220">
        <v>11.830382641946384</v>
      </c>
      <c r="AY158" s="220">
        <v>12.112531844249052</v>
      </c>
      <c r="AZ158" s="220">
        <v>12.401410175673693</v>
      </c>
      <c r="BA158" s="220">
        <v>12.697178122864859</v>
      </c>
      <c r="BB158" s="220">
        <v>13</v>
      </c>
      <c r="BC158" s="220">
        <v>0</v>
      </c>
      <c r="BD158" s="220">
        <v>0</v>
      </c>
      <c r="BE158" s="220">
        <v>0</v>
      </c>
      <c r="BF158" s="220">
        <v>0</v>
      </c>
      <c r="BG158" s="220">
        <v>0</v>
      </c>
      <c r="BH158" s="222">
        <v>13.066594177145248</v>
      </c>
      <c r="BI158" s="222">
        <v>13.133529491554317</v>
      </c>
      <c r="BJ158" s="222">
        <v>13.200807690746849</v>
      </c>
      <c r="BK158" s="223">
        <v>13.294982670130793</v>
      </c>
      <c r="BL158" s="223">
        <v>13.389157649514738</v>
      </c>
      <c r="BM158" s="223">
        <v>13.483332628898685</v>
      </c>
      <c r="BN158" s="223">
        <v>13.577507608282628</v>
      </c>
      <c r="BO158" s="223">
        <v>13.688863344640628</v>
      </c>
      <c r="BP158" s="223">
        <v>13.800219080998632</v>
      </c>
      <c r="BQ158" s="223">
        <v>14.108929149432342</v>
      </c>
      <c r="BR158" s="223">
        <v>14.476736065648822</v>
      </c>
      <c r="BS158" s="223">
        <v>14.638232841169318</v>
      </c>
      <c r="BT158" s="223">
        <v>14.726919777724342</v>
      </c>
      <c r="BU158" s="223">
        <v>14.81876346845926</v>
      </c>
      <c r="BV158" s="223">
        <v>14.912816887120096</v>
      </c>
      <c r="BW158" s="222">
        <v>13.066594177145248</v>
      </c>
      <c r="BX158" s="222">
        <v>13.133529491554317</v>
      </c>
      <c r="BY158" s="222">
        <v>13.200807690746849</v>
      </c>
      <c r="BZ158" s="223">
        <v>13.294982670130793</v>
      </c>
      <c r="CA158" s="223">
        <v>13.389157649514738</v>
      </c>
      <c r="CB158" s="223">
        <v>13.483332628898685</v>
      </c>
      <c r="CC158" s="223">
        <v>13.577507608282628</v>
      </c>
      <c r="CD158" s="223">
        <v>13.688863344640628</v>
      </c>
      <c r="CE158" s="223">
        <v>13.800219080998632</v>
      </c>
      <c r="CF158" s="223">
        <v>14.108929149432342</v>
      </c>
      <c r="CG158" s="223">
        <v>14.476736065648822</v>
      </c>
      <c r="CH158" s="223">
        <v>14.638232841169318</v>
      </c>
      <c r="CI158" s="223">
        <v>14.726919777724342</v>
      </c>
      <c r="CJ158" s="223">
        <v>14.81876346845926</v>
      </c>
      <c r="CK158" s="223">
        <v>14.912816887120096</v>
      </c>
      <c r="CL158" s="222">
        <v>0</v>
      </c>
      <c r="CM158" s="222">
        <v>0</v>
      </c>
      <c r="CN158" s="222">
        <v>0</v>
      </c>
      <c r="CO158" s="223">
        <v>0</v>
      </c>
      <c r="CP158" s="223">
        <v>0</v>
      </c>
      <c r="CQ158" s="223">
        <v>0</v>
      </c>
      <c r="CR158" s="223">
        <v>0</v>
      </c>
      <c r="CS158" s="223">
        <v>0</v>
      </c>
      <c r="CT158" s="223">
        <v>0</v>
      </c>
      <c r="CU158" s="223">
        <v>0</v>
      </c>
      <c r="CV158" s="223">
        <v>0</v>
      </c>
      <c r="CW158" s="223">
        <v>0</v>
      </c>
      <c r="CX158" s="223">
        <v>0</v>
      </c>
      <c r="CY158" s="223">
        <v>0</v>
      </c>
      <c r="CZ158" s="223">
        <v>0</v>
      </c>
      <c r="DA158" s="224">
        <v>0</v>
      </c>
      <c r="DB158" s="224">
        <v>0</v>
      </c>
      <c r="DC158" s="224">
        <v>0</v>
      </c>
      <c r="DD158" s="225">
        <v>0</v>
      </c>
      <c r="DE158" s="225">
        <v>0</v>
      </c>
      <c r="DF158" s="225">
        <v>0</v>
      </c>
      <c r="DG158" s="225">
        <v>0</v>
      </c>
      <c r="DH158" s="225">
        <v>0</v>
      </c>
      <c r="DI158" s="225">
        <v>0</v>
      </c>
      <c r="DJ158" s="225">
        <v>0</v>
      </c>
      <c r="DK158" s="225">
        <v>0</v>
      </c>
      <c r="DL158" s="225">
        <v>0</v>
      </c>
      <c r="DM158" s="225">
        <v>0</v>
      </c>
      <c r="DN158" s="225">
        <v>0</v>
      </c>
      <c r="DO158" s="225">
        <v>0</v>
      </c>
      <c r="DP158" s="224">
        <v>0</v>
      </c>
      <c r="DQ158" s="224">
        <v>0</v>
      </c>
      <c r="DR158" s="224">
        <v>0</v>
      </c>
      <c r="DS158" s="225">
        <v>0</v>
      </c>
      <c r="DT158" s="225">
        <v>0</v>
      </c>
      <c r="DU158" s="225">
        <v>0</v>
      </c>
      <c r="DV158" s="225">
        <v>0</v>
      </c>
      <c r="DW158" s="225">
        <v>0</v>
      </c>
      <c r="DX158" s="225">
        <v>0</v>
      </c>
      <c r="DY158" s="225">
        <v>0</v>
      </c>
      <c r="DZ158" s="225">
        <v>0</v>
      </c>
      <c r="EA158" s="225">
        <v>0</v>
      </c>
      <c r="EB158" s="225">
        <v>0</v>
      </c>
      <c r="EC158" s="225">
        <v>0</v>
      </c>
      <c r="ED158" s="225">
        <v>0</v>
      </c>
    </row>
    <row r="159" spans="1:134" ht="15" x14ac:dyDescent="0.25">
      <c r="A159" s="216">
        <v>98</v>
      </c>
      <c r="B159" s="216">
        <v>92</v>
      </c>
      <c r="C159" s="216" t="s">
        <v>857</v>
      </c>
      <c r="D159" s="2">
        <v>99709</v>
      </c>
      <c r="E159" s="2">
        <v>99709</v>
      </c>
      <c r="F159" s="217" t="s">
        <v>703</v>
      </c>
      <c r="G159" s="20">
        <v>2</v>
      </c>
      <c r="H159" s="20">
        <v>1</v>
      </c>
      <c r="I159" s="20">
        <v>1</v>
      </c>
      <c r="J159" s="20">
        <v>0</v>
      </c>
      <c r="K159" s="20">
        <v>0</v>
      </c>
      <c r="L159" s="20">
        <v>23</v>
      </c>
      <c r="M159" s="20">
        <v>23</v>
      </c>
      <c r="N159" s="20">
        <v>0</v>
      </c>
      <c r="O159" s="20">
        <v>0</v>
      </c>
      <c r="P159" s="20">
        <v>0</v>
      </c>
      <c r="Q159" s="20">
        <v>23</v>
      </c>
      <c r="R159" s="20">
        <v>0</v>
      </c>
      <c r="S159" s="20">
        <v>2423.5652173913045</v>
      </c>
      <c r="T159" s="20">
        <v>2423.5652173913045</v>
      </c>
      <c r="U159" s="20">
        <v>0</v>
      </c>
      <c r="V159" s="20">
        <v>0</v>
      </c>
      <c r="W159" s="20">
        <v>0</v>
      </c>
      <c r="X159" s="20">
        <v>2423.5652173913045</v>
      </c>
      <c r="Y159" s="20">
        <v>0</v>
      </c>
      <c r="Z159" s="20">
        <v>1</v>
      </c>
      <c r="AA159" s="20">
        <v>0</v>
      </c>
      <c r="AB159" s="218">
        <v>0</v>
      </c>
      <c r="AC159" s="218">
        <v>0</v>
      </c>
      <c r="AD159" s="219">
        <v>1</v>
      </c>
      <c r="AE159" s="220">
        <v>0</v>
      </c>
      <c r="AF159" s="220">
        <v>1</v>
      </c>
      <c r="AG159" s="221">
        <v>1</v>
      </c>
      <c r="AH159" s="220">
        <v>0</v>
      </c>
      <c r="AI159" s="220">
        <v>0</v>
      </c>
      <c r="AJ159" s="220">
        <v>0.95215839500773936</v>
      </c>
      <c r="AK159" s="220">
        <v>0.95215839500773936</v>
      </c>
      <c r="AL159" s="220">
        <v>0</v>
      </c>
      <c r="AM159" s="220">
        <v>0</v>
      </c>
      <c r="AN159" s="220">
        <v>0.95395462889797633</v>
      </c>
      <c r="AO159" s="220">
        <v>0.95395462889797633</v>
      </c>
      <c r="AP159" s="220">
        <v>0</v>
      </c>
      <c r="AQ159" s="220">
        <v>0</v>
      </c>
      <c r="AR159" s="220">
        <v>0</v>
      </c>
      <c r="AS159" s="220">
        <v>0.90660560918371424</v>
      </c>
      <c r="AT159" s="220">
        <v>0.92910286930209141</v>
      </c>
      <c r="AU159" s="220">
        <v>0.95215839500773936</v>
      </c>
      <c r="AV159" s="220">
        <v>0.97578603956386833</v>
      </c>
      <c r="AW159" s="220">
        <v>1</v>
      </c>
      <c r="AX159" s="220">
        <v>0.91002943399587566</v>
      </c>
      <c r="AY159" s="220">
        <v>0.93173321878838855</v>
      </c>
      <c r="AZ159" s="220">
        <v>0.95395462889797633</v>
      </c>
      <c r="BA159" s="220">
        <v>0.97670600945114305</v>
      </c>
      <c r="BB159" s="220">
        <v>1</v>
      </c>
      <c r="BC159" s="220">
        <v>0</v>
      </c>
      <c r="BD159" s="220">
        <v>0</v>
      </c>
      <c r="BE159" s="220">
        <v>0</v>
      </c>
      <c r="BF159" s="220">
        <v>0</v>
      </c>
      <c r="BG159" s="220">
        <v>0</v>
      </c>
      <c r="BH159" s="222">
        <v>1.005122629011173</v>
      </c>
      <c r="BI159" s="222">
        <v>1.0102714993503321</v>
      </c>
      <c r="BJ159" s="222">
        <v>1.0154467454420653</v>
      </c>
      <c r="BK159" s="223">
        <v>1.0226909746254456</v>
      </c>
      <c r="BL159" s="223">
        <v>1.0299352038088259</v>
      </c>
      <c r="BM159" s="223">
        <v>1.0371794329922064</v>
      </c>
      <c r="BN159" s="223">
        <v>1.0444236621755867</v>
      </c>
      <c r="BO159" s="223">
        <v>1.0529894880492792</v>
      </c>
      <c r="BP159" s="223">
        <v>1.0615553139229716</v>
      </c>
      <c r="BQ159" s="223">
        <v>1.0853022422640264</v>
      </c>
      <c r="BR159" s="223">
        <v>1.1135950819729863</v>
      </c>
      <c r="BS159" s="223">
        <v>1.1260179108591781</v>
      </c>
      <c r="BT159" s="223">
        <v>1.1328399829018725</v>
      </c>
      <c r="BU159" s="223">
        <v>1.1399048821891737</v>
      </c>
      <c r="BV159" s="223">
        <v>1.1471397605476996</v>
      </c>
      <c r="BW159" s="222">
        <v>1.005122629011173</v>
      </c>
      <c r="BX159" s="222">
        <v>1.0102714993503321</v>
      </c>
      <c r="BY159" s="222">
        <v>1.0154467454420653</v>
      </c>
      <c r="BZ159" s="223">
        <v>1.0226909746254456</v>
      </c>
      <c r="CA159" s="223">
        <v>1.0299352038088259</v>
      </c>
      <c r="CB159" s="223">
        <v>1.0371794329922064</v>
      </c>
      <c r="CC159" s="223">
        <v>1.0444236621755867</v>
      </c>
      <c r="CD159" s="223">
        <v>1.0529894880492792</v>
      </c>
      <c r="CE159" s="223">
        <v>1.0615553139229716</v>
      </c>
      <c r="CF159" s="223">
        <v>1.0853022422640264</v>
      </c>
      <c r="CG159" s="223">
        <v>1.1135950819729863</v>
      </c>
      <c r="CH159" s="223">
        <v>1.1260179108591781</v>
      </c>
      <c r="CI159" s="223">
        <v>1.1328399829018725</v>
      </c>
      <c r="CJ159" s="223">
        <v>1.1399048821891737</v>
      </c>
      <c r="CK159" s="223">
        <v>1.1471397605476996</v>
      </c>
      <c r="CL159" s="222">
        <v>0</v>
      </c>
      <c r="CM159" s="222">
        <v>0</v>
      </c>
      <c r="CN159" s="222">
        <v>0</v>
      </c>
      <c r="CO159" s="223">
        <v>0</v>
      </c>
      <c r="CP159" s="223">
        <v>0</v>
      </c>
      <c r="CQ159" s="223">
        <v>0</v>
      </c>
      <c r="CR159" s="223">
        <v>0</v>
      </c>
      <c r="CS159" s="223">
        <v>0</v>
      </c>
      <c r="CT159" s="223">
        <v>0</v>
      </c>
      <c r="CU159" s="223">
        <v>0</v>
      </c>
      <c r="CV159" s="223">
        <v>0</v>
      </c>
      <c r="CW159" s="223">
        <v>0</v>
      </c>
      <c r="CX159" s="223">
        <v>0</v>
      </c>
      <c r="CY159" s="223">
        <v>0</v>
      </c>
      <c r="CZ159" s="223">
        <v>0</v>
      </c>
      <c r="DA159" s="224">
        <v>0</v>
      </c>
      <c r="DB159" s="224">
        <v>0</v>
      </c>
      <c r="DC159" s="224">
        <v>0</v>
      </c>
      <c r="DD159" s="225">
        <v>0</v>
      </c>
      <c r="DE159" s="225">
        <v>0</v>
      </c>
      <c r="DF159" s="225">
        <v>0</v>
      </c>
      <c r="DG159" s="225">
        <v>0</v>
      </c>
      <c r="DH159" s="225">
        <v>0</v>
      </c>
      <c r="DI159" s="225">
        <v>0</v>
      </c>
      <c r="DJ159" s="225">
        <v>0</v>
      </c>
      <c r="DK159" s="225">
        <v>0</v>
      </c>
      <c r="DL159" s="225">
        <v>0</v>
      </c>
      <c r="DM159" s="225">
        <v>0</v>
      </c>
      <c r="DN159" s="225">
        <v>0</v>
      </c>
      <c r="DO159" s="225">
        <v>0</v>
      </c>
      <c r="DP159" s="224">
        <v>0</v>
      </c>
      <c r="DQ159" s="224">
        <v>0</v>
      </c>
      <c r="DR159" s="224">
        <v>0</v>
      </c>
      <c r="DS159" s="225">
        <v>0</v>
      </c>
      <c r="DT159" s="225">
        <v>0</v>
      </c>
      <c r="DU159" s="225">
        <v>0</v>
      </c>
      <c r="DV159" s="225">
        <v>0</v>
      </c>
      <c r="DW159" s="225">
        <v>0</v>
      </c>
      <c r="DX159" s="225">
        <v>0</v>
      </c>
      <c r="DY159" s="225">
        <v>0</v>
      </c>
      <c r="DZ159" s="225">
        <v>0</v>
      </c>
      <c r="EA159" s="225">
        <v>0</v>
      </c>
      <c r="EB159" s="225">
        <v>0</v>
      </c>
      <c r="EC159" s="225">
        <v>0</v>
      </c>
      <c r="ED159" s="225">
        <v>0</v>
      </c>
    </row>
    <row r="160" spans="1:134" ht="15" x14ac:dyDescent="0.25">
      <c r="A160" s="216">
        <v>101</v>
      </c>
      <c r="B160" s="216">
        <v>92</v>
      </c>
      <c r="C160" s="216" t="s">
        <v>858</v>
      </c>
      <c r="D160" s="2">
        <v>99709</v>
      </c>
      <c r="E160" s="2">
        <v>99709</v>
      </c>
      <c r="F160" s="217" t="s">
        <v>773</v>
      </c>
      <c r="G160" s="20">
        <v>487</v>
      </c>
      <c r="H160" s="20">
        <v>178</v>
      </c>
      <c r="I160" s="20">
        <v>173</v>
      </c>
      <c r="J160" s="20">
        <v>5</v>
      </c>
      <c r="K160" s="20">
        <v>0</v>
      </c>
      <c r="L160" s="20">
        <v>127</v>
      </c>
      <c r="M160" s="20">
        <v>127</v>
      </c>
      <c r="N160" s="20">
        <v>0</v>
      </c>
      <c r="O160" s="20">
        <v>0</v>
      </c>
      <c r="P160" s="20">
        <v>0</v>
      </c>
      <c r="Q160" s="20">
        <v>127</v>
      </c>
      <c r="R160" s="20">
        <v>0</v>
      </c>
      <c r="S160" s="20">
        <v>3062.748031496063</v>
      </c>
      <c r="T160" s="20">
        <v>3062.748031496063</v>
      </c>
      <c r="U160" s="20">
        <v>0</v>
      </c>
      <c r="V160" s="20">
        <v>0</v>
      </c>
      <c r="W160" s="20">
        <v>0</v>
      </c>
      <c r="X160" s="20">
        <v>3062.748031496063</v>
      </c>
      <c r="Y160" s="20">
        <v>0</v>
      </c>
      <c r="Z160" s="20">
        <v>178</v>
      </c>
      <c r="AA160" s="20">
        <v>0</v>
      </c>
      <c r="AB160" s="218">
        <v>0</v>
      </c>
      <c r="AC160" s="218">
        <v>0</v>
      </c>
      <c r="AD160" s="219">
        <v>178</v>
      </c>
      <c r="AE160" s="220">
        <v>0</v>
      </c>
      <c r="AF160" s="220">
        <v>173</v>
      </c>
      <c r="AG160" s="221">
        <v>173</v>
      </c>
      <c r="AH160" s="220">
        <v>0</v>
      </c>
      <c r="AI160" s="220">
        <v>0</v>
      </c>
      <c r="AJ160" s="220">
        <v>169.48419431137759</v>
      </c>
      <c r="AK160" s="220">
        <v>169.48419431137759</v>
      </c>
      <c r="AL160" s="220">
        <v>0</v>
      </c>
      <c r="AM160" s="220">
        <v>0</v>
      </c>
      <c r="AN160" s="220">
        <v>165.0341507993499</v>
      </c>
      <c r="AO160" s="220">
        <v>165.0341507993499</v>
      </c>
      <c r="AP160" s="220">
        <v>0</v>
      </c>
      <c r="AQ160" s="220">
        <v>0</v>
      </c>
      <c r="AR160" s="220">
        <v>0</v>
      </c>
      <c r="AS160" s="220">
        <v>161.37579843470112</v>
      </c>
      <c r="AT160" s="220">
        <v>165.38031073577227</v>
      </c>
      <c r="AU160" s="220">
        <v>169.48419431137759</v>
      </c>
      <c r="AV160" s="220">
        <v>173.68991504236857</v>
      </c>
      <c r="AW160" s="220">
        <v>178</v>
      </c>
      <c r="AX160" s="220">
        <v>157.43509208128648</v>
      </c>
      <c r="AY160" s="220">
        <v>161.18984685039123</v>
      </c>
      <c r="AZ160" s="220">
        <v>165.0341507993499</v>
      </c>
      <c r="BA160" s="220">
        <v>168.97013963504773</v>
      </c>
      <c r="BB160" s="220">
        <v>173</v>
      </c>
      <c r="BC160" s="220">
        <v>0</v>
      </c>
      <c r="BD160" s="220">
        <v>0</v>
      </c>
      <c r="BE160" s="220">
        <v>0</v>
      </c>
      <c r="BF160" s="220">
        <v>0</v>
      </c>
      <c r="BG160" s="220">
        <v>0</v>
      </c>
      <c r="BH160" s="222">
        <v>179.43875859760942</v>
      </c>
      <c r="BI160" s="222">
        <v>180.8891465564671</v>
      </c>
      <c r="BJ160" s="222">
        <v>182.35125787569373</v>
      </c>
      <c r="BK160" s="223">
        <v>183.51023024834234</v>
      </c>
      <c r="BL160" s="223">
        <v>184.66920262099092</v>
      </c>
      <c r="BM160" s="223">
        <v>185.82817499363952</v>
      </c>
      <c r="BN160" s="223">
        <v>186.9871473662881</v>
      </c>
      <c r="BO160" s="223">
        <v>188.35755618208088</v>
      </c>
      <c r="BP160" s="223">
        <v>189.7279649978737</v>
      </c>
      <c r="BQ160" s="223">
        <v>193.52713164291703</v>
      </c>
      <c r="BR160" s="223">
        <v>198.05357865838243</v>
      </c>
      <c r="BS160" s="223">
        <v>200.04105242609106</v>
      </c>
      <c r="BT160" s="223">
        <v>201.13248573411508</v>
      </c>
      <c r="BU160" s="223">
        <v>202.26276790524128</v>
      </c>
      <c r="BV160" s="223">
        <v>203.42024428053895</v>
      </c>
      <c r="BW160" s="222">
        <v>174.39834403026083</v>
      </c>
      <c r="BX160" s="222">
        <v>175.80799075431915</v>
      </c>
      <c r="BY160" s="222">
        <v>177.22903153087088</v>
      </c>
      <c r="BZ160" s="223">
        <v>178.3554484997934</v>
      </c>
      <c r="CA160" s="223">
        <v>179.48186546871591</v>
      </c>
      <c r="CB160" s="223">
        <v>180.60828243763842</v>
      </c>
      <c r="CC160" s="223">
        <v>181.73469940656094</v>
      </c>
      <c r="CD160" s="223">
        <v>183.0666135926966</v>
      </c>
      <c r="CE160" s="223">
        <v>184.39852777883229</v>
      </c>
      <c r="CF160" s="223">
        <v>188.09097625968903</v>
      </c>
      <c r="CG160" s="223">
        <v>192.49027588707958</v>
      </c>
      <c r="CH160" s="223">
        <v>194.42192173996489</v>
      </c>
      <c r="CI160" s="223">
        <v>195.48269680899952</v>
      </c>
      <c r="CJ160" s="223">
        <v>196.58122948093677</v>
      </c>
      <c r="CK160" s="223">
        <v>197.70619247490583</v>
      </c>
      <c r="CL160" s="222">
        <v>0</v>
      </c>
      <c r="CM160" s="222">
        <v>0</v>
      </c>
      <c r="CN160" s="222">
        <v>0</v>
      </c>
      <c r="CO160" s="223">
        <v>0</v>
      </c>
      <c r="CP160" s="223">
        <v>0</v>
      </c>
      <c r="CQ160" s="223">
        <v>0</v>
      </c>
      <c r="CR160" s="223">
        <v>0</v>
      </c>
      <c r="CS160" s="223">
        <v>0</v>
      </c>
      <c r="CT160" s="223">
        <v>0</v>
      </c>
      <c r="CU160" s="223">
        <v>0</v>
      </c>
      <c r="CV160" s="223">
        <v>0</v>
      </c>
      <c r="CW160" s="223">
        <v>0</v>
      </c>
      <c r="CX160" s="223">
        <v>0</v>
      </c>
      <c r="CY160" s="223">
        <v>0</v>
      </c>
      <c r="CZ160" s="223">
        <v>0</v>
      </c>
      <c r="DA160" s="224">
        <v>0</v>
      </c>
      <c r="DB160" s="224">
        <v>0</v>
      </c>
      <c r="DC160" s="224">
        <v>0</v>
      </c>
      <c r="DD160" s="225">
        <v>0</v>
      </c>
      <c r="DE160" s="225">
        <v>0</v>
      </c>
      <c r="DF160" s="225">
        <v>0</v>
      </c>
      <c r="DG160" s="225">
        <v>0</v>
      </c>
      <c r="DH160" s="225">
        <v>0</v>
      </c>
      <c r="DI160" s="225">
        <v>0</v>
      </c>
      <c r="DJ160" s="225">
        <v>0</v>
      </c>
      <c r="DK160" s="225">
        <v>0</v>
      </c>
      <c r="DL160" s="225">
        <v>0</v>
      </c>
      <c r="DM160" s="225">
        <v>0</v>
      </c>
      <c r="DN160" s="225">
        <v>0</v>
      </c>
      <c r="DO160" s="225">
        <v>0</v>
      </c>
      <c r="DP160" s="224">
        <v>0</v>
      </c>
      <c r="DQ160" s="224">
        <v>0</v>
      </c>
      <c r="DR160" s="224">
        <v>0</v>
      </c>
      <c r="DS160" s="225">
        <v>0</v>
      </c>
      <c r="DT160" s="225">
        <v>0</v>
      </c>
      <c r="DU160" s="225">
        <v>0</v>
      </c>
      <c r="DV160" s="225">
        <v>0</v>
      </c>
      <c r="DW160" s="225">
        <v>0</v>
      </c>
      <c r="DX160" s="225">
        <v>0</v>
      </c>
      <c r="DY160" s="225">
        <v>0</v>
      </c>
      <c r="DZ160" s="225">
        <v>0</v>
      </c>
      <c r="EA160" s="225">
        <v>0</v>
      </c>
      <c r="EB160" s="225">
        <v>0</v>
      </c>
      <c r="EC160" s="225">
        <v>0</v>
      </c>
      <c r="ED160" s="225">
        <v>0</v>
      </c>
    </row>
    <row r="161" spans="1:134" ht="15" x14ac:dyDescent="0.25">
      <c r="A161" s="216">
        <v>102</v>
      </c>
      <c r="B161" s="216">
        <v>92</v>
      </c>
      <c r="C161" s="216" t="s">
        <v>859</v>
      </c>
      <c r="D161" s="2">
        <v>99709</v>
      </c>
      <c r="E161" s="2">
        <v>99709</v>
      </c>
      <c r="F161" s="217" t="s">
        <v>773</v>
      </c>
      <c r="G161" s="20">
        <v>320</v>
      </c>
      <c r="H161" s="20">
        <v>172</v>
      </c>
      <c r="I161" s="20">
        <v>149</v>
      </c>
      <c r="J161" s="20">
        <v>23</v>
      </c>
      <c r="K161" s="20">
        <v>1</v>
      </c>
      <c r="L161" s="20">
        <v>89</v>
      </c>
      <c r="M161" s="20">
        <v>90</v>
      </c>
      <c r="N161" s="20">
        <v>12</v>
      </c>
      <c r="O161" s="20">
        <v>0</v>
      </c>
      <c r="P161" s="20">
        <v>0</v>
      </c>
      <c r="Q161" s="20">
        <v>102</v>
      </c>
      <c r="R161" s="20">
        <v>4000</v>
      </c>
      <c r="S161" s="20">
        <v>2038.6629213483145</v>
      </c>
      <c r="T161" s="20">
        <v>2060.4555555555557</v>
      </c>
      <c r="U161" s="20">
        <v>4407.75</v>
      </c>
      <c r="V161" s="20">
        <v>0</v>
      </c>
      <c r="W161" s="20">
        <v>0</v>
      </c>
      <c r="X161" s="20">
        <v>2336.6078431372548</v>
      </c>
      <c r="Y161" s="20">
        <v>1.9111111111111112</v>
      </c>
      <c r="Z161" s="20">
        <v>170.0888888888889</v>
      </c>
      <c r="AA161" s="20">
        <v>0</v>
      </c>
      <c r="AB161" s="218">
        <v>12</v>
      </c>
      <c r="AC161" s="218">
        <v>0</v>
      </c>
      <c r="AD161" s="219">
        <v>184</v>
      </c>
      <c r="AE161" s="220">
        <v>1.6555555555555557</v>
      </c>
      <c r="AF161" s="220">
        <v>147.34444444444446</v>
      </c>
      <c r="AG161" s="221">
        <v>149.00000000000003</v>
      </c>
      <c r="AH161" s="220">
        <v>0</v>
      </c>
      <c r="AI161" s="220">
        <v>1.819680488237013</v>
      </c>
      <c r="AJ161" s="220">
        <v>161.95156345309417</v>
      </c>
      <c r="AK161" s="220">
        <v>163.77124394133119</v>
      </c>
      <c r="AL161" s="220">
        <v>0</v>
      </c>
      <c r="AM161" s="220">
        <v>1.5793248856199831</v>
      </c>
      <c r="AN161" s="220">
        <v>140.55991482017851</v>
      </c>
      <c r="AO161" s="220">
        <v>142.1392397057985</v>
      </c>
      <c r="AP161" s="220">
        <v>0</v>
      </c>
      <c r="AQ161" s="220">
        <v>11.51598886201489</v>
      </c>
      <c r="AR161" s="220">
        <v>0</v>
      </c>
      <c r="AS161" s="220">
        <v>155.93616477959884</v>
      </c>
      <c r="AT161" s="220">
        <v>159.8056935199597</v>
      </c>
      <c r="AU161" s="220">
        <v>163.77124394133116</v>
      </c>
      <c r="AV161" s="220">
        <v>167.83519880498537</v>
      </c>
      <c r="AW161" s="220">
        <v>172</v>
      </c>
      <c r="AX161" s="220">
        <v>135.59438566538549</v>
      </c>
      <c r="AY161" s="220">
        <v>138.82824959946993</v>
      </c>
      <c r="AZ161" s="220">
        <v>142.1392397057985</v>
      </c>
      <c r="BA161" s="220">
        <v>145.52919540822035</v>
      </c>
      <c r="BB161" s="220">
        <v>149.00000000000003</v>
      </c>
      <c r="BC161" s="220">
        <v>11.051499955837585</v>
      </c>
      <c r="BD161" s="220">
        <v>11.281354103120055</v>
      </c>
      <c r="BE161" s="220">
        <v>11.51598886201489</v>
      </c>
      <c r="BF161" s="220">
        <v>11.755503661867436</v>
      </c>
      <c r="BG161" s="220">
        <v>12</v>
      </c>
      <c r="BH161" s="222">
        <v>173.39026111679112</v>
      </c>
      <c r="BI161" s="222">
        <v>174.79175959388954</v>
      </c>
      <c r="BJ161" s="222">
        <v>176.20458626190631</v>
      </c>
      <c r="BK161" s="223">
        <v>177.35666116041367</v>
      </c>
      <c r="BL161" s="223">
        <v>178.50873605892102</v>
      </c>
      <c r="BM161" s="223">
        <v>179.66081095742842</v>
      </c>
      <c r="BN161" s="223">
        <v>180.81288585593578</v>
      </c>
      <c r="BO161" s="223">
        <v>182.17513886094918</v>
      </c>
      <c r="BP161" s="223">
        <v>183.5373918659626</v>
      </c>
      <c r="BQ161" s="223">
        <v>187.31394826221069</v>
      </c>
      <c r="BR161" s="223">
        <v>191.81345671384352</v>
      </c>
      <c r="BS161" s="223">
        <v>193.78910228854019</v>
      </c>
      <c r="BT161" s="223">
        <v>194.87404007242867</v>
      </c>
      <c r="BU161" s="223">
        <v>195.99759551543636</v>
      </c>
      <c r="BV161" s="223">
        <v>197.1481833198275</v>
      </c>
      <c r="BW161" s="222">
        <v>150.20435410698769</v>
      </c>
      <c r="BX161" s="222">
        <v>151.418442904009</v>
      </c>
      <c r="BY161" s="222">
        <v>152.64234507572118</v>
      </c>
      <c r="BZ161" s="223">
        <v>153.64036344710254</v>
      </c>
      <c r="CA161" s="223">
        <v>154.63838181848394</v>
      </c>
      <c r="CB161" s="223">
        <v>155.63640018986533</v>
      </c>
      <c r="CC161" s="223">
        <v>156.63441856124669</v>
      </c>
      <c r="CD161" s="223">
        <v>157.81450982721762</v>
      </c>
      <c r="CE161" s="223">
        <v>158.99460109318855</v>
      </c>
      <c r="CF161" s="223">
        <v>162.26615285505463</v>
      </c>
      <c r="CG161" s="223">
        <v>166.16398285094584</v>
      </c>
      <c r="CH161" s="223">
        <v>167.87544326158425</v>
      </c>
      <c r="CI161" s="223">
        <v>168.81530215576672</v>
      </c>
      <c r="CJ161" s="223">
        <v>169.78861471976757</v>
      </c>
      <c r="CK161" s="223">
        <v>170.78534485264126</v>
      </c>
      <c r="CL161" s="222">
        <v>12.096994961636589</v>
      </c>
      <c r="CM161" s="222">
        <v>12.194773925155085</v>
      </c>
      <c r="CN161" s="222">
        <v>12.293343227574859</v>
      </c>
      <c r="CO161" s="223">
        <v>12.373720546075372</v>
      </c>
      <c r="CP161" s="223">
        <v>12.454097864575886</v>
      </c>
      <c r="CQ161" s="223">
        <v>12.534475183076401</v>
      </c>
      <c r="CR161" s="223">
        <v>12.614852501576914</v>
      </c>
      <c r="CS161" s="223">
        <v>12.709893408903431</v>
      </c>
      <c r="CT161" s="223">
        <v>12.804934316229948</v>
      </c>
      <c r="CU161" s="223">
        <v>13.068414995037955</v>
      </c>
      <c r="CV161" s="223">
        <v>13.38233418933792</v>
      </c>
      <c r="CW161" s="223">
        <v>13.520169927107453</v>
      </c>
      <c r="CX161" s="223">
        <v>13.595863260867116</v>
      </c>
      <c r="CY161" s="223">
        <v>13.674250849914165</v>
      </c>
      <c r="CZ161" s="223">
        <v>13.754524417662383</v>
      </c>
      <c r="DA161" s="224">
        <v>0</v>
      </c>
      <c r="DB161" s="224">
        <v>0</v>
      </c>
      <c r="DC161" s="224">
        <v>0</v>
      </c>
      <c r="DD161" s="225">
        <v>0</v>
      </c>
      <c r="DE161" s="225">
        <v>0</v>
      </c>
      <c r="DF161" s="225">
        <v>0</v>
      </c>
      <c r="DG161" s="225">
        <v>0</v>
      </c>
      <c r="DH161" s="225">
        <v>0</v>
      </c>
      <c r="DI161" s="225">
        <v>0</v>
      </c>
      <c r="DJ161" s="225">
        <v>0</v>
      </c>
      <c r="DK161" s="225">
        <v>0</v>
      </c>
      <c r="DL161" s="225">
        <v>0</v>
      </c>
      <c r="DM161" s="225">
        <v>0</v>
      </c>
      <c r="DN161" s="225">
        <v>0</v>
      </c>
      <c r="DO161" s="225">
        <v>0</v>
      </c>
      <c r="DP161" s="224">
        <v>0</v>
      </c>
      <c r="DQ161" s="224">
        <v>0</v>
      </c>
      <c r="DR161" s="224">
        <v>0</v>
      </c>
      <c r="DS161" s="225">
        <v>0</v>
      </c>
      <c r="DT161" s="225">
        <v>0</v>
      </c>
      <c r="DU161" s="225">
        <v>0</v>
      </c>
      <c r="DV161" s="225">
        <v>0</v>
      </c>
      <c r="DW161" s="225">
        <v>0</v>
      </c>
      <c r="DX161" s="225">
        <v>0</v>
      </c>
      <c r="DY161" s="225">
        <v>0</v>
      </c>
      <c r="DZ161" s="225">
        <v>0</v>
      </c>
      <c r="EA161" s="225">
        <v>0</v>
      </c>
      <c r="EB161" s="225">
        <v>0</v>
      </c>
      <c r="EC161" s="225">
        <v>0</v>
      </c>
      <c r="ED161" s="225">
        <v>0</v>
      </c>
    </row>
    <row r="162" spans="1:134" ht="15" x14ac:dyDescent="0.25">
      <c r="A162" s="216">
        <v>103</v>
      </c>
      <c r="B162" s="216">
        <v>92</v>
      </c>
      <c r="C162" s="216" t="s">
        <v>860</v>
      </c>
      <c r="D162" s="2">
        <v>99709</v>
      </c>
      <c r="E162" s="2">
        <v>99709</v>
      </c>
      <c r="F162" s="217" t="s">
        <v>773</v>
      </c>
      <c r="G162" s="20">
        <v>138</v>
      </c>
      <c r="H162" s="20">
        <v>55</v>
      </c>
      <c r="I162" s="20">
        <v>49</v>
      </c>
      <c r="J162" s="20">
        <v>6</v>
      </c>
      <c r="K162" s="20">
        <v>3</v>
      </c>
      <c r="L162" s="20">
        <v>127</v>
      </c>
      <c r="M162" s="20">
        <v>130</v>
      </c>
      <c r="N162" s="20">
        <v>5</v>
      </c>
      <c r="O162" s="20">
        <v>0</v>
      </c>
      <c r="P162" s="20">
        <v>0</v>
      </c>
      <c r="Q162" s="20">
        <v>135</v>
      </c>
      <c r="R162" s="20">
        <v>3599</v>
      </c>
      <c r="S162" s="20">
        <v>2650.1732283464567</v>
      </c>
      <c r="T162" s="20">
        <v>2672.0692307692307</v>
      </c>
      <c r="U162" s="20">
        <v>6711.2</v>
      </c>
      <c r="V162" s="20">
        <v>0</v>
      </c>
      <c r="W162" s="20">
        <v>0</v>
      </c>
      <c r="X162" s="20">
        <v>2821.6666666666665</v>
      </c>
      <c r="Y162" s="20">
        <v>1.2692307692307692</v>
      </c>
      <c r="Z162" s="20">
        <v>53.730769230769234</v>
      </c>
      <c r="AA162" s="20">
        <v>0</v>
      </c>
      <c r="AB162" s="218">
        <v>5</v>
      </c>
      <c r="AC162" s="218">
        <v>0</v>
      </c>
      <c r="AD162" s="219">
        <v>60</v>
      </c>
      <c r="AE162" s="220">
        <v>1.1307692307692307</v>
      </c>
      <c r="AF162" s="220">
        <v>47.869230769230768</v>
      </c>
      <c r="AG162" s="221">
        <v>49</v>
      </c>
      <c r="AH162" s="220">
        <v>0</v>
      </c>
      <c r="AI162" s="220">
        <v>1.2085087321252075</v>
      </c>
      <c r="AJ162" s="220">
        <v>51.160202993300459</v>
      </c>
      <c r="AK162" s="220">
        <v>52.368711725425669</v>
      </c>
      <c r="AL162" s="220">
        <v>0</v>
      </c>
      <c r="AM162" s="220">
        <v>1.0787025419077116</v>
      </c>
      <c r="AN162" s="220">
        <v>45.665074274093129</v>
      </c>
      <c r="AO162" s="220">
        <v>46.743776816000839</v>
      </c>
      <c r="AP162" s="220">
        <v>0</v>
      </c>
      <c r="AQ162" s="220">
        <v>4.7983286925062041</v>
      </c>
      <c r="AR162" s="220">
        <v>0</v>
      </c>
      <c r="AS162" s="220">
        <v>49.863308505104278</v>
      </c>
      <c r="AT162" s="220">
        <v>51.100657811615022</v>
      </c>
      <c r="AU162" s="220">
        <v>52.368711725425662</v>
      </c>
      <c r="AV162" s="220">
        <v>53.668232176012758</v>
      </c>
      <c r="AW162" s="220">
        <v>55</v>
      </c>
      <c r="AX162" s="220">
        <v>44.591442265797909</v>
      </c>
      <c r="AY162" s="220">
        <v>45.654927720631036</v>
      </c>
      <c r="AZ162" s="220">
        <v>46.743776816000839</v>
      </c>
      <c r="BA162" s="220">
        <v>47.858594463106009</v>
      </c>
      <c r="BB162" s="220">
        <v>49</v>
      </c>
      <c r="BC162" s="220">
        <v>4.6047916482656603</v>
      </c>
      <c r="BD162" s="220">
        <v>4.700564209633356</v>
      </c>
      <c r="BE162" s="220">
        <v>4.7983286925062041</v>
      </c>
      <c r="BF162" s="220">
        <v>4.8981265257780979</v>
      </c>
      <c r="BG162" s="220">
        <v>5</v>
      </c>
      <c r="BH162" s="222">
        <v>55.44456024083437</v>
      </c>
      <c r="BI162" s="222">
        <v>55.892713823627474</v>
      </c>
      <c r="BJ162" s="222">
        <v>56.344489793051437</v>
      </c>
      <c r="BK162" s="223">
        <v>56.942449897558646</v>
      </c>
      <c r="BL162" s="223">
        <v>57.540410002065855</v>
      </c>
      <c r="BM162" s="223">
        <v>58.138370106573049</v>
      </c>
      <c r="BN162" s="223">
        <v>58.736330211080258</v>
      </c>
      <c r="BO162" s="223">
        <v>59.443378815557672</v>
      </c>
      <c r="BP162" s="223">
        <v>60.150427420035072</v>
      </c>
      <c r="BQ162" s="223">
        <v>62.110569126363067</v>
      </c>
      <c r="BR162" s="223">
        <v>64.445943803352634</v>
      </c>
      <c r="BS162" s="223">
        <v>65.471360845113892</v>
      </c>
      <c r="BT162" s="223">
        <v>66.034474850529946</v>
      </c>
      <c r="BU162" s="223">
        <v>66.617632534974746</v>
      </c>
      <c r="BV162" s="223">
        <v>67.214820794739651</v>
      </c>
      <c r="BW162" s="222">
        <v>49.396062760016072</v>
      </c>
      <c r="BX162" s="222">
        <v>49.795326861049929</v>
      </c>
      <c r="BY162" s="222">
        <v>50.197818179264004</v>
      </c>
      <c r="BZ162" s="223">
        <v>50.730546272370425</v>
      </c>
      <c r="CA162" s="223">
        <v>51.263274365476846</v>
      </c>
      <c r="CB162" s="223">
        <v>51.79600245858326</v>
      </c>
      <c r="CC162" s="223">
        <v>52.328730551689681</v>
      </c>
      <c r="CD162" s="223">
        <v>52.958646581133195</v>
      </c>
      <c r="CE162" s="223">
        <v>53.588562610576702</v>
      </c>
      <c r="CF162" s="223">
        <v>55.334870676214365</v>
      </c>
      <c r="CG162" s="223">
        <v>57.415477206623251</v>
      </c>
      <c r="CH162" s="223">
        <v>58.329030571101462</v>
      </c>
      <c r="CI162" s="223">
        <v>58.830713957744862</v>
      </c>
      <c r="CJ162" s="223">
        <v>59.350254440250225</v>
      </c>
      <c r="CK162" s="223">
        <v>59.882294889858962</v>
      </c>
      <c r="CL162" s="222">
        <v>5.040414567348579</v>
      </c>
      <c r="CM162" s="222">
        <v>5.0811558021479524</v>
      </c>
      <c r="CN162" s="222">
        <v>5.1222263448228578</v>
      </c>
      <c r="CO162" s="223">
        <v>5.1765863543235131</v>
      </c>
      <c r="CP162" s="223">
        <v>5.2309463638241684</v>
      </c>
      <c r="CQ162" s="223">
        <v>5.285306373324822</v>
      </c>
      <c r="CR162" s="223">
        <v>5.3396663828254773</v>
      </c>
      <c r="CS162" s="223">
        <v>5.4039435286870612</v>
      </c>
      <c r="CT162" s="223">
        <v>5.4682206745486432</v>
      </c>
      <c r="CU162" s="223">
        <v>5.6464153751239152</v>
      </c>
      <c r="CV162" s="223">
        <v>5.8587221639411489</v>
      </c>
      <c r="CW162" s="223">
        <v>5.9519418950103535</v>
      </c>
      <c r="CX162" s="223">
        <v>6.0031340773209045</v>
      </c>
      <c r="CY162" s="223">
        <v>6.0561484122704314</v>
      </c>
      <c r="CZ162" s="223">
        <v>6.1104382540672413</v>
      </c>
      <c r="DA162" s="224">
        <v>0</v>
      </c>
      <c r="DB162" s="224">
        <v>0</v>
      </c>
      <c r="DC162" s="224">
        <v>0</v>
      </c>
      <c r="DD162" s="225">
        <v>0</v>
      </c>
      <c r="DE162" s="225">
        <v>0</v>
      </c>
      <c r="DF162" s="225">
        <v>0</v>
      </c>
      <c r="DG162" s="225">
        <v>0</v>
      </c>
      <c r="DH162" s="225">
        <v>0</v>
      </c>
      <c r="DI162" s="225">
        <v>0</v>
      </c>
      <c r="DJ162" s="225">
        <v>0</v>
      </c>
      <c r="DK162" s="225">
        <v>0</v>
      </c>
      <c r="DL162" s="225">
        <v>0</v>
      </c>
      <c r="DM162" s="225">
        <v>0</v>
      </c>
      <c r="DN162" s="225">
        <v>0</v>
      </c>
      <c r="DO162" s="225">
        <v>0</v>
      </c>
      <c r="DP162" s="224">
        <v>0</v>
      </c>
      <c r="DQ162" s="224">
        <v>0</v>
      </c>
      <c r="DR162" s="224">
        <v>0</v>
      </c>
      <c r="DS162" s="225">
        <v>0</v>
      </c>
      <c r="DT162" s="225">
        <v>0</v>
      </c>
      <c r="DU162" s="225">
        <v>0</v>
      </c>
      <c r="DV162" s="225">
        <v>0</v>
      </c>
      <c r="DW162" s="225">
        <v>0</v>
      </c>
      <c r="DX162" s="225">
        <v>0</v>
      </c>
      <c r="DY162" s="225">
        <v>0</v>
      </c>
      <c r="DZ162" s="225">
        <v>0</v>
      </c>
      <c r="EA162" s="225">
        <v>0</v>
      </c>
      <c r="EB162" s="225">
        <v>0</v>
      </c>
      <c r="EC162" s="225">
        <v>0</v>
      </c>
      <c r="ED162" s="225">
        <v>0</v>
      </c>
    </row>
    <row r="163" spans="1:134" ht="15" x14ac:dyDescent="0.25">
      <c r="A163" s="216">
        <v>104</v>
      </c>
      <c r="B163" s="216">
        <v>92</v>
      </c>
      <c r="C163" s="216" t="s">
        <v>861</v>
      </c>
      <c r="D163" s="2">
        <v>99709</v>
      </c>
      <c r="E163" s="2">
        <v>99709</v>
      </c>
      <c r="F163" s="217" t="s">
        <v>773</v>
      </c>
      <c r="G163" s="20">
        <v>100</v>
      </c>
      <c r="H163" s="20">
        <v>47</v>
      </c>
      <c r="I163" s="20">
        <v>43</v>
      </c>
      <c r="J163" s="20">
        <v>4</v>
      </c>
      <c r="K163" s="20">
        <v>1</v>
      </c>
      <c r="L163" s="20">
        <v>44</v>
      </c>
      <c r="M163" s="20">
        <v>45</v>
      </c>
      <c r="N163" s="20">
        <v>17</v>
      </c>
      <c r="O163" s="20">
        <v>0</v>
      </c>
      <c r="P163" s="20">
        <v>0</v>
      </c>
      <c r="Q163" s="20">
        <v>62</v>
      </c>
      <c r="R163" s="20">
        <v>4608</v>
      </c>
      <c r="S163" s="20">
        <v>2256.7727272727275</v>
      </c>
      <c r="T163" s="20">
        <v>2309.0222222222224</v>
      </c>
      <c r="U163" s="20">
        <v>10169.117647058823</v>
      </c>
      <c r="V163" s="20">
        <v>0</v>
      </c>
      <c r="W163" s="20">
        <v>0</v>
      </c>
      <c r="X163" s="20">
        <v>4464.2096774193551</v>
      </c>
      <c r="Y163" s="20">
        <v>1.0444444444444445</v>
      </c>
      <c r="Z163" s="20">
        <v>45.955555555555556</v>
      </c>
      <c r="AA163" s="20">
        <v>0</v>
      </c>
      <c r="AB163" s="218">
        <v>17</v>
      </c>
      <c r="AC163" s="218">
        <v>0</v>
      </c>
      <c r="AD163" s="219">
        <v>64</v>
      </c>
      <c r="AE163" s="220">
        <v>0.9555555555555556</v>
      </c>
      <c r="AF163" s="220">
        <v>42.044444444444444</v>
      </c>
      <c r="AG163" s="221">
        <v>43</v>
      </c>
      <c r="AH163" s="220">
        <v>0</v>
      </c>
      <c r="AI163" s="220">
        <v>0.99447654589697232</v>
      </c>
      <c r="AJ163" s="220">
        <v>43.756968019466775</v>
      </c>
      <c r="AK163" s="220">
        <v>44.751444565363748</v>
      </c>
      <c r="AL163" s="220">
        <v>0</v>
      </c>
      <c r="AM163" s="220">
        <v>0.91155664539139958</v>
      </c>
      <c r="AN163" s="220">
        <v>40.108492397221582</v>
      </c>
      <c r="AO163" s="220">
        <v>41.020049042612982</v>
      </c>
      <c r="AP163" s="220">
        <v>0</v>
      </c>
      <c r="AQ163" s="220">
        <v>16.314317554521097</v>
      </c>
      <c r="AR163" s="220">
        <v>0</v>
      </c>
      <c r="AS163" s="220">
        <v>42.610463631634566</v>
      </c>
      <c r="AT163" s="220">
        <v>43.667834857198294</v>
      </c>
      <c r="AU163" s="220">
        <v>44.751444565363748</v>
      </c>
      <c r="AV163" s="220">
        <v>45.861943859501814</v>
      </c>
      <c r="AW163" s="220">
        <v>47</v>
      </c>
      <c r="AX163" s="220">
        <v>39.131265661822653</v>
      </c>
      <c r="AY163" s="220">
        <v>40.06452840790071</v>
      </c>
      <c r="AZ163" s="220">
        <v>41.020049042612982</v>
      </c>
      <c r="BA163" s="220">
        <v>41.998358406399149</v>
      </c>
      <c r="BB163" s="220">
        <v>43</v>
      </c>
      <c r="BC163" s="220">
        <v>15.656291604103245</v>
      </c>
      <c r="BD163" s="220">
        <v>15.981918312753411</v>
      </c>
      <c r="BE163" s="220">
        <v>16.314317554521097</v>
      </c>
      <c r="BF163" s="220">
        <v>16.653630187645533</v>
      </c>
      <c r="BG163" s="220">
        <v>17</v>
      </c>
      <c r="BH163" s="222">
        <v>48.102708341346109</v>
      </c>
      <c r="BI163" s="222">
        <v>49.231288293034225</v>
      </c>
      <c r="BJ163" s="222">
        <v>50.386346851671334</v>
      </c>
      <c r="BK163" s="223">
        <v>50.522569639454744</v>
      </c>
      <c r="BL163" s="223">
        <v>50.65879242723814</v>
      </c>
      <c r="BM163" s="223">
        <v>50.795015215021543</v>
      </c>
      <c r="BN163" s="223">
        <v>50.931238002804946</v>
      </c>
      <c r="BO163" s="223">
        <v>51.092312514756976</v>
      </c>
      <c r="BP163" s="223">
        <v>51.253387026708985</v>
      </c>
      <c r="BQ163" s="223">
        <v>51.699931814018122</v>
      </c>
      <c r="BR163" s="223">
        <v>52.231959363381904</v>
      </c>
      <c r="BS163" s="223">
        <v>52.465562185738172</v>
      </c>
      <c r="BT163" s="223">
        <v>52.593846596486401</v>
      </c>
      <c r="BU163" s="223">
        <v>52.726697207912807</v>
      </c>
      <c r="BV163" s="223">
        <v>52.862744159813957</v>
      </c>
      <c r="BW163" s="222">
        <v>44.008860822933677</v>
      </c>
      <c r="BX163" s="222">
        <v>45.041391417031313</v>
      </c>
      <c r="BY163" s="222">
        <v>46.098147119614197</v>
      </c>
      <c r="BZ163" s="223">
        <v>46.222776478650083</v>
      </c>
      <c r="CA163" s="223">
        <v>46.347405837685955</v>
      </c>
      <c r="CB163" s="223">
        <v>46.472035196721833</v>
      </c>
      <c r="CC163" s="223">
        <v>46.596664555757719</v>
      </c>
      <c r="CD163" s="223">
        <v>46.744030598607438</v>
      </c>
      <c r="CE163" s="223">
        <v>46.891396641457156</v>
      </c>
      <c r="CF163" s="223">
        <v>47.299937617080403</v>
      </c>
      <c r="CG163" s="223">
        <v>47.786686226072803</v>
      </c>
      <c r="CH163" s="223">
        <v>48.000407957164704</v>
      </c>
      <c r="CI163" s="223">
        <v>48.117774545721595</v>
      </c>
      <c r="CJ163" s="223">
        <v>48.239318722132992</v>
      </c>
      <c r="CK163" s="223">
        <v>48.36378721004256</v>
      </c>
      <c r="CL163" s="222">
        <v>17.398851953252848</v>
      </c>
      <c r="CM163" s="222">
        <v>17.807061723012382</v>
      </c>
      <c r="CN163" s="222">
        <v>18.224848861242823</v>
      </c>
      <c r="CO163" s="223">
        <v>18.274120933419802</v>
      </c>
      <c r="CP163" s="223">
        <v>18.323393005596774</v>
      </c>
      <c r="CQ163" s="223">
        <v>18.37266507777375</v>
      </c>
      <c r="CR163" s="223">
        <v>18.421937149950725</v>
      </c>
      <c r="CS163" s="223">
        <v>18.480198143635501</v>
      </c>
      <c r="CT163" s="223">
        <v>18.53845913732027</v>
      </c>
      <c r="CU163" s="223">
        <v>18.699975336985279</v>
      </c>
      <c r="CV163" s="223">
        <v>18.89241083356367</v>
      </c>
      <c r="CW163" s="223">
        <v>18.97690547143721</v>
      </c>
      <c r="CX163" s="223">
        <v>19.023306215750399</v>
      </c>
      <c r="CY163" s="223">
        <v>19.071358564564207</v>
      </c>
      <c r="CZ163" s="223">
        <v>19.120567036528453</v>
      </c>
      <c r="DA163" s="224">
        <v>0</v>
      </c>
      <c r="DB163" s="224">
        <v>0</v>
      </c>
      <c r="DC163" s="224">
        <v>0</v>
      </c>
      <c r="DD163" s="225">
        <v>0</v>
      </c>
      <c r="DE163" s="225">
        <v>0</v>
      </c>
      <c r="DF163" s="225">
        <v>0</v>
      </c>
      <c r="DG163" s="225">
        <v>0</v>
      </c>
      <c r="DH163" s="225">
        <v>0</v>
      </c>
      <c r="DI163" s="225">
        <v>0</v>
      </c>
      <c r="DJ163" s="225">
        <v>0</v>
      </c>
      <c r="DK163" s="225">
        <v>0</v>
      </c>
      <c r="DL163" s="225">
        <v>0</v>
      </c>
      <c r="DM163" s="225">
        <v>0</v>
      </c>
      <c r="DN163" s="225">
        <v>0</v>
      </c>
      <c r="DO163" s="225">
        <v>0</v>
      </c>
      <c r="DP163" s="224">
        <v>0</v>
      </c>
      <c r="DQ163" s="224">
        <v>0</v>
      </c>
      <c r="DR163" s="224">
        <v>0</v>
      </c>
      <c r="DS163" s="225">
        <v>0</v>
      </c>
      <c r="DT163" s="225">
        <v>0</v>
      </c>
      <c r="DU163" s="225">
        <v>0</v>
      </c>
      <c r="DV163" s="225">
        <v>0</v>
      </c>
      <c r="DW163" s="225">
        <v>0</v>
      </c>
      <c r="DX163" s="225">
        <v>0</v>
      </c>
      <c r="DY163" s="225">
        <v>0</v>
      </c>
      <c r="DZ163" s="225">
        <v>0</v>
      </c>
      <c r="EA163" s="225">
        <v>0</v>
      </c>
      <c r="EB163" s="225">
        <v>0</v>
      </c>
      <c r="EC163" s="225">
        <v>0</v>
      </c>
      <c r="ED163" s="225">
        <v>0</v>
      </c>
    </row>
    <row r="164" spans="1:134" ht="15" x14ac:dyDescent="0.25">
      <c r="A164" s="216">
        <v>105</v>
      </c>
      <c r="B164" s="216">
        <v>92</v>
      </c>
      <c r="C164" s="216" t="s">
        <v>862</v>
      </c>
      <c r="D164" s="2">
        <v>99709</v>
      </c>
      <c r="E164" s="2">
        <v>99709</v>
      </c>
      <c r="F164" s="217" t="s">
        <v>773</v>
      </c>
      <c r="G164" s="20">
        <v>0</v>
      </c>
      <c r="H164" s="20">
        <v>1</v>
      </c>
      <c r="I164" s="20">
        <v>0</v>
      </c>
      <c r="J164" s="20">
        <v>1</v>
      </c>
      <c r="K164" s="20">
        <v>0</v>
      </c>
      <c r="L164" s="20">
        <v>0</v>
      </c>
      <c r="M164" s="20">
        <v>0</v>
      </c>
      <c r="N164" s="20">
        <v>32</v>
      </c>
      <c r="O164" s="20">
        <v>0</v>
      </c>
      <c r="P164" s="20">
        <v>0</v>
      </c>
      <c r="Q164" s="20">
        <v>32</v>
      </c>
      <c r="R164" s="20">
        <v>0</v>
      </c>
      <c r="S164" s="20">
        <v>0</v>
      </c>
      <c r="T164" s="20">
        <v>0</v>
      </c>
      <c r="U164" s="20">
        <v>3682.09375</v>
      </c>
      <c r="V164" s="20">
        <v>0</v>
      </c>
      <c r="W164" s="20">
        <v>0</v>
      </c>
      <c r="X164" s="20">
        <v>3682.09375</v>
      </c>
      <c r="Y164" s="20">
        <v>2.2912335412335411E-2</v>
      </c>
      <c r="Z164" s="20">
        <v>0.97578828828828834</v>
      </c>
      <c r="AA164" s="20">
        <v>1.2993762993762994E-3</v>
      </c>
      <c r="AB164" s="218">
        <v>32</v>
      </c>
      <c r="AC164" s="218">
        <v>0</v>
      </c>
      <c r="AD164" s="219">
        <v>33</v>
      </c>
      <c r="AE164" s="220">
        <v>0</v>
      </c>
      <c r="AF164" s="220">
        <v>0</v>
      </c>
      <c r="AG164" s="221">
        <v>0</v>
      </c>
      <c r="AH164" s="220">
        <v>0</v>
      </c>
      <c r="AI164" s="220">
        <v>2.1816172512088276E-2</v>
      </c>
      <c r="AJ164" s="220">
        <v>0.9291050104439259</v>
      </c>
      <c r="AK164" s="220">
        <v>0.95092118295601413</v>
      </c>
      <c r="AL164" s="220">
        <v>1.2372120517252332E-3</v>
      </c>
      <c r="AM164" s="220">
        <v>0</v>
      </c>
      <c r="AN164" s="220">
        <v>0</v>
      </c>
      <c r="AO164" s="220">
        <v>0</v>
      </c>
      <c r="AP164" s="220">
        <v>0</v>
      </c>
      <c r="AQ164" s="220">
        <v>30.709303632039706</v>
      </c>
      <c r="AR164" s="220">
        <v>0</v>
      </c>
      <c r="AS164" s="220">
        <v>0.90542758734225925</v>
      </c>
      <c r="AT164" s="220">
        <v>0.92789561505403773</v>
      </c>
      <c r="AU164" s="220">
        <v>0.95092118295601413</v>
      </c>
      <c r="AV164" s="220">
        <v>0.97451812631079682</v>
      </c>
      <c r="AW164" s="220">
        <v>0.99870062370062374</v>
      </c>
      <c r="AX164" s="220">
        <v>0</v>
      </c>
      <c r="AY164" s="220">
        <v>0</v>
      </c>
      <c r="AZ164" s="220">
        <v>0</v>
      </c>
      <c r="BA164" s="220">
        <v>0</v>
      </c>
      <c r="BB164" s="220">
        <v>0</v>
      </c>
      <c r="BC164" s="220">
        <v>29.470666548900226</v>
      </c>
      <c r="BD164" s="220">
        <v>30.083610941653479</v>
      </c>
      <c r="BE164" s="220">
        <v>30.709303632039706</v>
      </c>
      <c r="BF164" s="220">
        <v>31.348009764979828</v>
      </c>
      <c r="BG164" s="220">
        <v>32</v>
      </c>
      <c r="BH164" s="222">
        <v>1.0221320174934374</v>
      </c>
      <c r="BI164" s="222">
        <v>1.046113155826351</v>
      </c>
      <c r="BJ164" s="222">
        <v>1.0706569367395771</v>
      </c>
      <c r="BK164" s="223">
        <v>1.0706569367395771</v>
      </c>
      <c r="BL164" s="223">
        <v>1.0706569367395771</v>
      </c>
      <c r="BM164" s="223">
        <v>1.0706569367395771</v>
      </c>
      <c r="BN164" s="223">
        <v>1.0706569367395771</v>
      </c>
      <c r="BO164" s="223">
        <v>1.0706569367395771</v>
      </c>
      <c r="BP164" s="223">
        <v>1.0706569367395771</v>
      </c>
      <c r="BQ164" s="223">
        <v>1.0706569367395771</v>
      </c>
      <c r="BR164" s="223">
        <v>1.0706569367395771</v>
      </c>
      <c r="BS164" s="223">
        <v>1.0706569367395771</v>
      </c>
      <c r="BT164" s="223">
        <v>1.0706569367395771</v>
      </c>
      <c r="BU164" s="223">
        <v>1.0706569367395771</v>
      </c>
      <c r="BV164" s="223">
        <v>1.0706569367395771</v>
      </c>
      <c r="BW164" s="222">
        <v>0</v>
      </c>
      <c r="BX164" s="222">
        <v>0</v>
      </c>
      <c r="BY164" s="222">
        <v>0</v>
      </c>
      <c r="BZ164" s="223">
        <v>0</v>
      </c>
      <c r="CA164" s="223">
        <v>0</v>
      </c>
      <c r="CB164" s="223">
        <v>0</v>
      </c>
      <c r="CC164" s="223">
        <v>0</v>
      </c>
      <c r="CD164" s="223">
        <v>0</v>
      </c>
      <c r="CE164" s="223">
        <v>0</v>
      </c>
      <c r="CF164" s="223">
        <v>0</v>
      </c>
      <c r="CG164" s="223">
        <v>0</v>
      </c>
      <c r="CH164" s="223">
        <v>0</v>
      </c>
      <c r="CI164" s="223">
        <v>0</v>
      </c>
      <c r="CJ164" s="223">
        <v>0</v>
      </c>
      <c r="CK164" s="223">
        <v>0</v>
      </c>
      <c r="CL164" s="222">
        <v>32.75078014729948</v>
      </c>
      <c r="CM164" s="222">
        <v>33.519175008023304</v>
      </c>
      <c r="CN164" s="222">
        <v>34.305597856457076</v>
      </c>
      <c r="CO164" s="223">
        <v>34.305597856457076</v>
      </c>
      <c r="CP164" s="223">
        <v>34.305597856457076</v>
      </c>
      <c r="CQ164" s="223">
        <v>34.305597856457076</v>
      </c>
      <c r="CR164" s="223">
        <v>34.305597856457076</v>
      </c>
      <c r="CS164" s="223">
        <v>34.305597856457076</v>
      </c>
      <c r="CT164" s="223">
        <v>34.305597856457076</v>
      </c>
      <c r="CU164" s="223">
        <v>34.305597856457076</v>
      </c>
      <c r="CV164" s="223">
        <v>34.305597856457076</v>
      </c>
      <c r="CW164" s="223">
        <v>34.305597856457076</v>
      </c>
      <c r="CX164" s="223">
        <v>34.305597856457076</v>
      </c>
      <c r="CY164" s="223">
        <v>34.305597856457076</v>
      </c>
      <c r="CZ164" s="223">
        <v>34.305597856457076</v>
      </c>
      <c r="DA164" s="224">
        <v>1.3298621096713991E-3</v>
      </c>
      <c r="DB164" s="224">
        <v>1.3610631743772457E-3</v>
      </c>
      <c r="DC164" s="224">
        <v>1.3929962747067095E-3</v>
      </c>
      <c r="DD164" s="225">
        <v>1.3929962747067095E-3</v>
      </c>
      <c r="DE164" s="225">
        <v>1.3929962747067095E-3</v>
      </c>
      <c r="DF164" s="225">
        <v>1.3929962747067095E-3</v>
      </c>
      <c r="DG164" s="225">
        <v>1.3929962747067095E-3</v>
      </c>
      <c r="DH164" s="225">
        <v>1.3929962747067095E-3</v>
      </c>
      <c r="DI164" s="225">
        <v>1.3929962747067095E-3</v>
      </c>
      <c r="DJ164" s="225">
        <v>1.3929962747067095E-3</v>
      </c>
      <c r="DK164" s="225">
        <v>1.3929962747067095E-3</v>
      </c>
      <c r="DL164" s="225">
        <v>1.3929962747067095E-3</v>
      </c>
      <c r="DM164" s="225">
        <v>1.3929962747067095E-3</v>
      </c>
      <c r="DN164" s="225">
        <v>1.3929962747067095E-3</v>
      </c>
      <c r="DO164" s="225">
        <v>1.3929962747067095E-3</v>
      </c>
      <c r="DP164" s="224">
        <v>0</v>
      </c>
      <c r="DQ164" s="224">
        <v>0</v>
      </c>
      <c r="DR164" s="224">
        <v>0</v>
      </c>
      <c r="DS164" s="225">
        <v>0</v>
      </c>
      <c r="DT164" s="225">
        <v>0</v>
      </c>
      <c r="DU164" s="225">
        <v>0</v>
      </c>
      <c r="DV164" s="225">
        <v>0</v>
      </c>
      <c r="DW164" s="225">
        <v>0</v>
      </c>
      <c r="DX164" s="225">
        <v>0</v>
      </c>
      <c r="DY164" s="225">
        <v>0</v>
      </c>
      <c r="DZ164" s="225">
        <v>0</v>
      </c>
      <c r="EA164" s="225">
        <v>0</v>
      </c>
      <c r="EB164" s="225">
        <v>0</v>
      </c>
      <c r="EC164" s="225">
        <v>0</v>
      </c>
      <c r="ED164" s="225">
        <v>0</v>
      </c>
    </row>
    <row r="165" spans="1:134" ht="15" x14ac:dyDescent="0.25">
      <c r="A165" s="216">
        <v>106</v>
      </c>
      <c r="B165" s="216">
        <v>92</v>
      </c>
      <c r="C165" s="216" t="s">
        <v>863</v>
      </c>
      <c r="D165" s="2">
        <v>99709</v>
      </c>
      <c r="E165" s="2">
        <v>99709</v>
      </c>
      <c r="F165" s="217" t="s">
        <v>773</v>
      </c>
      <c r="G165" s="20">
        <v>15</v>
      </c>
      <c r="H165" s="20">
        <v>14</v>
      </c>
      <c r="I165" s="20">
        <v>8</v>
      </c>
      <c r="J165" s="20">
        <v>6</v>
      </c>
      <c r="K165" s="20">
        <v>0</v>
      </c>
      <c r="L165" s="20">
        <v>5</v>
      </c>
      <c r="M165" s="20">
        <v>5</v>
      </c>
      <c r="N165" s="20">
        <v>2</v>
      </c>
      <c r="O165" s="20">
        <v>0</v>
      </c>
      <c r="P165" s="20">
        <v>0</v>
      </c>
      <c r="Q165" s="20">
        <v>7</v>
      </c>
      <c r="R165" s="20">
        <v>0</v>
      </c>
      <c r="S165" s="20">
        <v>971.8</v>
      </c>
      <c r="T165" s="20">
        <v>971.8</v>
      </c>
      <c r="U165" s="20">
        <v>13200.5</v>
      </c>
      <c r="V165" s="20">
        <v>0</v>
      </c>
      <c r="W165" s="20">
        <v>0</v>
      </c>
      <c r="X165" s="20">
        <v>4465.7142857142853</v>
      </c>
      <c r="Y165" s="20">
        <v>0</v>
      </c>
      <c r="Z165" s="20">
        <v>14</v>
      </c>
      <c r="AA165" s="20">
        <v>0</v>
      </c>
      <c r="AB165" s="218">
        <v>2</v>
      </c>
      <c r="AC165" s="218">
        <v>0</v>
      </c>
      <c r="AD165" s="219">
        <v>16</v>
      </c>
      <c r="AE165" s="220">
        <v>0</v>
      </c>
      <c r="AF165" s="220">
        <v>8</v>
      </c>
      <c r="AG165" s="221">
        <v>8</v>
      </c>
      <c r="AH165" s="220">
        <v>0</v>
      </c>
      <c r="AI165" s="220">
        <v>0</v>
      </c>
      <c r="AJ165" s="220">
        <v>13.330217530108351</v>
      </c>
      <c r="AK165" s="220">
        <v>13.330217530108351</v>
      </c>
      <c r="AL165" s="220">
        <v>0</v>
      </c>
      <c r="AM165" s="220">
        <v>0</v>
      </c>
      <c r="AN165" s="220">
        <v>7.6316370311838106</v>
      </c>
      <c r="AO165" s="220">
        <v>7.6316370311838106</v>
      </c>
      <c r="AP165" s="220">
        <v>0</v>
      </c>
      <c r="AQ165" s="220">
        <v>1.9193314770024816</v>
      </c>
      <c r="AR165" s="220">
        <v>0</v>
      </c>
      <c r="AS165" s="220">
        <v>12.692478528571998</v>
      </c>
      <c r="AT165" s="220">
        <v>13.007440170229279</v>
      </c>
      <c r="AU165" s="220">
        <v>13.330217530108351</v>
      </c>
      <c r="AV165" s="220">
        <v>13.661004553894157</v>
      </c>
      <c r="AW165" s="220">
        <v>14</v>
      </c>
      <c r="AX165" s="220">
        <v>7.2802354719670053</v>
      </c>
      <c r="AY165" s="220">
        <v>7.4538657503071084</v>
      </c>
      <c r="AZ165" s="220">
        <v>7.6316370311838106</v>
      </c>
      <c r="BA165" s="220">
        <v>7.8136480756091444</v>
      </c>
      <c r="BB165" s="220">
        <v>8</v>
      </c>
      <c r="BC165" s="220">
        <v>1.8419166593062641</v>
      </c>
      <c r="BD165" s="220">
        <v>1.8802256838533424</v>
      </c>
      <c r="BE165" s="220">
        <v>1.9193314770024816</v>
      </c>
      <c r="BF165" s="220">
        <v>1.9592506103112393</v>
      </c>
      <c r="BG165" s="220">
        <v>2</v>
      </c>
      <c r="BH165" s="222">
        <v>14.255258368998255</v>
      </c>
      <c r="BI165" s="222">
        <v>14.515170797635342</v>
      </c>
      <c r="BJ165" s="222">
        <v>14.779822142173591</v>
      </c>
      <c r="BK165" s="223">
        <v>16.97139202012454</v>
      </c>
      <c r="BL165" s="223">
        <v>19.162961898075487</v>
      </c>
      <c r="BM165" s="223">
        <v>21.354531776026434</v>
      </c>
      <c r="BN165" s="223">
        <v>23.546101653977381</v>
      </c>
      <c r="BO165" s="223">
        <v>26.13748929362092</v>
      </c>
      <c r="BP165" s="223">
        <v>28.728876933264456</v>
      </c>
      <c r="BQ165" s="223">
        <v>35.912947388339461</v>
      </c>
      <c r="BR165" s="223">
        <v>44.472275606461544</v>
      </c>
      <c r="BS165" s="223">
        <v>48.230508110808266</v>
      </c>
      <c r="BT165" s="223">
        <v>50.294364349409996</v>
      </c>
      <c r="BU165" s="223">
        <v>52.431682216758496</v>
      </c>
      <c r="BV165" s="223">
        <v>54.620423224229746</v>
      </c>
      <c r="BW165" s="222">
        <v>8.14586192514186</v>
      </c>
      <c r="BX165" s="222">
        <v>8.2943833129344817</v>
      </c>
      <c r="BY165" s="222">
        <v>8.4456126526706239</v>
      </c>
      <c r="BZ165" s="223">
        <v>9.6979382972140229</v>
      </c>
      <c r="CA165" s="223">
        <v>10.950263941757422</v>
      </c>
      <c r="CB165" s="223">
        <v>12.202589586300819</v>
      </c>
      <c r="CC165" s="223">
        <v>13.454915230844218</v>
      </c>
      <c r="CD165" s="223">
        <v>14.935708167783384</v>
      </c>
      <c r="CE165" s="223">
        <v>16.416501104722546</v>
      </c>
      <c r="CF165" s="223">
        <v>20.521684221908263</v>
      </c>
      <c r="CG165" s="223">
        <v>25.412728917978026</v>
      </c>
      <c r="CH165" s="223">
        <v>27.560290349033295</v>
      </c>
      <c r="CI165" s="223">
        <v>28.739636771091426</v>
      </c>
      <c r="CJ165" s="223">
        <v>29.960961266719142</v>
      </c>
      <c r="CK165" s="223">
        <v>31.211670413845571</v>
      </c>
      <c r="CL165" s="222">
        <v>2.036465481285465</v>
      </c>
      <c r="CM165" s="222">
        <v>2.0735958282336204</v>
      </c>
      <c r="CN165" s="222">
        <v>2.111403163167656</v>
      </c>
      <c r="CO165" s="223">
        <v>2.4244845743035057</v>
      </c>
      <c r="CP165" s="223">
        <v>2.7375659854393555</v>
      </c>
      <c r="CQ165" s="223">
        <v>3.0506473965752048</v>
      </c>
      <c r="CR165" s="223">
        <v>3.3637288077110545</v>
      </c>
      <c r="CS165" s="223">
        <v>3.7339270419458459</v>
      </c>
      <c r="CT165" s="223">
        <v>4.1041252761806364</v>
      </c>
      <c r="CU165" s="223">
        <v>5.1304210554770657</v>
      </c>
      <c r="CV165" s="223">
        <v>6.3531822294945064</v>
      </c>
      <c r="CW165" s="223">
        <v>6.8900725872583237</v>
      </c>
      <c r="CX165" s="223">
        <v>7.1849091927728566</v>
      </c>
      <c r="CY165" s="223">
        <v>7.4902403166797855</v>
      </c>
      <c r="CZ165" s="223">
        <v>7.8029176034613927</v>
      </c>
      <c r="DA165" s="224">
        <v>0</v>
      </c>
      <c r="DB165" s="224">
        <v>0</v>
      </c>
      <c r="DC165" s="224">
        <v>0</v>
      </c>
      <c r="DD165" s="225">
        <v>0</v>
      </c>
      <c r="DE165" s="225">
        <v>0</v>
      </c>
      <c r="DF165" s="225">
        <v>0</v>
      </c>
      <c r="DG165" s="225">
        <v>0</v>
      </c>
      <c r="DH165" s="225">
        <v>0</v>
      </c>
      <c r="DI165" s="225">
        <v>0</v>
      </c>
      <c r="DJ165" s="225">
        <v>0</v>
      </c>
      <c r="DK165" s="225">
        <v>0</v>
      </c>
      <c r="DL165" s="225">
        <v>0</v>
      </c>
      <c r="DM165" s="225">
        <v>0</v>
      </c>
      <c r="DN165" s="225">
        <v>0</v>
      </c>
      <c r="DO165" s="225">
        <v>0</v>
      </c>
      <c r="DP165" s="224">
        <v>0</v>
      </c>
      <c r="DQ165" s="224">
        <v>0</v>
      </c>
      <c r="DR165" s="224">
        <v>0</v>
      </c>
      <c r="DS165" s="225">
        <v>0</v>
      </c>
      <c r="DT165" s="225">
        <v>0</v>
      </c>
      <c r="DU165" s="225">
        <v>0</v>
      </c>
      <c r="DV165" s="225">
        <v>0</v>
      </c>
      <c r="DW165" s="225">
        <v>0</v>
      </c>
      <c r="DX165" s="225">
        <v>0</v>
      </c>
      <c r="DY165" s="225">
        <v>0</v>
      </c>
      <c r="DZ165" s="225">
        <v>0</v>
      </c>
      <c r="EA165" s="225">
        <v>0</v>
      </c>
      <c r="EB165" s="225">
        <v>0</v>
      </c>
      <c r="EC165" s="225">
        <v>0</v>
      </c>
      <c r="ED165" s="225">
        <v>0</v>
      </c>
    </row>
    <row r="166" spans="1:134" ht="15" x14ac:dyDescent="0.25">
      <c r="A166" s="216">
        <v>107</v>
      </c>
      <c r="B166" s="216">
        <v>92</v>
      </c>
      <c r="C166" s="216" t="s">
        <v>864</v>
      </c>
      <c r="D166" s="2">
        <v>99709</v>
      </c>
      <c r="E166" s="2">
        <v>99709</v>
      </c>
      <c r="F166" s="217" t="s">
        <v>773</v>
      </c>
      <c r="G166" s="20">
        <v>150</v>
      </c>
      <c r="H166" s="20">
        <v>69</v>
      </c>
      <c r="I166" s="20">
        <v>59</v>
      </c>
      <c r="J166" s="20">
        <v>10</v>
      </c>
      <c r="K166" s="20">
        <v>0</v>
      </c>
      <c r="L166" s="20">
        <v>7</v>
      </c>
      <c r="M166" s="20">
        <v>7</v>
      </c>
      <c r="N166" s="20">
        <v>56</v>
      </c>
      <c r="O166" s="20">
        <v>0</v>
      </c>
      <c r="P166" s="20">
        <v>0</v>
      </c>
      <c r="Q166" s="20">
        <v>63</v>
      </c>
      <c r="R166" s="20">
        <v>0</v>
      </c>
      <c r="S166" s="20">
        <v>2052.8571428571427</v>
      </c>
      <c r="T166" s="20">
        <v>2052.8571428571427</v>
      </c>
      <c r="U166" s="20">
        <v>8787.3214285714294</v>
      </c>
      <c r="V166" s="20">
        <v>0</v>
      </c>
      <c r="W166" s="20">
        <v>0</v>
      </c>
      <c r="X166" s="20">
        <v>8039.0476190476193</v>
      </c>
      <c r="Y166" s="20">
        <v>0</v>
      </c>
      <c r="Z166" s="20">
        <v>69</v>
      </c>
      <c r="AA166" s="20">
        <v>0</v>
      </c>
      <c r="AB166" s="218">
        <v>56</v>
      </c>
      <c r="AC166" s="218">
        <v>0</v>
      </c>
      <c r="AD166" s="219">
        <v>125</v>
      </c>
      <c r="AE166" s="220">
        <v>0</v>
      </c>
      <c r="AF166" s="220">
        <v>59</v>
      </c>
      <c r="AG166" s="221">
        <v>59</v>
      </c>
      <c r="AH166" s="220">
        <v>0</v>
      </c>
      <c r="AI166" s="220">
        <v>0</v>
      </c>
      <c r="AJ166" s="220">
        <v>65.698929255534011</v>
      </c>
      <c r="AK166" s="220">
        <v>65.698929255534011</v>
      </c>
      <c r="AL166" s="220">
        <v>0</v>
      </c>
      <c r="AM166" s="220">
        <v>0</v>
      </c>
      <c r="AN166" s="220">
        <v>56.283323104980603</v>
      </c>
      <c r="AO166" s="220">
        <v>56.283323104980603</v>
      </c>
      <c r="AP166" s="220">
        <v>0</v>
      </c>
      <c r="AQ166" s="220">
        <v>53.741281356069486</v>
      </c>
      <c r="AR166" s="220">
        <v>0</v>
      </c>
      <c r="AS166" s="220">
        <v>62.555787033676282</v>
      </c>
      <c r="AT166" s="220">
        <v>64.10809798184431</v>
      </c>
      <c r="AU166" s="220">
        <v>65.698929255534011</v>
      </c>
      <c r="AV166" s="220">
        <v>67.329236729906924</v>
      </c>
      <c r="AW166" s="220">
        <v>69</v>
      </c>
      <c r="AX166" s="220">
        <v>53.69173660575666</v>
      </c>
      <c r="AY166" s="220">
        <v>54.972259908514921</v>
      </c>
      <c r="AZ166" s="220">
        <v>56.283323104980603</v>
      </c>
      <c r="BA166" s="220">
        <v>57.625654557617437</v>
      </c>
      <c r="BB166" s="220">
        <v>59</v>
      </c>
      <c r="BC166" s="220">
        <v>51.573666460575396</v>
      </c>
      <c r="BD166" s="220">
        <v>52.646319147893585</v>
      </c>
      <c r="BE166" s="220">
        <v>53.741281356069486</v>
      </c>
      <c r="BF166" s="220">
        <v>54.859017088714701</v>
      </c>
      <c r="BG166" s="220">
        <v>56</v>
      </c>
      <c r="BH166" s="222">
        <v>70.258059104348547</v>
      </c>
      <c r="BI166" s="222">
        <v>71.5390560740599</v>
      </c>
      <c r="BJ166" s="222">
        <v>72.843409129284126</v>
      </c>
      <c r="BK166" s="223">
        <v>72.843409129284126</v>
      </c>
      <c r="BL166" s="223">
        <v>72.843409129284126</v>
      </c>
      <c r="BM166" s="223">
        <v>72.843409129284126</v>
      </c>
      <c r="BN166" s="223">
        <v>72.843409129284126</v>
      </c>
      <c r="BO166" s="223">
        <v>72.843409129284126</v>
      </c>
      <c r="BP166" s="223">
        <v>72.843409129284126</v>
      </c>
      <c r="BQ166" s="223">
        <v>72.843409129284126</v>
      </c>
      <c r="BR166" s="223">
        <v>72.843409129284126</v>
      </c>
      <c r="BS166" s="223">
        <v>72.843409129284126</v>
      </c>
      <c r="BT166" s="223">
        <v>72.843409129284126</v>
      </c>
      <c r="BU166" s="223">
        <v>72.843409129284126</v>
      </c>
      <c r="BV166" s="223">
        <v>72.843409129284126</v>
      </c>
      <c r="BW166" s="222">
        <v>60.075731697921221</v>
      </c>
      <c r="BX166" s="222">
        <v>61.1710769328918</v>
      </c>
      <c r="BY166" s="222">
        <v>62.286393313445849</v>
      </c>
      <c r="BZ166" s="223">
        <v>62.286393313445849</v>
      </c>
      <c r="CA166" s="223">
        <v>62.286393313445849</v>
      </c>
      <c r="CB166" s="223">
        <v>62.286393313445849</v>
      </c>
      <c r="CC166" s="223">
        <v>62.286393313445849</v>
      </c>
      <c r="CD166" s="223">
        <v>62.286393313445849</v>
      </c>
      <c r="CE166" s="223">
        <v>62.286393313445849</v>
      </c>
      <c r="CF166" s="223">
        <v>62.286393313445849</v>
      </c>
      <c r="CG166" s="223">
        <v>62.286393313445849</v>
      </c>
      <c r="CH166" s="223">
        <v>62.286393313445849</v>
      </c>
      <c r="CI166" s="223">
        <v>62.286393313445849</v>
      </c>
      <c r="CJ166" s="223">
        <v>62.286393313445849</v>
      </c>
      <c r="CK166" s="223">
        <v>62.286393313445849</v>
      </c>
      <c r="CL166" s="222">
        <v>57.021033475993022</v>
      </c>
      <c r="CM166" s="222">
        <v>58.060683190541369</v>
      </c>
      <c r="CN166" s="222">
        <v>59.119288568694365</v>
      </c>
      <c r="CO166" s="223">
        <v>59.119288568694365</v>
      </c>
      <c r="CP166" s="223">
        <v>59.119288568694365</v>
      </c>
      <c r="CQ166" s="223">
        <v>59.119288568694365</v>
      </c>
      <c r="CR166" s="223">
        <v>59.119288568694365</v>
      </c>
      <c r="CS166" s="223">
        <v>59.119288568694365</v>
      </c>
      <c r="CT166" s="223">
        <v>59.119288568694365</v>
      </c>
      <c r="CU166" s="223">
        <v>59.119288568694365</v>
      </c>
      <c r="CV166" s="223">
        <v>59.119288568694365</v>
      </c>
      <c r="CW166" s="223">
        <v>59.119288568694365</v>
      </c>
      <c r="CX166" s="223">
        <v>59.119288568694365</v>
      </c>
      <c r="CY166" s="223">
        <v>59.119288568694365</v>
      </c>
      <c r="CZ166" s="223">
        <v>59.119288568694365</v>
      </c>
      <c r="DA166" s="224">
        <v>0</v>
      </c>
      <c r="DB166" s="224">
        <v>0</v>
      </c>
      <c r="DC166" s="224">
        <v>0</v>
      </c>
      <c r="DD166" s="225">
        <v>0</v>
      </c>
      <c r="DE166" s="225">
        <v>0</v>
      </c>
      <c r="DF166" s="225">
        <v>0</v>
      </c>
      <c r="DG166" s="225">
        <v>0</v>
      </c>
      <c r="DH166" s="225">
        <v>0</v>
      </c>
      <c r="DI166" s="225">
        <v>0</v>
      </c>
      <c r="DJ166" s="225">
        <v>0</v>
      </c>
      <c r="DK166" s="225">
        <v>0</v>
      </c>
      <c r="DL166" s="225">
        <v>0</v>
      </c>
      <c r="DM166" s="225">
        <v>0</v>
      </c>
      <c r="DN166" s="225">
        <v>0</v>
      </c>
      <c r="DO166" s="225">
        <v>0</v>
      </c>
      <c r="DP166" s="224">
        <v>0</v>
      </c>
      <c r="DQ166" s="224">
        <v>0</v>
      </c>
      <c r="DR166" s="224">
        <v>0</v>
      </c>
      <c r="DS166" s="225">
        <v>0</v>
      </c>
      <c r="DT166" s="225">
        <v>0</v>
      </c>
      <c r="DU166" s="225">
        <v>0</v>
      </c>
      <c r="DV166" s="225">
        <v>0</v>
      </c>
      <c r="DW166" s="225">
        <v>0</v>
      </c>
      <c r="DX166" s="225">
        <v>0</v>
      </c>
      <c r="DY166" s="225">
        <v>0</v>
      </c>
      <c r="DZ166" s="225">
        <v>0</v>
      </c>
      <c r="EA166" s="225">
        <v>0</v>
      </c>
      <c r="EB166" s="225">
        <v>0</v>
      </c>
      <c r="EC166" s="225">
        <v>0</v>
      </c>
      <c r="ED166" s="225">
        <v>0</v>
      </c>
    </row>
    <row r="167" spans="1:134" ht="15" x14ac:dyDescent="0.25">
      <c r="A167" s="216">
        <v>108</v>
      </c>
      <c r="B167" s="216">
        <v>92</v>
      </c>
      <c r="C167" s="216" t="s">
        <v>865</v>
      </c>
      <c r="D167" s="2">
        <v>99701</v>
      </c>
      <c r="E167" s="2">
        <v>99701</v>
      </c>
      <c r="F167" s="217" t="s">
        <v>773</v>
      </c>
      <c r="G167" s="20">
        <v>83</v>
      </c>
      <c r="H167" s="20">
        <v>33</v>
      </c>
      <c r="I167" s="20">
        <v>30</v>
      </c>
      <c r="J167" s="20">
        <v>3</v>
      </c>
      <c r="K167" s="20">
        <v>2</v>
      </c>
      <c r="L167" s="20">
        <v>40</v>
      </c>
      <c r="M167" s="20">
        <v>42</v>
      </c>
      <c r="N167" s="20">
        <v>68</v>
      </c>
      <c r="O167" s="20">
        <v>0</v>
      </c>
      <c r="P167" s="20">
        <v>0</v>
      </c>
      <c r="Q167" s="20">
        <v>110</v>
      </c>
      <c r="R167" s="20">
        <v>8361</v>
      </c>
      <c r="S167" s="20">
        <v>2615.5749999999998</v>
      </c>
      <c r="T167" s="20">
        <v>2889.1666666666665</v>
      </c>
      <c r="U167" s="20">
        <v>9206.2941176470595</v>
      </c>
      <c r="V167" s="20">
        <v>0</v>
      </c>
      <c r="W167" s="20">
        <v>0</v>
      </c>
      <c r="X167" s="20">
        <v>6794.3</v>
      </c>
      <c r="Y167" s="20">
        <v>1.5714285714285714</v>
      </c>
      <c r="Z167" s="20">
        <v>31.428571428571427</v>
      </c>
      <c r="AA167" s="20">
        <v>0</v>
      </c>
      <c r="AB167" s="218">
        <v>68</v>
      </c>
      <c r="AC167" s="218">
        <v>0</v>
      </c>
      <c r="AD167" s="219">
        <v>101</v>
      </c>
      <c r="AE167" s="220">
        <v>1.4285714285714284</v>
      </c>
      <c r="AF167" s="220">
        <v>28.571428571428569</v>
      </c>
      <c r="AG167" s="221">
        <v>29.999999999999996</v>
      </c>
      <c r="AH167" s="220">
        <v>0</v>
      </c>
      <c r="AI167" s="220">
        <v>1.5539857399865005</v>
      </c>
      <c r="AJ167" s="220">
        <v>31.079714799730009</v>
      </c>
      <c r="AK167" s="220">
        <v>32.633700539716507</v>
      </c>
      <c r="AL167" s="220">
        <v>0</v>
      </c>
      <c r="AM167" s="220">
        <v>1.4153160803239917</v>
      </c>
      <c r="AN167" s="220">
        <v>28.306321606479838</v>
      </c>
      <c r="AO167" s="220">
        <v>29.721637686803831</v>
      </c>
      <c r="AP167" s="220">
        <v>0</v>
      </c>
      <c r="AQ167" s="220">
        <v>67.648780801232903</v>
      </c>
      <c r="AR167" s="220">
        <v>0</v>
      </c>
      <c r="AS167" s="220">
        <v>32.27146699745132</v>
      </c>
      <c r="AT167" s="220">
        <v>32.45207836136494</v>
      </c>
      <c r="AU167" s="220">
        <v>32.633700539716507</v>
      </c>
      <c r="AV167" s="220">
        <v>32.816339189657413</v>
      </c>
      <c r="AW167" s="220">
        <v>33</v>
      </c>
      <c r="AX167" s="220">
        <v>29.445858226187919</v>
      </c>
      <c r="AY167" s="220">
        <v>29.58342660301118</v>
      </c>
      <c r="AZ167" s="220">
        <v>29.721637686803827</v>
      </c>
      <c r="BA167" s="220">
        <v>29.860494480234493</v>
      </c>
      <c r="BB167" s="220">
        <v>29.999999999999996</v>
      </c>
      <c r="BC167" s="220">
        <v>67.299375645489079</v>
      </c>
      <c r="BD167" s="220">
        <v>67.473852054714669</v>
      </c>
      <c r="BE167" s="220">
        <v>67.648780801232903</v>
      </c>
      <c r="BF167" s="220">
        <v>67.824163057746887</v>
      </c>
      <c r="BG167" s="220">
        <v>68</v>
      </c>
      <c r="BH167" s="222">
        <v>33.601680441210171</v>
      </c>
      <c r="BI167" s="222">
        <v>34.214331165854738</v>
      </c>
      <c r="BJ167" s="222">
        <v>34.838152192266321</v>
      </c>
      <c r="BK167" s="223">
        <v>35.320605075131709</v>
      </c>
      <c r="BL167" s="223">
        <v>35.803057957997105</v>
      </c>
      <c r="BM167" s="223">
        <v>36.285510840862507</v>
      </c>
      <c r="BN167" s="223">
        <v>36.767963723727895</v>
      </c>
      <c r="BO167" s="223">
        <v>37.343597013692076</v>
      </c>
      <c r="BP167" s="223">
        <v>37.919230303656256</v>
      </c>
      <c r="BQ167" s="223">
        <v>39.515051032336622</v>
      </c>
      <c r="BR167" s="223">
        <v>41.416362201189223</v>
      </c>
      <c r="BS167" s="223">
        <v>42.251190502378854</v>
      </c>
      <c r="BT167" s="223">
        <v>42.709641541684888</v>
      </c>
      <c r="BU167" s="223">
        <v>43.184410849394588</v>
      </c>
      <c r="BV167" s="223">
        <v>43.670602944986854</v>
      </c>
      <c r="BW167" s="222">
        <v>30.546982219281972</v>
      </c>
      <c r="BX167" s="222">
        <v>31.103937423504302</v>
      </c>
      <c r="BY167" s="222">
        <v>31.671047447514837</v>
      </c>
      <c r="BZ167" s="223">
        <v>32.109640977392466</v>
      </c>
      <c r="CA167" s="223">
        <v>32.548234507270095</v>
      </c>
      <c r="CB167" s="223">
        <v>32.986828037147731</v>
      </c>
      <c r="CC167" s="223">
        <v>33.42542156702536</v>
      </c>
      <c r="CD167" s="223">
        <v>33.94872455790189</v>
      </c>
      <c r="CE167" s="223">
        <v>34.472027548778414</v>
      </c>
      <c r="CF167" s="223">
        <v>35.922773665760566</v>
      </c>
      <c r="CG167" s="223">
        <v>37.651238364717479</v>
      </c>
      <c r="CH167" s="223">
        <v>38.410173183980781</v>
      </c>
      <c r="CI167" s="223">
        <v>38.826946856077171</v>
      </c>
      <c r="CJ167" s="223">
        <v>39.258555317631441</v>
      </c>
      <c r="CK167" s="223">
        <v>39.700548131806229</v>
      </c>
      <c r="CL167" s="222">
        <v>69.239826363705816</v>
      </c>
      <c r="CM167" s="222">
        <v>70.502258159943096</v>
      </c>
      <c r="CN167" s="222">
        <v>71.787707547700307</v>
      </c>
      <c r="CO167" s="223">
        <v>72.781852882089595</v>
      </c>
      <c r="CP167" s="223">
        <v>73.775998216478897</v>
      </c>
      <c r="CQ167" s="223">
        <v>74.770143550868198</v>
      </c>
      <c r="CR167" s="223">
        <v>75.764288885257486</v>
      </c>
      <c r="CS167" s="223">
        <v>76.95044233124429</v>
      </c>
      <c r="CT167" s="223">
        <v>78.136595777231079</v>
      </c>
      <c r="CU167" s="223">
        <v>81.424953642390633</v>
      </c>
      <c r="CV167" s="223">
        <v>85.342806960026294</v>
      </c>
      <c r="CW167" s="223">
        <v>87.06305921702311</v>
      </c>
      <c r="CX167" s="223">
        <v>88.007746207108269</v>
      </c>
      <c r="CY167" s="223">
        <v>88.986058719964618</v>
      </c>
      <c r="CZ167" s="223">
        <v>89.987909098760795</v>
      </c>
      <c r="DA167" s="224">
        <v>0</v>
      </c>
      <c r="DB167" s="224">
        <v>0</v>
      </c>
      <c r="DC167" s="224">
        <v>0</v>
      </c>
      <c r="DD167" s="225">
        <v>0</v>
      </c>
      <c r="DE167" s="225">
        <v>0</v>
      </c>
      <c r="DF167" s="225">
        <v>0</v>
      </c>
      <c r="DG167" s="225">
        <v>0</v>
      </c>
      <c r="DH167" s="225">
        <v>0</v>
      </c>
      <c r="DI167" s="225">
        <v>0</v>
      </c>
      <c r="DJ167" s="225">
        <v>0</v>
      </c>
      <c r="DK167" s="225">
        <v>0</v>
      </c>
      <c r="DL167" s="225">
        <v>0</v>
      </c>
      <c r="DM167" s="225">
        <v>0</v>
      </c>
      <c r="DN167" s="225">
        <v>0</v>
      </c>
      <c r="DO167" s="225">
        <v>0</v>
      </c>
      <c r="DP167" s="224">
        <v>0</v>
      </c>
      <c r="DQ167" s="224">
        <v>0</v>
      </c>
      <c r="DR167" s="224">
        <v>0</v>
      </c>
      <c r="DS167" s="225">
        <v>0</v>
      </c>
      <c r="DT167" s="225">
        <v>0</v>
      </c>
      <c r="DU167" s="225">
        <v>0</v>
      </c>
      <c r="DV167" s="225">
        <v>0</v>
      </c>
      <c r="DW167" s="225">
        <v>0</v>
      </c>
      <c r="DX167" s="225">
        <v>0</v>
      </c>
      <c r="DY167" s="225">
        <v>0</v>
      </c>
      <c r="DZ167" s="225">
        <v>0</v>
      </c>
      <c r="EA167" s="225">
        <v>0</v>
      </c>
      <c r="EB167" s="225">
        <v>0</v>
      </c>
      <c r="EC167" s="225">
        <v>0</v>
      </c>
      <c r="ED167" s="225">
        <v>0</v>
      </c>
    </row>
    <row r="168" spans="1:134" ht="15" x14ac:dyDescent="0.25">
      <c r="A168" s="216">
        <v>109</v>
      </c>
      <c r="B168" s="216">
        <v>92</v>
      </c>
      <c r="C168" s="216" t="s">
        <v>866</v>
      </c>
      <c r="D168" s="2">
        <v>99701</v>
      </c>
      <c r="E168" s="2">
        <v>99701</v>
      </c>
      <c r="F168" s="217" t="s">
        <v>773</v>
      </c>
      <c r="G168" s="20">
        <v>1880</v>
      </c>
      <c r="H168" s="20">
        <v>642</v>
      </c>
      <c r="I168" s="20">
        <v>593</v>
      </c>
      <c r="J168" s="20">
        <v>49</v>
      </c>
      <c r="K168" s="20">
        <v>39</v>
      </c>
      <c r="L168" s="20">
        <v>222</v>
      </c>
      <c r="M168" s="20">
        <v>261</v>
      </c>
      <c r="N168" s="20">
        <v>47</v>
      </c>
      <c r="O168" s="20">
        <v>0</v>
      </c>
      <c r="P168" s="20">
        <v>0</v>
      </c>
      <c r="Q168" s="20">
        <v>308</v>
      </c>
      <c r="R168" s="20">
        <v>4493.1794871794873</v>
      </c>
      <c r="S168" s="20">
        <v>1789.4099099099099</v>
      </c>
      <c r="T168" s="20">
        <v>2193.4214559386974</v>
      </c>
      <c r="U168" s="20">
        <v>22259.468085106382</v>
      </c>
      <c r="V168" s="20">
        <v>0</v>
      </c>
      <c r="W168" s="20">
        <v>0</v>
      </c>
      <c r="X168" s="20">
        <v>5255.4480519480521</v>
      </c>
      <c r="Y168" s="20">
        <v>95.931034482758619</v>
      </c>
      <c r="Z168" s="20">
        <v>546.06896551724139</v>
      </c>
      <c r="AA168" s="20">
        <v>0</v>
      </c>
      <c r="AB168" s="218">
        <v>47</v>
      </c>
      <c r="AC168" s="218">
        <v>0</v>
      </c>
      <c r="AD168" s="219">
        <v>689</v>
      </c>
      <c r="AE168" s="220">
        <v>88.609195402298852</v>
      </c>
      <c r="AF168" s="220">
        <v>504.39080459770122</v>
      </c>
      <c r="AG168" s="221">
        <v>593.00000000000011</v>
      </c>
      <c r="AH168" s="220">
        <v>0</v>
      </c>
      <c r="AI168" s="220">
        <v>94.866201568956456</v>
      </c>
      <c r="AJ168" s="220">
        <v>540.00760893098288</v>
      </c>
      <c r="AK168" s="220">
        <v>634.87381049993928</v>
      </c>
      <c r="AL168" s="220">
        <v>0</v>
      </c>
      <c r="AM168" s="220">
        <v>87.787013382211001</v>
      </c>
      <c r="AN168" s="220">
        <v>499.71069156027812</v>
      </c>
      <c r="AO168" s="220">
        <v>587.49770494248912</v>
      </c>
      <c r="AP168" s="220">
        <v>0</v>
      </c>
      <c r="AQ168" s="220">
        <v>46.757245553793332</v>
      </c>
      <c r="AR168" s="220">
        <v>0</v>
      </c>
      <c r="AS168" s="220">
        <v>627.8267215867802</v>
      </c>
      <c r="AT168" s="220">
        <v>631.34043357564519</v>
      </c>
      <c r="AU168" s="220">
        <v>634.8738104999394</v>
      </c>
      <c r="AV168" s="220">
        <v>638.42696241697149</v>
      </c>
      <c r="AW168" s="220">
        <v>642</v>
      </c>
      <c r="AX168" s="220">
        <v>582.04646427098135</v>
      </c>
      <c r="AY168" s="220">
        <v>584.76573251952118</v>
      </c>
      <c r="AZ168" s="220">
        <v>587.49770494248912</v>
      </c>
      <c r="BA168" s="220">
        <v>590.24244089263539</v>
      </c>
      <c r="BB168" s="220">
        <v>593.00000000000011</v>
      </c>
      <c r="BC168" s="220">
        <v>46.515744931440977</v>
      </c>
      <c r="BD168" s="220">
        <v>46.636338920170438</v>
      </c>
      <c r="BE168" s="220">
        <v>46.757245553793332</v>
      </c>
      <c r="BF168" s="220">
        <v>46.878465642854465</v>
      </c>
      <c r="BG168" s="220">
        <v>47</v>
      </c>
      <c r="BH168" s="222">
        <v>653.70541949263429</v>
      </c>
      <c r="BI168" s="222">
        <v>665.62426086299217</v>
      </c>
      <c r="BJ168" s="222">
        <v>677.7604153768176</v>
      </c>
      <c r="BK168" s="223">
        <v>682.79415327768618</v>
      </c>
      <c r="BL168" s="223">
        <v>687.82789117855475</v>
      </c>
      <c r="BM168" s="223">
        <v>692.86162907942332</v>
      </c>
      <c r="BN168" s="223">
        <v>697.8953669802919</v>
      </c>
      <c r="BO168" s="223">
        <v>703.84743189446738</v>
      </c>
      <c r="BP168" s="223">
        <v>709.79949680864308</v>
      </c>
      <c r="BQ168" s="223">
        <v>726.30032942915341</v>
      </c>
      <c r="BR168" s="223">
        <v>745.95994206163687</v>
      </c>
      <c r="BS168" s="223">
        <v>754.59209090970103</v>
      </c>
      <c r="BT168" s="223">
        <v>759.33248795326085</v>
      </c>
      <c r="BU168" s="223">
        <v>764.2416163654176</v>
      </c>
      <c r="BV168" s="223">
        <v>769.26885673559195</v>
      </c>
      <c r="BW168" s="222">
        <v>603.81201520114053</v>
      </c>
      <c r="BX168" s="222">
        <v>614.82116307126853</v>
      </c>
      <c r="BY168" s="222">
        <v>626.03103787921009</v>
      </c>
      <c r="BZ168" s="223">
        <v>630.68058083125845</v>
      </c>
      <c r="CA168" s="223">
        <v>635.33012378330682</v>
      </c>
      <c r="CB168" s="223">
        <v>639.97966673535518</v>
      </c>
      <c r="CC168" s="223">
        <v>644.62920968740355</v>
      </c>
      <c r="CD168" s="223">
        <v>650.12698927323868</v>
      </c>
      <c r="CE168" s="223">
        <v>655.62476885907381</v>
      </c>
      <c r="CF168" s="223">
        <v>670.86619213627421</v>
      </c>
      <c r="CG168" s="223">
        <v>689.02530473917557</v>
      </c>
      <c r="CH168" s="223">
        <v>696.99861356612575</v>
      </c>
      <c r="CI168" s="223">
        <v>701.3772046048033</v>
      </c>
      <c r="CJ168" s="223">
        <v>705.91164876120354</v>
      </c>
      <c r="CK168" s="223">
        <v>710.55519010000955</v>
      </c>
      <c r="CL168" s="222">
        <v>47.856938810208426</v>
      </c>
      <c r="CM168" s="222">
        <v>48.72950196349008</v>
      </c>
      <c r="CN168" s="222">
        <v>49.617974334439914</v>
      </c>
      <c r="CO168" s="223">
        <v>49.986487856777643</v>
      </c>
      <c r="CP168" s="223">
        <v>50.355001379115372</v>
      </c>
      <c r="CQ168" s="223">
        <v>50.7235149014531</v>
      </c>
      <c r="CR168" s="223">
        <v>51.092028423790836</v>
      </c>
      <c r="CS168" s="223">
        <v>51.527771493831722</v>
      </c>
      <c r="CT168" s="223">
        <v>51.963514563872621</v>
      </c>
      <c r="CU168" s="223">
        <v>53.171519444190352</v>
      </c>
      <c r="CV168" s="223">
        <v>54.610774574605813</v>
      </c>
      <c r="CW168" s="223">
        <v>55.242723166286517</v>
      </c>
      <c r="CX168" s="223">
        <v>55.589761579132798</v>
      </c>
      <c r="CY168" s="223">
        <v>55.949152599960478</v>
      </c>
      <c r="CZ168" s="223">
        <v>56.317190446375115</v>
      </c>
      <c r="DA168" s="224">
        <v>0</v>
      </c>
      <c r="DB168" s="224">
        <v>0</v>
      </c>
      <c r="DC168" s="224">
        <v>0</v>
      </c>
      <c r="DD168" s="225">
        <v>0</v>
      </c>
      <c r="DE168" s="225">
        <v>0</v>
      </c>
      <c r="DF168" s="225">
        <v>0</v>
      </c>
      <c r="DG168" s="225">
        <v>0</v>
      </c>
      <c r="DH168" s="225">
        <v>0</v>
      </c>
      <c r="DI168" s="225">
        <v>0</v>
      </c>
      <c r="DJ168" s="225">
        <v>0</v>
      </c>
      <c r="DK168" s="225">
        <v>0</v>
      </c>
      <c r="DL168" s="225">
        <v>0</v>
      </c>
      <c r="DM168" s="225">
        <v>0</v>
      </c>
      <c r="DN168" s="225">
        <v>0</v>
      </c>
      <c r="DO168" s="225">
        <v>0</v>
      </c>
      <c r="DP168" s="224">
        <v>0</v>
      </c>
      <c r="DQ168" s="224">
        <v>0</v>
      </c>
      <c r="DR168" s="224">
        <v>0</v>
      </c>
      <c r="DS168" s="225">
        <v>0</v>
      </c>
      <c r="DT168" s="225">
        <v>0</v>
      </c>
      <c r="DU168" s="225">
        <v>0</v>
      </c>
      <c r="DV168" s="225">
        <v>0</v>
      </c>
      <c r="DW168" s="225">
        <v>0</v>
      </c>
      <c r="DX168" s="225">
        <v>0</v>
      </c>
      <c r="DY168" s="225">
        <v>0</v>
      </c>
      <c r="DZ168" s="225">
        <v>0</v>
      </c>
      <c r="EA168" s="225">
        <v>0</v>
      </c>
      <c r="EB168" s="225">
        <v>0</v>
      </c>
      <c r="EC168" s="225">
        <v>0</v>
      </c>
      <c r="ED168" s="225">
        <v>0</v>
      </c>
    </row>
    <row r="169" spans="1:134" ht="15" x14ac:dyDescent="0.25">
      <c r="A169" s="216">
        <v>110</v>
      </c>
      <c r="B169" s="216">
        <v>92</v>
      </c>
      <c r="C169" s="216" t="s">
        <v>867</v>
      </c>
      <c r="D169" s="2">
        <v>99701</v>
      </c>
      <c r="E169" s="2">
        <v>99701</v>
      </c>
      <c r="F169" s="217" t="s">
        <v>773</v>
      </c>
      <c r="G169" s="20">
        <v>139</v>
      </c>
      <c r="H169" s="20">
        <v>64</v>
      </c>
      <c r="I169" s="20">
        <v>58</v>
      </c>
      <c r="J169" s="20">
        <v>6</v>
      </c>
      <c r="K169" s="20">
        <v>0</v>
      </c>
      <c r="L169" s="20">
        <v>31</v>
      </c>
      <c r="M169" s="20">
        <v>31</v>
      </c>
      <c r="N169" s="20">
        <v>66</v>
      </c>
      <c r="O169" s="20">
        <v>0</v>
      </c>
      <c r="P169" s="20">
        <v>0</v>
      </c>
      <c r="Q169" s="20">
        <v>97</v>
      </c>
      <c r="R169" s="20">
        <v>0</v>
      </c>
      <c r="S169" s="20">
        <v>1157.9677419354839</v>
      </c>
      <c r="T169" s="20">
        <v>1157.9677419354839</v>
      </c>
      <c r="U169" s="20">
        <v>11259.09090909091</v>
      </c>
      <c r="V169" s="20">
        <v>0</v>
      </c>
      <c r="W169" s="20">
        <v>0</v>
      </c>
      <c r="X169" s="20">
        <v>8030.8969072164946</v>
      </c>
      <c r="Y169" s="20">
        <v>0</v>
      </c>
      <c r="Z169" s="20">
        <v>64</v>
      </c>
      <c r="AA169" s="20">
        <v>0</v>
      </c>
      <c r="AB169" s="218">
        <v>66</v>
      </c>
      <c r="AC169" s="218">
        <v>0</v>
      </c>
      <c r="AD169" s="219">
        <v>130</v>
      </c>
      <c r="AE169" s="220">
        <v>0</v>
      </c>
      <c r="AF169" s="220">
        <v>58</v>
      </c>
      <c r="AG169" s="221">
        <v>58</v>
      </c>
      <c r="AH169" s="220">
        <v>0</v>
      </c>
      <c r="AI169" s="220">
        <v>0</v>
      </c>
      <c r="AJ169" s="220">
        <v>63.289601046722929</v>
      </c>
      <c r="AK169" s="220">
        <v>63.289601046722929</v>
      </c>
      <c r="AL169" s="220">
        <v>0</v>
      </c>
      <c r="AM169" s="220">
        <v>0</v>
      </c>
      <c r="AN169" s="220">
        <v>57.461832861154072</v>
      </c>
      <c r="AO169" s="220">
        <v>57.461832861154072</v>
      </c>
      <c r="AP169" s="220">
        <v>0</v>
      </c>
      <c r="AQ169" s="220">
        <v>65.659110777667223</v>
      </c>
      <c r="AR169" s="220">
        <v>0</v>
      </c>
      <c r="AS169" s="220">
        <v>62.587087510208619</v>
      </c>
      <c r="AT169" s="220">
        <v>62.93736409476837</v>
      </c>
      <c r="AU169" s="220">
        <v>63.289601046722929</v>
      </c>
      <c r="AV169" s="220">
        <v>63.643809337517403</v>
      </c>
      <c r="AW169" s="220">
        <v>64</v>
      </c>
      <c r="AX169" s="220">
        <v>56.92865923729665</v>
      </c>
      <c r="AY169" s="220">
        <v>57.194624765821615</v>
      </c>
      <c r="AZ169" s="220">
        <v>57.461832861154072</v>
      </c>
      <c r="BA169" s="220">
        <v>57.73028932845336</v>
      </c>
      <c r="BB169" s="220">
        <v>58</v>
      </c>
      <c r="BC169" s="220">
        <v>65.319982244151163</v>
      </c>
      <c r="BD169" s="220">
        <v>65.489326994281896</v>
      </c>
      <c r="BE169" s="220">
        <v>65.659110777667223</v>
      </c>
      <c r="BF169" s="220">
        <v>65.829334732519044</v>
      </c>
      <c r="BG169" s="220">
        <v>66</v>
      </c>
      <c r="BH169" s="222">
        <v>65.16689540113488</v>
      </c>
      <c r="BI169" s="222">
        <v>66.355066503475854</v>
      </c>
      <c r="BJ169" s="222">
        <v>67.564901221364991</v>
      </c>
      <c r="BK169" s="223">
        <v>68.606990311875762</v>
      </c>
      <c r="BL169" s="223">
        <v>69.649079402386519</v>
      </c>
      <c r="BM169" s="223">
        <v>70.691168492897276</v>
      </c>
      <c r="BN169" s="223">
        <v>71.733257583408033</v>
      </c>
      <c r="BO169" s="223">
        <v>72.965459584232107</v>
      </c>
      <c r="BP169" s="223">
        <v>74.197661585056181</v>
      </c>
      <c r="BQ169" s="223">
        <v>77.613679263531466</v>
      </c>
      <c r="BR169" s="223">
        <v>81.68363051078326</v>
      </c>
      <c r="BS169" s="223">
        <v>83.470665974167346</v>
      </c>
      <c r="BT169" s="223">
        <v>84.452027368238092</v>
      </c>
      <c r="BU169" s="223">
        <v>85.468319686783744</v>
      </c>
      <c r="BV169" s="223">
        <v>86.509063652461833</v>
      </c>
      <c r="BW169" s="222">
        <v>59.057498957278483</v>
      </c>
      <c r="BX169" s="222">
        <v>60.13427901877499</v>
      </c>
      <c r="BY169" s="222">
        <v>61.230691731862024</v>
      </c>
      <c r="BZ169" s="223">
        <v>62.175084970137405</v>
      </c>
      <c r="CA169" s="223">
        <v>63.119478208412787</v>
      </c>
      <c r="CB169" s="223">
        <v>64.063871446688154</v>
      </c>
      <c r="CC169" s="223">
        <v>65.008264684963535</v>
      </c>
      <c r="CD169" s="223">
        <v>66.124947748210346</v>
      </c>
      <c r="CE169" s="223">
        <v>67.241630811457156</v>
      </c>
      <c r="CF169" s="223">
        <v>70.337396832575394</v>
      </c>
      <c r="CG169" s="223">
        <v>74.025790150397327</v>
      </c>
      <c r="CH169" s="223">
        <v>75.645291039089159</v>
      </c>
      <c r="CI169" s="223">
        <v>76.534649802465765</v>
      </c>
      <c r="CJ169" s="223">
        <v>77.455664716147766</v>
      </c>
      <c r="CK169" s="223">
        <v>78.398838935043543</v>
      </c>
      <c r="CL169" s="222">
        <v>67.203360882420341</v>
      </c>
      <c r="CM169" s="222">
        <v>68.428662331709475</v>
      </c>
      <c r="CN169" s="222">
        <v>69.676304384532642</v>
      </c>
      <c r="CO169" s="223">
        <v>70.750958759121872</v>
      </c>
      <c r="CP169" s="223">
        <v>71.825613133711101</v>
      </c>
      <c r="CQ169" s="223">
        <v>72.900267508300303</v>
      </c>
      <c r="CR169" s="223">
        <v>73.974921882889532</v>
      </c>
      <c r="CS169" s="223">
        <v>75.245630196239361</v>
      </c>
      <c r="CT169" s="223">
        <v>76.516338509589175</v>
      </c>
      <c r="CU169" s="223">
        <v>80.039106740516829</v>
      </c>
      <c r="CV169" s="223">
        <v>84.236243964245233</v>
      </c>
      <c r="CW169" s="223">
        <v>86.079124285860075</v>
      </c>
      <c r="CX169" s="223">
        <v>87.091153223495525</v>
      </c>
      <c r="CY169" s="223">
        <v>88.139204676995732</v>
      </c>
      <c r="CZ169" s="223">
        <v>89.212471891601254</v>
      </c>
      <c r="DA169" s="224">
        <v>0</v>
      </c>
      <c r="DB169" s="224">
        <v>0</v>
      </c>
      <c r="DC169" s="224">
        <v>0</v>
      </c>
      <c r="DD169" s="225">
        <v>0</v>
      </c>
      <c r="DE169" s="225">
        <v>0</v>
      </c>
      <c r="DF169" s="225">
        <v>0</v>
      </c>
      <c r="DG169" s="225">
        <v>0</v>
      </c>
      <c r="DH169" s="225">
        <v>0</v>
      </c>
      <c r="DI169" s="225">
        <v>0</v>
      </c>
      <c r="DJ169" s="225">
        <v>0</v>
      </c>
      <c r="DK169" s="225">
        <v>0</v>
      </c>
      <c r="DL169" s="225">
        <v>0</v>
      </c>
      <c r="DM169" s="225">
        <v>0</v>
      </c>
      <c r="DN169" s="225">
        <v>0</v>
      </c>
      <c r="DO169" s="225">
        <v>0</v>
      </c>
      <c r="DP169" s="224">
        <v>0</v>
      </c>
      <c r="DQ169" s="224">
        <v>0</v>
      </c>
      <c r="DR169" s="224">
        <v>0</v>
      </c>
      <c r="DS169" s="225">
        <v>0</v>
      </c>
      <c r="DT169" s="225">
        <v>0</v>
      </c>
      <c r="DU169" s="225">
        <v>0</v>
      </c>
      <c r="DV169" s="225">
        <v>0</v>
      </c>
      <c r="DW169" s="225">
        <v>0</v>
      </c>
      <c r="DX169" s="225">
        <v>0</v>
      </c>
      <c r="DY169" s="225">
        <v>0</v>
      </c>
      <c r="DZ169" s="225">
        <v>0</v>
      </c>
      <c r="EA169" s="225">
        <v>0</v>
      </c>
      <c r="EB169" s="225">
        <v>0</v>
      </c>
      <c r="EC169" s="225">
        <v>0</v>
      </c>
      <c r="ED169" s="225">
        <v>0</v>
      </c>
    </row>
    <row r="170" spans="1:134" ht="15" x14ac:dyDescent="0.25">
      <c r="A170" s="216">
        <v>111</v>
      </c>
      <c r="B170" s="216">
        <v>92</v>
      </c>
      <c r="C170" s="216" t="s">
        <v>868</v>
      </c>
      <c r="D170" s="2">
        <v>99701</v>
      </c>
      <c r="E170" s="2">
        <v>99701</v>
      </c>
      <c r="F170" s="217" t="s">
        <v>773</v>
      </c>
      <c r="G170" s="20">
        <v>482</v>
      </c>
      <c r="H170" s="20">
        <v>178</v>
      </c>
      <c r="I170" s="20">
        <v>147</v>
      </c>
      <c r="J170" s="20">
        <v>31</v>
      </c>
      <c r="K170" s="20">
        <v>0</v>
      </c>
      <c r="L170" s="20">
        <v>14</v>
      </c>
      <c r="M170" s="20">
        <v>14</v>
      </c>
      <c r="N170" s="20">
        <v>26</v>
      </c>
      <c r="O170" s="20">
        <v>0</v>
      </c>
      <c r="P170" s="20">
        <v>0</v>
      </c>
      <c r="Q170" s="20">
        <v>40</v>
      </c>
      <c r="R170" s="20">
        <v>0</v>
      </c>
      <c r="S170" s="20">
        <v>2151.5714285714284</v>
      </c>
      <c r="T170" s="20">
        <v>2151.5714285714284</v>
      </c>
      <c r="U170" s="20">
        <v>5604.5384615384619</v>
      </c>
      <c r="V170" s="20">
        <v>0</v>
      </c>
      <c r="W170" s="20">
        <v>0</v>
      </c>
      <c r="X170" s="20">
        <v>4396</v>
      </c>
      <c r="Y170" s="20">
        <v>0</v>
      </c>
      <c r="Z170" s="20">
        <v>178</v>
      </c>
      <c r="AA170" s="20">
        <v>0</v>
      </c>
      <c r="AB170" s="218">
        <v>26</v>
      </c>
      <c r="AC170" s="218">
        <v>0</v>
      </c>
      <c r="AD170" s="219">
        <v>204</v>
      </c>
      <c r="AE170" s="220">
        <v>0</v>
      </c>
      <c r="AF170" s="220">
        <v>147</v>
      </c>
      <c r="AG170" s="221">
        <v>147</v>
      </c>
      <c r="AH170" s="220">
        <v>0</v>
      </c>
      <c r="AI170" s="220">
        <v>0</v>
      </c>
      <c r="AJ170" s="220">
        <v>176.02420291119813</v>
      </c>
      <c r="AK170" s="220">
        <v>176.02420291119813</v>
      </c>
      <c r="AL170" s="220">
        <v>0</v>
      </c>
      <c r="AM170" s="220">
        <v>0</v>
      </c>
      <c r="AN170" s="220">
        <v>145.63602466533877</v>
      </c>
      <c r="AO170" s="220">
        <v>145.63602466533877</v>
      </c>
      <c r="AP170" s="220">
        <v>0</v>
      </c>
      <c r="AQ170" s="220">
        <v>25.865710306353758</v>
      </c>
      <c r="AR170" s="220">
        <v>0</v>
      </c>
      <c r="AS170" s="220">
        <v>174.07033713776772</v>
      </c>
      <c r="AT170" s="220">
        <v>175.04454388857451</v>
      </c>
      <c r="AU170" s="220">
        <v>176.02420291119813</v>
      </c>
      <c r="AV170" s="220">
        <v>177.00934471997027</v>
      </c>
      <c r="AW170" s="220">
        <v>178</v>
      </c>
      <c r="AX170" s="220">
        <v>144.28470530832081</v>
      </c>
      <c r="AY170" s="220">
        <v>144.9587903547548</v>
      </c>
      <c r="AZ170" s="220">
        <v>145.63602466533877</v>
      </c>
      <c r="BA170" s="220">
        <v>146.31642295314904</v>
      </c>
      <c r="BB170" s="220">
        <v>147</v>
      </c>
      <c r="BC170" s="220">
        <v>25.73211421739288</v>
      </c>
      <c r="BD170" s="220">
        <v>25.7988257856262</v>
      </c>
      <c r="BE170" s="220">
        <v>25.865710306353758</v>
      </c>
      <c r="BF170" s="220">
        <v>25.932768227962047</v>
      </c>
      <c r="BG170" s="220">
        <v>26</v>
      </c>
      <c r="BH170" s="222">
        <v>181.2454278344064</v>
      </c>
      <c r="BI170" s="222">
        <v>184.55002871279223</v>
      </c>
      <c r="BJ170" s="222">
        <v>187.91488152192139</v>
      </c>
      <c r="BK170" s="223">
        <v>201.12365293471234</v>
      </c>
      <c r="BL170" s="223">
        <v>214.33242434750329</v>
      </c>
      <c r="BM170" s="223">
        <v>227.54119576029419</v>
      </c>
      <c r="BN170" s="223">
        <v>240.74996717308514</v>
      </c>
      <c r="BO170" s="223">
        <v>256.36847302971171</v>
      </c>
      <c r="BP170" s="223">
        <v>271.98697888633831</v>
      </c>
      <c r="BQ170" s="223">
        <v>315.28596077560968</v>
      </c>
      <c r="BR170" s="223">
        <v>366.87373400505913</v>
      </c>
      <c r="BS170" s="223">
        <v>389.52490956896588</v>
      </c>
      <c r="BT170" s="223">
        <v>401.96394040198737</v>
      </c>
      <c r="BU170" s="223">
        <v>414.84573049698332</v>
      </c>
      <c r="BV170" s="223">
        <v>428.03745207536167</v>
      </c>
      <c r="BW170" s="222">
        <v>149.68021287448167</v>
      </c>
      <c r="BX170" s="222">
        <v>152.4092933751711</v>
      </c>
      <c r="BY170" s="222">
        <v>155.18813249282272</v>
      </c>
      <c r="BZ170" s="223">
        <v>166.09649989552085</v>
      </c>
      <c r="CA170" s="223">
        <v>177.00486729821901</v>
      </c>
      <c r="CB170" s="223">
        <v>187.91323470091712</v>
      </c>
      <c r="CC170" s="223">
        <v>198.82160210361525</v>
      </c>
      <c r="CD170" s="223">
        <v>211.72003109757091</v>
      </c>
      <c r="CE170" s="223">
        <v>224.61846009152657</v>
      </c>
      <c r="CF170" s="223">
        <v>260.37660805626194</v>
      </c>
      <c r="CG170" s="223">
        <v>302.97999381316686</v>
      </c>
      <c r="CH170" s="223">
        <v>321.6863017226853</v>
      </c>
      <c r="CI170" s="223">
        <v>331.9589844892817</v>
      </c>
      <c r="CJ170" s="223">
        <v>342.59731675874463</v>
      </c>
      <c r="CK170" s="223">
        <v>353.49160368021444</v>
      </c>
      <c r="CL170" s="222">
        <v>26.474051256711046</v>
      </c>
      <c r="CM170" s="222">
        <v>26.956745767037066</v>
      </c>
      <c r="CN170" s="222">
        <v>27.448241121179528</v>
      </c>
      <c r="CO170" s="223">
        <v>29.377612226418655</v>
      </c>
      <c r="CP170" s="223">
        <v>31.306983331657783</v>
      </c>
      <c r="CQ170" s="223">
        <v>33.236354436896903</v>
      </c>
      <c r="CR170" s="223">
        <v>35.16572554213603</v>
      </c>
      <c r="CS170" s="223">
        <v>37.447080330182608</v>
      </c>
      <c r="CT170" s="223">
        <v>39.728435118229186</v>
      </c>
      <c r="CU170" s="223">
        <v>46.053005506549731</v>
      </c>
      <c r="CV170" s="223">
        <v>53.588298225458075</v>
      </c>
      <c r="CW170" s="223">
        <v>56.896896903332099</v>
      </c>
      <c r="CX170" s="223">
        <v>58.71383399130152</v>
      </c>
      <c r="CY170" s="223">
        <v>60.59544378045824</v>
      </c>
      <c r="CZ170" s="223">
        <v>62.522324460446086</v>
      </c>
      <c r="DA170" s="224">
        <v>0</v>
      </c>
      <c r="DB170" s="224">
        <v>0</v>
      </c>
      <c r="DC170" s="224">
        <v>0</v>
      </c>
      <c r="DD170" s="225">
        <v>0</v>
      </c>
      <c r="DE170" s="225">
        <v>0</v>
      </c>
      <c r="DF170" s="225">
        <v>0</v>
      </c>
      <c r="DG170" s="225">
        <v>0</v>
      </c>
      <c r="DH170" s="225">
        <v>0</v>
      </c>
      <c r="DI170" s="225">
        <v>0</v>
      </c>
      <c r="DJ170" s="225">
        <v>0</v>
      </c>
      <c r="DK170" s="225">
        <v>0</v>
      </c>
      <c r="DL170" s="225">
        <v>0</v>
      </c>
      <c r="DM170" s="225">
        <v>0</v>
      </c>
      <c r="DN170" s="225">
        <v>0</v>
      </c>
      <c r="DO170" s="225">
        <v>0</v>
      </c>
      <c r="DP170" s="224">
        <v>0</v>
      </c>
      <c r="DQ170" s="224">
        <v>0</v>
      </c>
      <c r="DR170" s="224">
        <v>0</v>
      </c>
      <c r="DS170" s="225">
        <v>0</v>
      </c>
      <c r="DT170" s="225">
        <v>0</v>
      </c>
      <c r="DU170" s="225">
        <v>0</v>
      </c>
      <c r="DV170" s="225">
        <v>0</v>
      </c>
      <c r="DW170" s="225">
        <v>0</v>
      </c>
      <c r="DX170" s="225">
        <v>0</v>
      </c>
      <c r="DY170" s="225">
        <v>0</v>
      </c>
      <c r="DZ170" s="225">
        <v>0</v>
      </c>
      <c r="EA170" s="225">
        <v>0</v>
      </c>
      <c r="EB170" s="225">
        <v>0</v>
      </c>
      <c r="EC170" s="225">
        <v>0</v>
      </c>
      <c r="ED170" s="225">
        <v>0</v>
      </c>
    </row>
    <row r="171" spans="1:134" ht="15" x14ac:dyDescent="0.25">
      <c r="A171" s="216">
        <v>113</v>
      </c>
      <c r="B171" s="216">
        <v>92</v>
      </c>
      <c r="C171" s="216" t="s">
        <v>869</v>
      </c>
      <c r="D171" s="2">
        <v>99703</v>
      </c>
      <c r="E171" s="2">
        <v>99703</v>
      </c>
      <c r="F171" s="217" t="s">
        <v>773</v>
      </c>
      <c r="G171" s="20">
        <v>228</v>
      </c>
      <c r="H171" s="20">
        <v>3</v>
      </c>
      <c r="I171" s="20">
        <v>0</v>
      </c>
      <c r="J171" s="20">
        <v>3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834.49503068156923</v>
      </c>
      <c r="T171" s="20">
        <v>834.49503068156923</v>
      </c>
      <c r="U171" s="20">
        <v>1408.3846153846155</v>
      </c>
      <c r="V171" s="20">
        <v>0</v>
      </c>
      <c r="W171" s="20">
        <v>0</v>
      </c>
      <c r="X171" s="20">
        <v>1365.173957061457</v>
      </c>
      <c r="Y171" s="20">
        <v>6.8737006237006237E-2</v>
      </c>
      <c r="Z171" s="20">
        <v>2.9273648648648649</v>
      </c>
      <c r="AA171" s="20">
        <v>3.8981288981288983E-3</v>
      </c>
      <c r="AB171" s="218">
        <v>0</v>
      </c>
      <c r="AC171" s="218">
        <v>0</v>
      </c>
      <c r="AD171" s="219">
        <v>3</v>
      </c>
      <c r="AE171" s="220">
        <v>0</v>
      </c>
      <c r="AF171" s="220">
        <v>0</v>
      </c>
      <c r="AG171" s="221">
        <v>0</v>
      </c>
      <c r="AH171" s="220">
        <v>0</v>
      </c>
      <c r="AI171" s="220">
        <v>6.7411677769188119E-2</v>
      </c>
      <c r="AJ171" s="220">
        <v>2.8709219063554614</v>
      </c>
      <c r="AK171" s="220">
        <v>2.9383335841246496</v>
      </c>
      <c r="AL171" s="220">
        <v>3.8229684935267363E-3</v>
      </c>
      <c r="AM171" s="220">
        <v>0</v>
      </c>
      <c r="AN171" s="220">
        <v>0</v>
      </c>
      <c r="AO171" s="220">
        <v>0</v>
      </c>
      <c r="AP171" s="220">
        <v>0</v>
      </c>
      <c r="AQ171" s="220">
        <v>0</v>
      </c>
      <c r="AR171" s="220">
        <v>0</v>
      </c>
      <c r="AS171" s="220">
        <v>2.8816791361034624</v>
      </c>
      <c r="AT171" s="220">
        <v>2.9098684823002072</v>
      </c>
      <c r="AU171" s="220">
        <v>2.9383335841246496</v>
      </c>
      <c r="AV171" s="220">
        <v>2.9670771390911508</v>
      </c>
      <c r="AW171" s="220">
        <v>2.996101871101871</v>
      </c>
      <c r="AX171" s="220">
        <v>0</v>
      </c>
      <c r="AY171" s="220">
        <v>0</v>
      </c>
      <c r="AZ171" s="220">
        <v>0</v>
      </c>
      <c r="BA171" s="220">
        <v>0</v>
      </c>
      <c r="BB171" s="220">
        <v>0</v>
      </c>
      <c r="BC171" s="220">
        <v>0</v>
      </c>
      <c r="BD171" s="220">
        <v>0</v>
      </c>
      <c r="BE171" s="220">
        <v>0</v>
      </c>
      <c r="BF171" s="220">
        <v>0</v>
      </c>
      <c r="BG171" s="220">
        <v>0</v>
      </c>
      <c r="BH171" s="222">
        <v>3.0085511972689858</v>
      </c>
      <c r="BI171" s="222">
        <v>3.0210522525590346</v>
      </c>
      <c r="BJ171" s="222">
        <v>3.033605251915553</v>
      </c>
      <c r="BK171" s="223">
        <v>3.033605251915553</v>
      </c>
      <c r="BL171" s="223">
        <v>3.033605251915553</v>
      </c>
      <c r="BM171" s="223">
        <v>3.033605251915553</v>
      </c>
      <c r="BN171" s="223">
        <v>3.033605251915553</v>
      </c>
      <c r="BO171" s="223">
        <v>3.033605251915553</v>
      </c>
      <c r="BP171" s="223">
        <v>3.033605251915553</v>
      </c>
      <c r="BQ171" s="223">
        <v>3.033605251915553</v>
      </c>
      <c r="BR171" s="223">
        <v>3.033605251915553</v>
      </c>
      <c r="BS171" s="223">
        <v>3.033605251915553</v>
      </c>
      <c r="BT171" s="223">
        <v>3.033605251915553</v>
      </c>
      <c r="BU171" s="223">
        <v>3.033605251915553</v>
      </c>
      <c r="BV171" s="223">
        <v>3.033605251915553</v>
      </c>
      <c r="BW171" s="222">
        <v>0</v>
      </c>
      <c r="BX171" s="222">
        <v>0</v>
      </c>
      <c r="BY171" s="222">
        <v>0</v>
      </c>
      <c r="BZ171" s="223">
        <v>0</v>
      </c>
      <c r="CA171" s="223">
        <v>0</v>
      </c>
      <c r="CB171" s="223">
        <v>0</v>
      </c>
      <c r="CC171" s="223">
        <v>0</v>
      </c>
      <c r="CD171" s="223">
        <v>0</v>
      </c>
      <c r="CE171" s="223">
        <v>0</v>
      </c>
      <c r="CF171" s="223">
        <v>0</v>
      </c>
      <c r="CG171" s="223">
        <v>0</v>
      </c>
      <c r="CH171" s="223">
        <v>0</v>
      </c>
      <c r="CI171" s="223">
        <v>0</v>
      </c>
      <c r="CJ171" s="223">
        <v>0</v>
      </c>
      <c r="CK171" s="223">
        <v>0</v>
      </c>
      <c r="CL171" s="222">
        <v>0</v>
      </c>
      <c r="CM171" s="222">
        <v>0</v>
      </c>
      <c r="CN171" s="222">
        <v>0</v>
      </c>
      <c r="CO171" s="223">
        <v>0</v>
      </c>
      <c r="CP171" s="223">
        <v>0</v>
      </c>
      <c r="CQ171" s="223">
        <v>0</v>
      </c>
      <c r="CR171" s="223">
        <v>0</v>
      </c>
      <c r="CS171" s="223">
        <v>0</v>
      </c>
      <c r="CT171" s="223">
        <v>0</v>
      </c>
      <c r="CU171" s="223">
        <v>0</v>
      </c>
      <c r="CV171" s="223">
        <v>0</v>
      </c>
      <c r="CW171" s="223">
        <v>0</v>
      </c>
      <c r="CX171" s="223">
        <v>0</v>
      </c>
      <c r="CY171" s="223">
        <v>0</v>
      </c>
      <c r="CZ171" s="223">
        <v>0</v>
      </c>
      <c r="DA171" s="224">
        <v>3.9143263040189776E-3</v>
      </c>
      <c r="DB171" s="224">
        <v>3.9305910129573711E-3</v>
      </c>
      <c r="DC171" s="224">
        <v>3.9469233045999908E-3</v>
      </c>
      <c r="DD171" s="225">
        <v>3.9469233045999908E-3</v>
      </c>
      <c r="DE171" s="225">
        <v>3.9469233045999908E-3</v>
      </c>
      <c r="DF171" s="225">
        <v>3.9469233045999908E-3</v>
      </c>
      <c r="DG171" s="225">
        <v>3.9469233045999908E-3</v>
      </c>
      <c r="DH171" s="225">
        <v>3.9469233045999908E-3</v>
      </c>
      <c r="DI171" s="225">
        <v>3.9469233045999908E-3</v>
      </c>
      <c r="DJ171" s="225">
        <v>3.9469233045999908E-3</v>
      </c>
      <c r="DK171" s="225">
        <v>3.9469233045999908E-3</v>
      </c>
      <c r="DL171" s="225">
        <v>3.9469233045999908E-3</v>
      </c>
      <c r="DM171" s="225">
        <v>3.9469233045999908E-3</v>
      </c>
      <c r="DN171" s="225">
        <v>3.9469233045999908E-3</v>
      </c>
      <c r="DO171" s="225">
        <v>3.9469233045999908E-3</v>
      </c>
      <c r="DP171" s="224">
        <v>0</v>
      </c>
      <c r="DQ171" s="224">
        <v>0</v>
      </c>
      <c r="DR171" s="224">
        <v>0</v>
      </c>
      <c r="DS171" s="225">
        <v>0</v>
      </c>
      <c r="DT171" s="225">
        <v>0</v>
      </c>
      <c r="DU171" s="225">
        <v>0</v>
      </c>
      <c r="DV171" s="225">
        <v>0</v>
      </c>
      <c r="DW171" s="225">
        <v>0</v>
      </c>
      <c r="DX171" s="225">
        <v>0</v>
      </c>
      <c r="DY171" s="225">
        <v>0</v>
      </c>
      <c r="DZ171" s="225">
        <v>0</v>
      </c>
      <c r="EA171" s="225">
        <v>0</v>
      </c>
      <c r="EB171" s="225">
        <v>0</v>
      </c>
      <c r="EC171" s="225">
        <v>0</v>
      </c>
      <c r="ED171" s="225">
        <v>0</v>
      </c>
    </row>
    <row r="172" spans="1:134" ht="15" x14ac:dyDescent="0.25">
      <c r="A172" s="216">
        <v>115</v>
      </c>
      <c r="B172" s="216">
        <v>92</v>
      </c>
      <c r="C172" s="216" t="s">
        <v>870</v>
      </c>
      <c r="D172" s="2">
        <v>99705</v>
      </c>
      <c r="E172" s="2">
        <v>99705</v>
      </c>
      <c r="F172" s="217" t="s">
        <v>773</v>
      </c>
      <c r="G172" s="20">
        <v>348</v>
      </c>
      <c r="H172" s="20">
        <v>158</v>
      </c>
      <c r="I172" s="20">
        <v>136</v>
      </c>
      <c r="J172" s="20">
        <v>22</v>
      </c>
      <c r="K172" s="20">
        <v>3</v>
      </c>
      <c r="L172" s="20">
        <v>130</v>
      </c>
      <c r="M172" s="20">
        <v>133</v>
      </c>
      <c r="N172" s="20">
        <v>6</v>
      </c>
      <c r="O172" s="20">
        <v>0</v>
      </c>
      <c r="P172" s="20">
        <v>0</v>
      </c>
      <c r="Q172" s="20">
        <v>139</v>
      </c>
      <c r="R172" s="20">
        <v>4293</v>
      </c>
      <c r="S172" s="20">
        <v>1719.2692307692307</v>
      </c>
      <c r="T172" s="20">
        <v>1777.3233082706768</v>
      </c>
      <c r="U172" s="20">
        <v>18915.166666666668</v>
      </c>
      <c r="V172" s="20">
        <v>0</v>
      </c>
      <c r="W172" s="20">
        <v>0</v>
      </c>
      <c r="X172" s="20">
        <v>2517.0863309352517</v>
      </c>
      <c r="Y172" s="20">
        <v>3.5639097744360901</v>
      </c>
      <c r="Z172" s="20">
        <v>154.4360902255639</v>
      </c>
      <c r="AA172" s="20">
        <v>0</v>
      </c>
      <c r="AB172" s="218">
        <v>6</v>
      </c>
      <c r="AC172" s="218">
        <v>0</v>
      </c>
      <c r="AD172" s="219">
        <v>164</v>
      </c>
      <c r="AE172" s="220">
        <v>3.0676691729323307</v>
      </c>
      <c r="AF172" s="220">
        <v>132.93233082706766</v>
      </c>
      <c r="AG172" s="221">
        <v>136</v>
      </c>
      <c r="AH172" s="220">
        <v>0</v>
      </c>
      <c r="AI172" s="220">
        <v>3.3078489165766007</v>
      </c>
      <c r="AJ172" s="220">
        <v>143.34011971831936</v>
      </c>
      <c r="AK172" s="220">
        <v>146.64796863489596</v>
      </c>
      <c r="AL172" s="220">
        <v>0</v>
      </c>
      <c r="AM172" s="220">
        <v>2.8618662502854435</v>
      </c>
      <c r="AN172" s="220">
        <v>124.01420417903589</v>
      </c>
      <c r="AO172" s="220">
        <v>126.87607042932133</v>
      </c>
      <c r="AP172" s="220">
        <v>0</v>
      </c>
      <c r="AQ172" s="220">
        <v>5.6406460040094561</v>
      </c>
      <c r="AR172" s="220">
        <v>0</v>
      </c>
      <c r="AS172" s="220">
        <v>136.11156142241413</v>
      </c>
      <c r="AT172" s="220">
        <v>141.28157696713646</v>
      </c>
      <c r="AU172" s="220">
        <v>146.64796863489596</v>
      </c>
      <c r="AV172" s="220">
        <v>152.21819550997694</v>
      </c>
      <c r="AW172" s="220">
        <v>158</v>
      </c>
      <c r="AX172" s="220">
        <v>118.36424446754492</v>
      </c>
      <c r="AY172" s="220">
        <v>122.54627786015223</v>
      </c>
      <c r="AZ172" s="220">
        <v>126.87607042932135</v>
      </c>
      <c r="BA172" s="220">
        <v>131.3588427871824</v>
      </c>
      <c r="BB172" s="220">
        <v>136</v>
      </c>
      <c r="BC172" s="220">
        <v>5.302814557091307</v>
      </c>
      <c r="BD172" s="220">
        <v>5.4691223922545618</v>
      </c>
      <c r="BE172" s="220">
        <v>5.6406460040094561</v>
      </c>
      <c r="BF172" s="220">
        <v>5.8175489704906429</v>
      </c>
      <c r="BG172" s="220">
        <v>6</v>
      </c>
      <c r="BH172" s="222">
        <v>161.80457323769195</v>
      </c>
      <c r="BI172" s="222">
        <v>165.70075899133934</v>
      </c>
      <c r="BJ172" s="222">
        <v>169.69076325161592</v>
      </c>
      <c r="BK172" s="223">
        <v>170.97119469236713</v>
      </c>
      <c r="BL172" s="223">
        <v>172.25162613311841</v>
      </c>
      <c r="BM172" s="223">
        <v>173.53205757386965</v>
      </c>
      <c r="BN172" s="223">
        <v>174.81248901462087</v>
      </c>
      <c r="BO172" s="223">
        <v>176.3265152121684</v>
      </c>
      <c r="BP172" s="223">
        <v>177.84054140971591</v>
      </c>
      <c r="BQ172" s="223">
        <v>182.03785666568692</v>
      </c>
      <c r="BR172" s="223">
        <v>187.03867049893771</v>
      </c>
      <c r="BS172" s="223">
        <v>189.23442939699211</v>
      </c>
      <c r="BT172" s="223">
        <v>190.44024375120608</v>
      </c>
      <c r="BU172" s="223">
        <v>191.68897828792601</v>
      </c>
      <c r="BV172" s="223">
        <v>192.96775695240007</v>
      </c>
      <c r="BW172" s="222">
        <v>139.27482253370954</v>
      </c>
      <c r="BX172" s="222">
        <v>142.62850141026678</v>
      </c>
      <c r="BY172" s="222">
        <v>146.06293545708712</v>
      </c>
      <c r="BZ172" s="223">
        <v>147.16507897570841</v>
      </c>
      <c r="CA172" s="223">
        <v>148.26722249432976</v>
      </c>
      <c r="CB172" s="223">
        <v>149.3693660129511</v>
      </c>
      <c r="CC172" s="223">
        <v>150.47150953157239</v>
      </c>
      <c r="CD172" s="223">
        <v>151.77472195477785</v>
      </c>
      <c r="CE172" s="223">
        <v>153.07793437798333</v>
      </c>
      <c r="CF172" s="223">
        <v>156.69081333248999</v>
      </c>
      <c r="CG172" s="223">
        <v>160.99531131554133</v>
      </c>
      <c r="CH172" s="223">
        <v>162.88533163285396</v>
      </c>
      <c r="CI172" s="223">
        <v>163.92324778584828</v>
      </c>
      <c r="CJ172" s="223">
        <v>164.99810789340466</v>
      </c>
      <c r="CK172" s="223">
        <v>166.09882876915449</v>
      </c>
      <c r="CL172" s="222">
        <v>6.1444774647224794</v>
      </c>
      <c r="CM172" s="222">
        <v>6.2924338857470641</v>
      </c>
      <c r="CN172" s="222">
        <v>6.4439530348714902</v>
      </c>
      <c r="CO172" s="223">
        <v>6.4925770136341949</v>
      </c>
      <c r="CP172" s="223">
        <v>6.5412009923969006</v>
      </c>
      <c r="CQ172" s="223">
        <v>6.5898249711596062</v>
      </c>
      <c r="CR172" s="223">
        <v>6.6384489499223109</v>
      </c>
      <c r="CS172" s="223">
        <v>6.6959436156519638</v>
      </c>
      <c r="CT172" s="223">
        <v>6.7534382813816167</v>
      </c>
      <c r="CU172" s="223">
        <v>6.9128299999627938</v>
      </c>
      <c r="CV172" s="223">
        <v>7.1027343227444693</v>
      </c>
      <c r="CW172" s="223">
        <v>7.1861175720376744</v>
      </c>
      <c r="CX172" s="223">
        <v>7.2319079905521289</v>
      </c>
      <c r="CY172" s="223">
        <v>7.2793282894149112</v>
      </c>
      <c r="CZ172" s="223">
        <v>7.3278895045215204</v>
      </c>
      <c r="DA172" s="224">
        <v>0</v>
      </c>
      <c r="DB172" s="224">
        <v>0</v>
      </c>
      <c r="DC172" s="224">
        <v>0</v>
      </c>
      <c r="DD172" s="225">
        <v>0</v>
      </c>
      <c r="DE172" s="225">
        <v>0</v>
      </c>
      <c r="DF172" s="225">
        <v>0</v>
      </c>
      <c r="DG172" s="225">
        <v>0</v>
      </c>
      <c r="DH172" s="225">
        <v>0</v>
      </c>
      <c r="DI172" s="225">
        <v>0</v>
      </c>
      <c r="DJ172" s="225">
        <v>0</v>
      </c>
      <c r="DK172" s="225">
        <v>0</v>
      </c>
      <c r="DL172" s="225">
        <v>0</v>
      </c>
      <c r="DM172" s="225">
        <v>0</v>
      </c>
      <c r="DN172" s="225">
        <v>0</v>
      </c>
      <c r="DO172" s="225">
        <v>0</v>
      </c>
      <c r="DP172" s="224">
        <v>0</v>
      </c>
      <c r="DQ172" s="224">
        <v>0</v>
      </c>
      <c r="DR172" s="224">
        <v>0</v>
      </c>
      <c r="DS172" s="225">
        <v>0</v>
      </c>
      <c r="DT172" s="225">
        <v>0</v>
      </c>
      <c r="DU172" s="225">
        <v>0</v>
      </c>
      <c r="DV172" s="225">
        <v>0</v>
      </c>
      <c r="DW172" s="225">
        <v>0</v>
      </c>
      <c r="DX172" s="225">
        <v>0</v>
      </c>
      <c r="DY172" s="225">
        <v>0</v>
      </c>
      <c r="DZ172" s="225">
        <v>0</v>
      </c>
      <c r="EA172" s="225">
        <v>0</v>
      </c>
      <c r="EB172" s="225">
        <v>0</v>
      </c>
      <c r="EC172" s="225">
        <v>0</v>
      </c>
      <c r="ED172" s="225">
        <v>0</v>
      </c>
    </row>
    <row r="173" spans="1:134" ht="15" x14ac:dyDescent="0.25">
      <c r="A173" s="216">
        <v>116</v>
      </c>
      <c r="B173" s="216">
        <v>92</v>
      </c>
      <c r="C173" s="216" t="s">
        <v>871</v>
      </c>
      <c r="D173" s="2">
        <v>99705</v>
      </c>
      <c r="E173" s="2">
        <v>99705</v>
      </c>
      <c r="F173" s="217" t="s">
        <v>773</v>
      </c>
      <c r="G173" s="20">
        <v>856</v>
      </c>
      <c r="H173" s="20">
        <v>324</v>
      </c>
      <c r="I173" s="20">
        <v>300</v>
      </c>
      <c r="J173" s="20">
        <v>24</v>
      </c>
      <c r="K173" s="20">
        <v>2</v>
      </c>
      <c r="L173" s="20">
        <v>210</v>
      </c>
      <c r="M173" s="20">
        <v>212</v>
      </c>
      <c r="N173" s="20">
        <v>11</v>
      </c>
      <c r="O173" s="20">
        <v>0</v>
      </c>
      <c r="P173" s="20">
        <v>0</v>
      </c>
      <c r="Q173" s="20">
        <v>223</v>
      </c>
      <c r="R173" s="20">
        <v>4232</v>
      </c>
      <c r="S173" s="20">
        <v>2089.361904761905</v>
      </c>
      <c r="T173" s="20">
        <v>2109.5754716981137</v>
      </c>
      <c r="U173" s="20">
        <v>3282.5454545454545</v>
      </c>
      <c r="V173" s="20">
        <v>0</v>
      </c>
      <c r="W173" s="20">
        <v>0</v>
      </c>
      <c r="X173" s="20">
        <v>2167.4349775784754</v>
      </c>
      <c r="Y173" s="20">
        <v>3.0566037735849059</v>
      </c>
      <c r="Z173" s="20">
        <v>320.94339622641508</v>
      </c>
      <c r="AA173" s="20">
        <v>0</v>
      </c>
      <c r="AB173" s="218">
        <v>11</v>
      </c>
      <c r="AC173" s="218">
        <v>0</v>
      </c>
      <c r="AD173" s="219">
        <v>335</v>
      </c>
      <c r="AE173" s="220">
        <v>2.8301886792452833</v>
      </c>
      <c r="AF173" s="220">
        <v>297.16981132075466</v>
      </c>
      <c r="AG173" s="221">
        <v>299.99999999999994</v>
      </c>
      <c r="AH173" s="220">
        <v>0</v>
      </c>
      <c r="AI173" s="220">
        <v>2.8369919893543285</v>
      </c>
      <c r="AJ173" s="220">
        <v>297.88415888220447</v>
      </c>
      <c r="AK173" s="220">
        <v>300.72115087155879</v>
      </c>
      <c r="AL173" s="220">
        <v>0</v>
      </c>
      <c r="AM173" s="220">
        <v>2.6403177808543568</v>
      </c>
      <c r="AN173" s="220">
        <v>277.23336698970735</v>
      </c>
      <c r="AO173" s="220">
        <v>279.87368477056168</v>
      </c>
      <c r="AP173" s="220">
        <v>0</v>
      </c>
      <c r="AQ173" s="220">
        <v>10.341184340684002</v>
      </c>
      <c r="AR173" s="220">
        <v>0</v>
      </c>
      <c r="AS173" s="220">
        <v>279.11484747381121</v>
      </c>
      <c r="AT173" s="220">
        <v>289.71665150222918</v>
      </c>
      <c r="AU173" s="220">
        <v>300.72115087155879</v>
      </c>
      <c r="AV173" s="220">
        <v>312.14364142552233</v>
      </c>
      <c r="AW173" s="220">
        <v>324</v>
      </c>
      <c r="AX173" s="220">
        <v>261.09759809017254</v>
      </c>
      <c r="AY173" s="220">
        <v>270.32267175033576</v>
      </c>
      <c r="AZ173" s="220">
        <v>279.87368477056174</v>
      </c>
      <c r="BA173" s="220">
        <v>289.76215320701994</v>
      </c>
      <c r="BB173" s="220">
        <v>299.99999999999994</v>
      </c>
      <c r="BC173" s="220">
        <v>9.7218266880007302</v>
      </c>
      <c r="BD173" s="220">
        <v>10.02672438580003</v>
      </c>
      <c r="BE173" s="220">
        <v>10.341184340684002</v>
      </c>
      <c r="BF173" s="220">
        <v>10.665506445899512</v>
      </c>
      <c r="BG173" s="220">
        <v>11</v>
      </c>
      <c r="BH173" s="222">
        <v>331.75995871624991</v>
      </c>
      <c r="BI173" s="222">
        <v>339.705772245086</v>
      </c>
      <c r="BJ173" s="222">
        <v>347.84189190031339</v>
      </c>
      <c r="BK173" s="223">
        <v>353.86449276365613</v>
      </c>
      <c r="BL173" s="223">
        <v>359.88709362699882</v>
      </c>
      <c r="BM173" s="223">
        <v>365.90969449034168</v>
      </c>
      <c r="BN173" s="223">
        <v>371.93229535368437</v>
      </c>
      <c r="BO173" s="223">
        <v>379.05362586328459</v>
      </c>
      <c r="BP173" s="223">
        <v>386.17495637288476</v>
      </c>
      <c r="BQ173" s="223">
        <v>405.91732888874685</v>
      </c>
      <c r="BR173" s="223">
        <v>429.43901443239605</v>
      </c>
      <c r="BS173" s="223">
        <v>439.76692345918184</v>
      </c>
      <c r="BT173" s="223">
        <v>445.43855751907296</v>
      </c>
      <c r="BU173" s="223">
        <v>451.31206972721037</v>
      </c>
      <c r="BV173" s="223">
        <v>457.32689663912004</v>
      </c>
      <c r="BW173" s="222">
        <v>307.18514695949062</v>
      </c>
      <c r="BX173" s="222">
        <v>314.5423817084129</v>
      </c>
      <c r="BY173" s="222">
        <v>322.07582583362341</v>
      </c>
      <c r="BZ173" s="223">
        <v>327.65230811449629</v>
      </c>
      <c r="CA173" s="223">
        <v>333.22879039536923</v>
      </c>
      <c r="CB173" s="223">
        <v>338.80527267624217</v>
      </c>
      <c r="CC173" s="223">
        <v>344.38175495711505</v>
      </c>
      <c r="CD173" s="223">
        <v>350.97557950304116</v>
      </c>
      <c r="CE173" s="223">
        <v>357.56940404896727</v>
      </c>
      <c r="CF173" s="223">
        <v>375.84937860069141</v>
      </c>
      <c r="CG173" s="223">
        <v>397.62871706703328</v>
      </c>
      <c r="CH173" s="223">
        <v>407.1915957955386</v>
      </c>
      <c r="CI173" s="223">
        <v>412.44310881395631</v>
      </c>
      <c r="CJ173" s="223">
        <v>417.88154604371317</v>
      </c>
      <c r="CK173" s="223">
        <v>423.45083022140733</v>
      </c>
      <c r="CL173" s="222">
        <v>11.263455388514659</v>
      </c>
      <c r="CM173" s="222">
        <v>11.533220662641808</v>
      </c>
      <c r="CN173" s="222">
        <v>11.80944694723286</v>
      </c>
      <c r="CO173" s="223">
        <v>12.0139179641982</v>
      </c>
      <c r="CP173" s="223">
        <v>12.218388981163539</v>
      </c>
      <c r="CQ173" s="223">
        <v>12.422859998128882</v>
      </c>
      <c r="CR173" s="223">
        <v>12.627331015094221</v>
      </c>
      <c r="CS173" s="223">
        <v>12.86910458177818</v>
      </c>
      <c r="CT173" s="223">
        <v>13.110878148462136</v>
      </c>
      <c r="CU173" s="223">
        <v>13.781143882025354</v>
      </c>
      <c r="CV173" s="223">
        <v>14.579719625791222</v>
      </c>
      <c r="CW173" s="223">
        <v>14.930358512503085</v>
      </c>
      <c r="CX173" s="223">
        <v>15.122913989845069</v>
      </c>
      <c r="CY173" s="223">
        <v>15.322323354936152</v>
      </c>
      <c r="CZ173" s="223">
        <v>15.526530441451603</v>
      </c>
      <c r="DA173" s="224">
        <v>0</v>
      </c>
      <c r="DB173" s="224">
        <v>0</v>
      </c>
      <c r="DC173" s="224">
        <v>0</v>
      </c>
      <c r="DD173" s="225">
        <v>0</v>
      </c>
      <c r="DE173" s="225">
        <v>0</v>
      </c>
      <c r="DF173" s="225">
        <v>0</v>
      </c>
      <c r="DG173" s="225">
        <v>0</v>
      </c>
      <c r="DH173" s="225">
        <v>0</v>
      </c>
      <c r="DI173" s="225">
        <v>0</v>
      </c>
      <c r="DJ173" s="225">
        <v>0</v>
      </c>
      <c r="DK173" s="225">
        <v>0</v>
      </c>
      <c r="DL173" s="225">
        <v>0</v>
      </c>
      <c r="DM173" s="225">
        <v>0</v>
      </c>
      <c r="DN173" s="225">
        <v>0</v>
      </c>
      <c r="DO173" s="225">
        <v>0</v>
      </c>
      <c r="DP173" s="224">
        <v>0</v>
      </c>
      <c r="DQ173" s="224">
        <v>0</v>
      </c>
      <c r="DR173" s="224">
        <v>0</v>
      </c>
      <c r="DS173" s="225">
        <v>0</v>
      </c>
      <c r="DT173" s="225">
        <v>0</v>
      </c>
      <c r="DU173" s="225">
        <v>0</v>
      </c>
      <c r="DV173" s="225">
        <v>0</v>
      </c>
      <c r="DW173" s="225">
        <v>0</v>
      </c>
      <c r="DX173" s="225">
        <v>0</v>
      </c>
      <c r="DY173" s="225">
        <v>0</v>
      </c>
      <c r="DZ173" s="225">
        <v>0</v>
      </c>
      <c r="EA173" s="225">
        <v>0</v>
      </c>
      <c r="EB173" s="225">
        <v>0</v>
      </c>
      <c r="EC173" s="225">
        <v>0</v>
      </c>
      <c r="ED173" s="225">
        <v>0</v>
      </c>
    </row>
    <row r="174" spans="1:134" ht="15" x14ac:dyDescent="0.25">
      <c r="A174" s="216">
        <v>117</v>
      </c>
      <c r="B174" s="216">
        <v>92</v>
      </c>
      <c r="C174" s="216" t="s">
        <v>872</v>
      </c>
      <c r="D174" s="2">
        <v>99705</v>
      </c>
      <c r="E174" s="2">
        <v>99705</v>
      </c>
      <c r="F174" s="217" t="s">
        <v>773</v>
      </c>
      <c r="G174" s="20">
        <v>81</v>
      </c>
      <c r="H174" s="20">
        <v>33</v>
      </c>
      <c r="I174" s="20">
        <v>31</v>
      </c>
      <c r="J174" s="20">
        <v>2</v>
      </c>
      <c r="K174" s="20">
        <v>1</v>
      </c>
      <c r="L174" s="20">
        <v>89</v>
      </c>
      <c r="M174" s="20">
        <v>90</v>
      </c>
      <c r="N174" s="20">
        <v>3</v>
      </c>
      <c r="O174" s="20">
        <v>0</v>
      </c>
      <c r="P174" s="20">
        <v>0</v>
      </c>
      <c r="Q174" s="20">
        <v>93</v>
      </c>
      <c r="R174" s="20">
        <v>3292</v>
      </c>
      <c r="S174" s="20">
        <v>2004.314606741573</v>
      </c>
      <c r="T174" s="20">
        <v>2018.6222222222223</v>
      </c>
      <c r="U174" s="20">
        <v>5510.666666666667</v>
      </c>
      <c r="V174" s="20">
        <v>0</v>
      </c>
      <c r="W174" s="20">
        <v>0</v>
      </c>
      <c r="X174" s="20">
        <v>2131.2688172043013</v>
      </c>
      <c r="Y174" s="20">
        <v>0.36666666666666664</v>
      </c>
      <c r="Z174" s="20">
        <v>32.633333333333333</v>
      </c>
      <c r="AA174" s="20">
        <v>0</v>
      </c>
      <c r="AB174" s="218">
        <v>3</v>
      </c>
      <c r="AC174" s="218">
        <v>0</v>
      </c>
      <c r="AD174" s="219">
        <v>36</v>
      </c>
      <c r="AE174" s="220">
        <v>0.34444444444444439</v>
      </c>
      <c r="AF174" s="220">
        <v>30.655555555555555</v>
      </c>
      <c r="AG174" s="221">
        <v>31</v>
      </c>
      <c r="AH174" s="220">
        <v>0</v>
      </c>
      <c r="AI174" s="220">
        <v>0.34032229008098219</v>
      </c>
      <c r="AJ174" s="220">
        <v>30.288683817207414</v>
      </c>
      <c r="AK174" s="220">
        <v>30.629006107288397</v>
      </c>
      <c r="AL174" s="220">
        <v>0</v>
      </c>
      <c r="AM174" s="220">
        <v>0.32133645288471901</v>
      </c>
      <c r="AN174" s="220">
        <v>28.598944306739998</v>
      </c>
      <c r="AO174" s="220">
        <v>28.920280759624717</v>
      </c>
      <c r="AP174" s="220">
        <v>0</v>
      </c>
      <c r="AQ174" s="220">
        <v>2.8203230020047281</v>
      </c>
      <c r="AR174" s="220">
        <v>0</v>
      </c>
      <c r="AS174" s="220">
        <v>28.428364094554848</v>
      </c>
      <c r="AT174" s="220">
        <v>29.508177467819639</v>
      </c>
      <c r="AU174" s="220">
        <v>30.629006107288397</v>
      </c>
      <c r="AV174" s="220">
        <v>31.792407922969865</v>
      </c>
      <c r="AW174" s="220">
        <v>33</v>
      </c>
      <c r="AX174" s="220">
        <v>26.980085135984503</v>
      </c>
      <c r="AY174" s="220">
        <v>27.933342747534699</v>
      </c>
      <c r="AZ174" s="220">
        <v>28.920280759624717</v>
      </c>
      <c r="BA174" s="220">
        <v>29.942089164725399</v>
      </c>
      <c r="BB174" s="220">
        <v>31</v>
      </c>
      <c r="BC174" s="220">
        <v>2.6514072785456535</v>
      </c>
      <c r="BD174" s="220">
        <v>2.7345611961272809</v>
      </c>
      <c r="BE174" s="220">
        <v>2.8203230020047281</v>
      </c>
      <c r="BF174" s="220">
        <v>2.9087744852453215</v>
      </c>
      <c r="BG174" s="220">
        <v>3</v>
      </c>
      <c r="BH174" s="222">
        <v>33.339034484247577</v>
      </c>
      <c r="BI174" s="222">
        <v>33.681552131571188</v>
      </c>
      <c r="BJ174" s="222">
        <v>34.027588727194981</v>
      </c>
      <c r="BK174" s="223">
        <v>35.145370464265028</v>
      </c>
      <c r="BL174" s="223">
        <v>36.263152201335082</v>
      </c>
      <c r="BM174" s="223">
        <v>37.380933938405136</v>
      </c>
      <c r="BN174" s="223">
        <v>38.498715675475182</v>
      </c>
      <c r="BO174" s="223">
        <v>39.820419266314289</v>
      </c>
      <c r="BP174" s="223">
        <v>41.142122857153403</v>
      </c>
      <c r="BQ174" s="223">
        <v>44.806264636659591</v>
      </c>
      <c r="BR174" s="223">
        <v>49.171838766903839</v>
      </c>
      <c r="BS174" s="223">
        <v>51.088676417980473</v>
      </c>
      <c r="BT174" s="223">
        <v>52.141319472923364</v>
      </c>
      <c r="BU174" s="223">
        <v>53.231430676983784</v>
      </c>
      <c r="BV174" s="223">
        <v>54.347769585426477</v>
      </c>
      <c r="BW174" s="222">
        <v>31.318486939747725</v>
      </c>
      <c r="BX174" s="222">
        <v>31.640245941778993</v>
      </c>
      <c r="BY174" s="222">
        <v>31.965310622516498</v>
      </c>
      <c r="BZ174" s="223">
        <v>33.01534801188533</v>
      </c>
      <c r="CA174" s="223">
        <v>34.065385401254169</v>
      </c>
      <c r="CB174" s="223">
        <v>35.115422790623001</v>
      </c>
      <c r="CC174" s="223">
        <v>36.165460179991832</v>
      </c>
      <c r="CD174" s="223">
        <v>37.407060522901304</v>
      </c>
      <c r="CE174" s="223">
        <v>38.648660865810776</v>
      </c>
      <c r="CF174" s="223">
        <v>42.090733446559014</v>
      </c>
      <c r="CG174" s="223">
        <v>46.191727326485427</v>
      </c>
      <c r="CH174" s="223">
        <v>47.992392998708929</v>
      </c>
      <c r="CI174" s="223">
        <v>48.981239504867396</v>
      </c>
      <c r="CJ174" s="223">
        <v>50.005283363227193</v>
      </c>
      <c r="CK174" s="223">
        <v>51.053965368127898</v>
      </c>
      <c r="CL174" s="222">
        <v>3.0308213167497797</v>
      </c>
      <c r="CM174" s="222">
        <v>3.0619592846882897</v>
      </c>
      <c r="CN174" s="222">
        <v>3.0934171570177256</v>
      </c>
      <c r="CO174" s="223">
        <v>3.1950336785695481</v>
      </c>
      <c r="CP174" s="223">
        <v>3.2966502001213711</v>
      </c>
      <c r="CQ174" s="223">
        <v>3.3982667216731941</v>
      </c>
      <c r="CR174" s="223">
        <v>3.4998832432250162</v>
      </c>
      <c r="CS174" s="223">
        <v>3.6200381151194807</v>
      </c>
      <c r="CT174" s="223">
        <v>3.7401929870139461</v>
      </c>
      <c r="CU174" s="223">
        <v>4.0732967851508723</v>
      </c>
      <c r="CV174" s="223">
        <v>4.4701671606276223</v>
      </c>
      <c r="CW174" s="223">
        <v>4.644425128907316</v>
      </c>
      <c r="CX174" s="223">
        <v>4.7401199520839414</v>
      </c>
      <c r="CY174" s="223">
        <v>4.839220970634889</v>
      </c>
      <c r="CZ174" s="223">
        <v>4.9407063259478612</v>
      </c>
      <c r="DA174" s="224">
        <v>0</v>
      </c>
      <c r="DB174" s="224">
        <v>0</v>
      </c>
      <c r="DC174" s="224">
        <v>0</v>
      </c>
      <c r="DD174" s="225">
        <v>0</v>
      </c>
      <c r="DE174" s="225">
        <v>0</v>
      </c>
      <c r="DF174" s="225">
        <v>0</v>
      </c>
      <c r="DG174" s="225">
        <v>0</v>
      </c>
      <c r="DH174" s="225">
        <v>0</v>
      </c>
      <c r="DI174" s="225">
        <v>0</v>
      </c>
      <c r="DJ174" s="225">
        <v>0</v>
      </c>
      <c r="DK174" s="225">
        <v>0</v>
      </c>
      <c r="DL174" s="225">
        <v>0</v>
      </c>
      <c r="DM174" s="225">
        <v>0</v>
      </c>
      <c r="DN174" s="225">
        <v>0</v>
      </c>
      <c r="DO174" s="225">
        <v>0</v>
      </c>
      <c r="DP174" s="224">
        <v>0</v>
      </c>
      <c r="DQ174" s="224">
        <v>0</v>
      </c>
      <c r="DR174" s="224">
        <v>0</v>
      </c>
      <c r="DS174" s="225">
        <v>0</v>
      </c>
      <c r="DT174" s="225">
        <v>0</v>
      </c>
      <c r="DU174" s="225">
        <v>0</v>
      </c>
      <c r="DV174" s="225">
        <v>0</v>
      </c>
      <c r="DW174" s="225">
        <v>0</v>
      </c>
      <c r="DX174" s="225">
        <v>0</v>
      </c>
      <c r="DY174" s="225">
        <v>0</v>
      </c>
      <c r="DZ174" s="225">
        <v>0</v>
      </c>
      <c r="EA174" s="225">
        <v>0</v>
      </c>
      <c r="EB174" s="225">
        <v>0</v>
      </c>
      <c r="EC174" s="225">
        <v>0</v>
      </c>
      <c r="ED174" s="225">
        <v>0</v>
      </c>
    </row>
    <row r="175" spans="1:134" ht="15" x14ac:dyDescent="0.25">
      <c r="A175" s="216">
        <v>118</v>
      </c>
      <c r="B175" s="216">
        <v>92</v>
      </c>
      <c r="C175" s="216" t="s">
        <v>873</v>
      </c>
      <c r="D175" s="2">
        <v>99705</v>
      </c>
      <c r="E175" s="2">
        <v>99705</v>
      </c>
      <c r="F175" s="217" t="s">
        <v>773</v>
      </c>
      <c r="G175" s="20">
        <v>123</v>
      </c>
      <c r="H175" s="20">
        <v>54</v>
      </c>
      <c r="I175" s="20">
        <v>49</v>
      </c>
      <c r="J175" s="20">
        <v>5</v>
      </c>
      <c r="K175" s="20">
        <v>0</v>
      </c>
      <c r="L175" s="20">
        <v>15</v>
      </c>
      <c r="M175" s="20">
        <v>15</v>
      </c>
      <c r="N175" s="20">
        <v>0</v>
      </c>
      <c r="O175" s="20">
        <v>0</v>
      </c>
      <c r="P175" s="20">
        <v>0</v>
      </c>
      <c r="Q175" s="20">
        <v>15</v>
      </c>
      <c r="R175" s="20">
        <v>0</v>
      </c>
      <c r="S175" s="20">
        <v>1687.8</v>
      </c>
      <c r="T175" s="20">
        <v>1687.8</v>
      </c>
      <c r="U175" s="20">
        <v>0</v>
      </c>
      <c r="V175" s="20">
        <v>0</v>
      </c>
      <c r="W175" s="20">
        <v>0</v>
      </c>
      <c r="X175" s="20">
        <v>1687.8</v>
      </c>
      <c r="Y175" s="20">
        <v>0</v>
      </c>
      <c r="Z175" s="20">
        <v>54</v>
      </c>
      <c r="AA175" s="20">
        <v>0</v>
      </c>
      <c r="AB175" s="218">
        <v>0</v>
      </c>
      <c r="AC175" s="218">
        <v>0</v>
      </c>
      <c r="AD175" s="219">
        <v>54</v>
      </c>
      <c r="AE175" s="220">
        <v>0</v>
      </c>
      <c r="AF175" s="220">
        <v>49</v>
      </c>
      <c r="AG175" s="221">
        <v>49</v>
      </c>
      <c r="AH175" s="220">
        <v>0</v>
      </c>
      <c r="AI175" s="220">
        <v>0</v>
      </c>
      <c r="AJ175" s="220">
        <v>50.120191811926468</v>
      </c>
      <c r="AK175" s="220">
        <v>50.120191811926468</v>
      </c>
      <c r="AL175" s="220">
        <v>0</v>
      </c>
      <c r="AM175" s="220">
        <v>0</v>
      </c>
      <c r="AN175" s="220">
        <v>45.712701845858426</v>
      </c>
      <c r="AO175" s="220">
        <v>45.712701845858426</v>
      </c>
      <c r="AP175" s="220">
        <v>0</v>
      </c>
      <c r="AQ175" s="220">
        <v>0</v>
      </c>
      <c r="AR175" s="220">
        <v>0</v>
      </c>
      <c r="AS175" s="220">
        <v>46.519141245635204</v>
      </c>
      <c r="AT175" s="220">
        <v>48.286108583704866</v>
      </c>
      <c r="AU175" s="220">
        <v>50.120191811926468</v>
      </c>
      <c r="AV175" s="220">
        <v>52.023940237587055</v>
      </c>
      <c r="AW175" s="220">
        <v>54</v>
      </c>
      <c r="AX175" s="220">
        <v>42.645941021394862</v>
      </c>
      <c r="AY175" s="220">
        <v>44.152703052554848</v>
      </c>
      <c r="AZ175" s="220">
        <v>45.712701845858426</v>
      </c>
      <c r="BA175" s="220">
        <v>47.327818357146604</v>
      </c>
      <c r="BB175" s="220">
        <v>49</v>
      </c>
      <c r="BC175" s="220">
        <v>0</v>
      </c>
      <c r="BD175" s="220">
        <v>0</v>
      </c>
      <c r="BE175" s="220">
        <v>0</v>
      </c>
      <c r="BF175" s="220">
        <v>0</v>
      </c>
      <c r="BG175" s="220">
        <v>0</v>
      </c>
      <c r="BH175" s="222">
        <v>54.554783701496042</v>
      </c>
      <c r="BI175" s="222">
        <v>55.115267124389213</v>
      </c>
      <c r="BJ175" s="222">
        <v>55.68150882631906</v>
      </c>
      <c r="BK175" s="223">
        <v>57.510606214251865</v>
      </c>
      <c r="BL175" s="223">
        <v>59.339703602184677</v>
      </c>
      <c r="BM175" s="223">
        <v>61.168800990117489</v>
      </c>
      <c r="BN175" s="223">
        <v>62.997898378050294</v>
      </c>
      <c r="BO175" s="223">
        <v>65.160686072150654</v>
      </c>
      <c r="BP175" s="223">
        <v>67.323473766251027</v>
      </c>
      <c r="BQ175" s="223">
        <v>73.319342132715704</v>
      </c>
      <c r="BR175" s="223">
        <v>80.463008891297193</v>
      </c>
      <c r="BS175" s="223">
        <v>83.599652320331685</v>
      </c>
      <c r="BT175" s="223">
        <v>85.322159137510951</v>
      </c>
      <c r="BU175" s="223">
        <v>87.105977471428005</v>
      </c>
      <c r="BV175" s="223">
        <v>88.932713867061508</v>
      </c>
      <c r="BW175" s="222">
        <v>49.503414840246407</v>
      </c>
      <c r="BX175" s="222">
        <v>50.012001649908733</v>
      </c>
      <c r="BY175" s="222">
        <v>50.525813564622851</v>
      </c>
      <c r="BZ175" s="223">
        <v>52.185550083302616</v>
      </c>
      <c r="CA175" s="223">
        <v>53.845286601982394</v>
      </c>
      <c r="CB175" s="223">
        <v>55.505023120662166</v>
      </c>
      <c r="CC175" s="223">
        <v>57.164759639341931</v>
      </c>
      <c r="CD175" s="223">
        <v>59.127289213618184</v>
      </c>
      <c r="CE175" s="223">
        <v>61.089818787894451</v>
      </c>
      <c r="CF175" s="223">
        <v>66.530514157464253</v>
      </c>
      <c r="CG175" s="223">
        <v>73.012730290251156</v>
      </c>
      <c r="CH175" s="223">
        <v>75.858943772152827</v>
      </c>
      <c r="CI175" s="223">
        <v>77.421959217371054</v>
      </c>
      <c r="CJ175" s="223">
        <v>79.040609187036523</v>
      </c>
      <c r="CK175" s="223">
        <v>80.698203323815065</v>
      </c>
      <c r="CL175" s="222">
        <v>0</v>
      </c>
      <c r="CM175" s="222">
        <v>0</v>
      </c>
      <c r="CN175" s="222">
        <v>0</v>
      </c>
      <c r="CO175" s="223">
        <v>0</v>
      </c>
      <c r="CP175" s="223">
        <v>0</v>
      </c>
      <c r="CQ175" s="223">
        <v>0</v>
      </c>
      <c r="CR175" s="223">
        <v>0</v>
      </c>
      <c r="CS175" s="223">
        <v>0</v>
      </c>
      <c r="CT175" s="223">
        <v>0</v>
      </c>
      <c r="CU175" s="223">
        <v>0</v>
      </c>
      <c r="CV175" s="223">
        <v>0</v>
      </c>
      <c r="CW175" s="223">
        <v>0</v>
      </c>
      <c r="CX175" s="223">
        <v>0</v>
      </c>
      <c r="CY175" s="223">
        <v>0</v>
      </c>
      <c r="CZ175" s="223">
        <v>0</v>
      </c>
      <c r="DA175" s="224">
        <v>0</v>
      </c>
      <c r="DB175" s="224">
        <v>0</v>
      </c>
      <c r="DC175" s="224">
        <v>0</v>
      </c>
      <c r="DD175" s="225">
        <v>0</v>
      </c>
      <c r="DE175" s="225">
        <v>0</v>
      </c>
      <c r="DF175" s="225">
        <v>0</v>
      </c>
      <c r="DG175" s="225">
        <v>0</v>
      </c>
      <c r="DH175" s="225">
        <v>0</v>
      </c>
      <c r="DI175" s="225">
        <v>0</v>
      </c>
      <c r="DJ175" s="225">
        <v>0</v>
      </c>
      <c r="DK175" s="225">
        <v>0</v>
      </c>
      <c r="DL175" s="225">
        <v>0</v>
      </c>
      <c r="DM175" s="225">
        <v>0</v>
      </c>
      <c r="DN175" s="225">
        <v>0</v>
      </c>
      <c r="DO175" s="225">
        <v>0</v>
      </c>
      <c r="DP175" s="224">
        <v>0</v>
      </c>
      <c r="DQ175" s="224">
        <v>0</v>
      </c>
      <c r="DR175" s="224">
        <v>0</v>
      </c>
      <c r="DS175" s="225">
        <v>0</v>
      </c>
      <c r="DT175" s="225">
        <v>0</v>
      </c>
      <c r="DU175" s="225">
        <v>0</v>
      </c>
      <c r="DV175" s="225">
        <v>0</v>
      </c>
      <c r="DW175" s="225">
        <v>0</v>
      </c>
      <c r="DX175" s="225">
        <v>0</v>
      </c>
      <c r="DY175" s="225">
        <v>0</v>
      </c>
      <c r="DZ175" s="225">
        <v>0</v>
      </c>
      <c r="EA175" s="225">
        <v>0</v>
      </c>
      <c r="EB175" s="225">
        <v>0</v>
      </c>
      <c r="EC175" s="225">
        <v>0</v>
      </c>
      <c r="ED175" s="225">
        <v>0</v>
      </c>
    </row>
    <row r="176" spans="1:134" ht="15" x14ac:dyDescent="0.25">
      <c r="A176" s="216">
        <v>119</v>
      </c>
      <c r="B176" s="216">
        <v>92</v>
      </c>
      <c r="C176" s="216" t="s">
        <v>874</v>
      </c>
      <c r="D176" s="2">
        <v>99705</v>
      </c>
      <c r="E176" s="2">
        <v>99705</v>
      </c>
      <c r="F176" s="217" t="s">
        <v>773</v>
      </c>
      <c r="G176" s="20">
        <v>274</v>
      </c>
      <c r="H176" s="20">
        <v>104</v>
      </c>
      <c r="I176" s="20">
        <v>93</v>
      </c>
      <c r="J176" s="20">
        <v>11</v>
      </c>
      <c r="K176" s="20">
        <v>1</v>
      </c>
      <c r="L176" s="20">
        <v>102</v>
      </c>
      <c r="M176" s="20">
        <v>103</v>
      </c>
      <c r="N176" s="20">
        <v>9</v>
      </c>
      <c r="O176" s="20">
        <v>0</v>
      </c>
      <c r="P176" s="20">
        <v>0</v>
      </c>
      <c r="Q176" s="20">
        <v>112</v>
      </c>
      <c r="R176" s="20">
        <v>3536</v>
      </c>
      <c r="S176" s="20">
        <v>2194.3431372549021</v>
      </c>
      <c r="T176" s="20">
        <v>2207.3689320388348</v>
      </c>
      <c r="U176" s="20">
        <v>4649.2222222222226</v>
      </c>
      <c r="V176" s="20">
        <v>0</v>
      </c>
      <c r="W176" s="20">
        <v>0</v>
      </c>
      <c r="X176" s="20">
        <v>2403.5892857142858</v>
      </c>
      <c r="Y176" s="20">
        <v>1.0097087378640777</v>
      </c>
      <c r="Z176" s="20">
        <v>102.99029126213593</v>
      </c>
      <c r="AA176" s="20">
        <v>0</v>
      </c>
      <c r="AB176" s="218">
        <v>9</v>
      </c>
      <c r="AC176" s="218">
        <v>0</v>
      </c>
      <c r="AD176" s="219">
        <v>113</v>
      </c>
      <c r="AE176" s="220">
        <v>0.90291262135922323</v>
      </c>
      <c r="AF176" s="220">
        <v>92.097087378640779</v>
      </c>
      <c r="AG176" s="221">
        <v>93</v>
      </c>
      <c r="AH176" s="220">
        <v>0</v>
      </c>
      <c r="AI176" s="220">
        <v>0.93716288177640283</v>
      </c>
      <c r="AJ176" s="220">
        <v>95.590613941193098</v>
      </c>
      <c r="AK176" s="220">
        <v>96.5277768229695</v>
      </c>
      <c r="AL176" s="220">
        <v>0</v>
      </c>
      <c r="AM176" s="220">
        <v>0.84233827455217614</v>
      </c>
      <c r="AN176" s="220">
        <v>85.918504004321974</v>
      </c>
      <c r="AO176" s="220">
        <v>86.760842278874151</v>
      </c>
      <c r="AP176" s="220">
        <v>0</v>
      </c>
      <c r="AQ176" s="220">
        <v>8.4609690060141833</v>
      </c>
      <c r="AR176" s="220">
        <v>0</v>
      </c>
      <c r="AS176" s="220">
        <v>89.592420176778916</v>
      </c>
      <c r="AT176" s="220">
        <v>92.995468383431586</v>
      </c>
      <c r="AU176" s="220">
        <v>96.5277768229695</v>
      </c>
      <c r="AV176" s="220">
        <v>100.19425527238988</v>
      </c>
      <c r="AW176" s="220">
        <v>104</v>
      </c>
      <c r="AX176" s="220">
        <v>80.940255407953515</v>
      </c>
      <c r="AY176" s="220">
        <v>83.8000282426041</v>
      </c>
      <c r="AZ176" s="220">
        <v>86.760842278874151</v>
      </c>
      <c r="BA176" s="220">
        <v>89.826267494176207</v>
      </c>
      <c r="BB176" s="220">
        <v>93</v>
      </c>
      <c r="BC176" s="220">
        <v>7.9542218356369609</v>
      </c>
      <c r="BD176" s="220">
        <v>8.2036835883818426</v>
      </c>
      <c r="BE176" s="220">
        <v>8.4609690060141833</v>
      </c>
      <c r="BF176" s="220">
        <v>8.7263234557359635</v>
      </c>
      <c r="BG176" s="220">
        <v>9</v>
      </c>
      <c r="BH176" s="222">
        <v>105.06847231399237</v>
      </c>
      <c r="BI176" s="222">
        <v>106.14792186919405</v>
      </c>
      <c r="BJ176" s="222">
        <v>107.23846144328115</v>
      </c>
      <c r="BK176" s="223">
        <v>110.76116752374433</v>
      </c>
      <c r="BL176" s="223">
        <v>114.28387360420753</v>
      </c>
      <c r="BM176" s="223">
        <v>117.80657968467072</v>
      </c>
      <c r="BN176" s="223">
        <v>121.3292857651339</v>
      </c>
      <c r="BO176" s="223">
        <v>125.49465465747534</v>
      </c>
      <c r="BP176" s="223">
        <v>129.6600235498168</v>
      </c>
      <c r="BQ176" s="223">
        <v>141.20762188523022</v>
      </c>
      <c r="BR176" s="223">
        <v>154.96579490175756</v>
      </c>
      <c r="BS176" s="223">
        <v>161.00673780212028</v>
      </c>
      <c r="BT176" s="223">
        <v>164.32415833891</v>
      </c>
      <c r="BU176" s="223">
        <v>167.75966031534284</v>
      </c>
      <c r="BV176" s="223">
        <v>171.27781929952587</v>
      </c>
      <c r="BW176" s="222">
        <v>93.955460819243171</v>
      </c>
      <c r="BX176" s="222">
        <v>94.920737825336985</v>
      </c>
      <c r="BY176" s="222">
        <v>95.895931867549493</v>
      </c>
      <c r="BZ176" s="223">
        <v>99.046044035655981</v>
      </c>
      <c r="CA176" s="223">
        <v>102.1961562037625</v>
      </c>
      <c r="CB176" s="223">
        <v>105.34626837186902</v>
      </c>
      <c r="CC176" s="223">
        <v>108.4963805399755</v>
      </c>
      <c r="CD176" s="223">
        <v>112.2211815687039</v>
      </c>
      <c r="CE176" s="223">
        <v>115.94598259743232</v>
      </c>
      <c r="CF176" s="223">
        <v>126.27220033967704</v>
      </c>
      <c r="CG176" s="223">
        <v>138.57518197945629</v>
      </c>
      <c r="CH176" s="223">
        <v>143.97717899612678</v>
      </c>
      <c r="CI176" s="223">
        <v>146.94371851460221</v>
      </c>
      <c r="CJ176" s="223">
        <v>150.01585008968158</v>
      </c>
      <c r="CK176" s="223">
        <v>153.16189610438371</v>
      </c>
      <c r="CL176" s="222">
        <v>9.0924639502493392</v>
      </c>
      <c r="CM176" s="222">
        <v>9.18587785406487</v>
      </c>
      <c r="CN176" s="222">
        <v>9.2802514710531767</v>
      </c>
      <c r="CO176" s="223">
        <v>9.585101035708643</v>
      </c>
      <c r="CP176" s="223">
        <v>9.8899506003641129</v>
      </c>
      <c r="CQ176" s="223">
        <v>10.194800165019581</v>
      </c>
      <c r="CR176" s="223">
        <v>10.499649729675049</v>
      </c>
      <c r="CS176" s="223">
        <v>10.860114345358442</v>
      </c>
      <c r="CT176" s="223">
        <v>11.220578961041838</v>
      </c>
      <c r="CU176" s="223">
        <v>12.219890355452616</v>
      </c>
      <c r="CV176" s="223">
        <v>13.410501481882866</v>
      </c>
      <c r="CW176" s="223">
        <v>13.933275386721947</v>
      </c>
      <c r="CX176" s="223">
        <v>14.220359856251825</v>
      </c>
      <c r="CY176" s="223">
        <v>14.517662911904669</v>
      </c>
      <c r="CZ176" s="223">
        <v>14.822118977843584</v>
      </c>
      <c r="DA176" s="224">
        <v>0</v>
      </c>
      <c r="DB176" s="224">
        <v>0</v>
      </c>
      <c r="DC176" s="224">
        <v>0</v>
      </c>
      <c r="DD176" s="225">
        <v>0</v>
      </c>
      <c r="DE176" s="225">
        <v>0</v>
      </c>
      <c r="DF176" s="225">
        <v>0</v>
      </c>
      <c r="DG176" s="225">
        <v>0</v>
      </c>
      <c r="DH176" s="225">
        <v>0</v>
      </c>
      <c r="DI176" s="225">
        <v>0</v>
      </c>
      <c r="DJ176" s="225">
        <v>0</v>
      </c>
      <c r="DK176" s="225">
        <v>0</v>
      </c>
      <c r="DL176" s="225">
        <v>0</v>
      </c>
      <c r="DM176" s="225">
        <v>0</v>
      </c>
      <c r="DN176" s="225">
        <v>0</v>
      </c>
      <c r="DO176" s="225">
        <v>0</v>
      </c>
      <c r="DP176" s="224">
        <v>0</v>
      </c>
      <c r="DQ176" s="224">
        <v>0</v>
      </c>
      <c r="DR176" s="224">
        <v>0</v>
      </c>
      <c r="DS176" s="225">
        <v>0</v>
      </c>
      <c r="DT176" s="225">
        <v>0</v>
      </c>
      <c r="DU176" s="225">
        <v>0</v>
      </c>
      <c r="DV176" s="225">
        <v>0</v>
      </c>
      <c r="DW176" s="225">
        <v>0</v>
      </c>
      <c r="DX176" s="225">
        <v>0</v>
      </c>
      <c r="DY176" s="225">
        <v>0</v>
      </c>
      <c r="DZ176" s="225">
        <v>0</v>
      </c>
      <c r="EA176" s="225">
        <v>0</v>
      </c>
      <c r="EB176" s="225">
        <v>0</v>
      </c>
      <c r="EC176" s="225">
        <v>0</v>
      </c>
      <c r="ED176" s="225">
        <v>0</v>
      </c>
    </row>
    <row r="177" spans="1:134" ht="15" x14ac:dyDescent="0.25">
      <c r="A177" s="216">
        <v>120</v>
      </c>
      <c r="B177" s="216">
        <v>92</v>
      </c>
      <c r="C177" s="216" t="s">
        <v>875</v>
      </c>
      <c r="D177" s="2">
        <v>99705</v>
      </c>
      <c r="E177" s="2">
        <v>99705</v>
      </c>
      <c r="F177" s="217" t="s">
        <v>773</v>
      </c>
      <c r="G177" s="20">
        <v>217</v>
      </c>
      <c r="H177" s="20">
        <v>77</v>
      </c>
      <c r="I177" s="20">
        <v>70</v>
      </c>
      <c r="J177" s="20">
        <v>7</v>
      </c>
      <c r="K177" s="20">
        <v>1</v>
      </c>
      <c r="L177" s="20">
        <v>147</v>
      </c>
      <c r="M177" s="20">
        <v>148</v>
      </c>
      <c r="N177" s="20">
        <v>2</v>
      </c>
      <c r="O177" s="20">
        <v>0</v>
      </c>
      <c r="P177" s="20">
        <v>0</v>
      </c>
      <c r="Q177" s="20">
        <v>150</v>
      </c>
      <c r="R177" s="20">
        <v>3024</v>
      </c>
      <c r="S177" s="20">
        <v>2220.9591836734694</v>
      </c>
      <c r="T177" s="20">
        <v>2226.385135135135</v>
      </c>
      <c r="U177" s="20">
        <v>2932</v>
      </c>
      <c r="V177" s="20">
        <v>0</v>
      </c>
      <c r="W177" s="20">
        <v>0</v>
      </c>
      <c r="X177" s="20">
        <v>2235.7933333333335</v>
      </c>
      <c r="Y177" s="20">
        <v>0.52027027027027029</v>
      </c>
      <c r="Z177" s="20">
        <v>76.479729729729726</v>
      </c>
      <c r="AA177" s="20">
        <v>0</v>
      </c>
      <c r="AB177" s="218">
        <v>2</v>
      </c>
      <c r="AC177" s="218">
        <v>0</v>
      </c>
      <c r="AD177" s="219">
        <v>79</v>
      </c>
      <c r="AE177" s="220">
        <v>0.47297297297297297</v>
      </c>
      <c r="AF177" s="220">
        <v>69.527027027027017</v>
      </c>
      <c r="AG177" s="221">
        <v>69.999999999999986</v>
      </c>
      <c r="AH177" s="220">
        <v>0</v>
      </c>
      <c r="AI177" s="220">
        <v>0.48288973592571799</v>
      </c>
      <c r="AJ177" s="220">
        <v>70.984791181080539</v>
      </c>
      <c r="AK177" s="220">
        <v>71.467680917006263</v>
      </c>
      <c r="AL177" s="220">
        <v>0</v>
      </c>
      <c r="AM177" s="220">
        <v>0.44124229580944424</v>
      </c>
      <c r="AN177" s="220">
        <v>64.862617483988302</v>
      </c>
      <c r="AO177" s="220">
        <v>65.303859779797747</v>
      </c>
      <c r="AP177" s="220">
        <v>0</v>
      </c>
      <c r="AQ177" s="220">
        <v>1.8802153346698185</v>
      </c>
      <c r="AR177" s="220">
        <v>0</v>
      </c>
      <c r="AS177" s="220">
        <v>66.33284955396131</v>
      </c>
      <c r="AT177" s="220">
        <v>68.852414091579163</v>
      </c>
      <c r="AU177" s="220">
        <v>71.467680917006263</v>
      </c>
      <c r="AV177" s="220">
        <v>74.182285153596354</v>
      </c>
      <c r="AW177" s="220">
        <v>77</v>
      </c>
      <c r="AX177" s="220">
        <v>60.922772887706934</v>
      </c>
      <c r="AY177" s="220">
        <v>63.075290075078343</v>
      </c>
      <c r="AZ177" s="220">
        <v>65.303859779797733</v>
      </c>
      <c r="BA177" s="220">
        <v>67.611169081637982</v>
      </c>
      <c r="BB177" s="220">
        <v>69.999999999999986</v>
      </c>
      <c r="BC177" s="220">
        <v>1.7676048523637691</v>
      </c>
      <c r="BD177" s="220">
        <v>1.823040797418187</v>
      </c>
      <c r="BE177" s="220">
        <v>1.8802153346698185</v>
      </c>
      <c r="BF177" s="220">
        <v>1.9391829901635476</v>
      </c>
      <c r="BG177" s="220">
        <v>2</v>
      </c>
      <c r="BH177" s="222">
        <v>78.71074211457136</v>
      </c>
      <c r="BI177" s="222">
        <v>80.459492522422806</v>
      </c>
      <c r="BJ177" s="222">
        <v>82.247095670152007</v>
      </c>
      <c r="BK177" s="223">
        <v>83.298634185951684</v>
      </c>
      <c r="BL177" s="223">
        <v>84.350172701751362</v>
      </c>
      <c r="BM177" s="223">
        <v>85.401711217551025</v>
      </c>
      <c r="BN177" s="223">
        <v>86.453249733350717</v>
      </c>
      <c r="BO177" s="223">
        <v>87.696625059808525</v>
      </c>
      <c r="BP177" s="223">
        <v>88.940000386266334</v>
      </c>
      <c r="BQ177" s="223">
        <v>92.386993730960853</v>
      </c>
      <c r="BR177" s="223">
        <v>96.493850364317012</v>
      </c>
      <c r="BS177" s="223">
        <v>98.297090256145495</v>
      </c>
      <c r="BT177" s="223">
        <v>99.287350410657325</v>
      </c>
      <c r="BU177" s="223">
        <v>100.31285823526984</v>
      </c>
      <c r="BV177" s="223">
        <v>101.36303942895283</v>
      </c>
      <c r="BW177" s="222">
        <v>71.555220104155765</v>
      </c>
      <c r="BX177" s="222">
        <v>73.144993202202542</v>
      </c>
      <c r="BY177" s="222">
        <v>74.770086972865442</v>
      </c>
      <c r="BZ177" s="223">
        <v>75.726031078137879</v>
      </c>
      <c r="CA177" s="223">
        <v>76.681975183410316</v>
      </c>
      <c r="CB177" s="223">
        <v>77.637919288682738</v>
      </c>
      <c r="CC177" s="223">
        <v>78.593863393955175</v>
      </c>
      <c r="CD177" s="223">
        <v>79.72420459982591</v>
      </c>
      <c r="CE177" s="223">
        <v>80.854545805696659</v>
      </c>
      <c r="CF177" s="223">
        <v>83.988176119055296</v>
      </c>
      <c r="CG177" s="223">
        <v>87.721682149379077</v>
      </c>
      <c r="CH177" s="223">
        <v>89.360991141950436</v>
      </c>
      <c r="CI177" s="223">
        <v>90.261227646052092</v>
      </c>
      <c r="CJ177" s="223">
        <v>91.193507486608922</v>
      </c>
      <c r="CK177" s="223">
        <v>92.148217662684374</v>
      </c>
      <c r="CL177" s="222">
        <v>2.0444348601187365</v>
      </c>
      <c r="CM177" s="222">
        <v>2.0898569486343588</v>
      </c>
      <c r="CN177" s="222">
        <v>2.1362881992247273</v>
      </c>
      <c r="CO177" s="223">
        <v>2.1636008879467972</v>
      </c>
      <c r="CP177" s="223">
        <v>2.1909135766688665</v>
      </c>
      <c r="CQ177" s="223">
        <v>2.2182262653909359</v>
      </c>
      <c r="CR177" s="223">
        <v>2.2455389541130053</v>
      </c>
      <c r="CS177" s="223">
        <v>2.2778344171378837</v>
      </c>
      <c r="CT177" s="223">
        <v>2.3101298801627621</v>
      </c>
      <c r="CU177" s="223">
        <v>2.3996621748301519</v>
      </c>
      <c r="CV177" s="223">
        <v>2.5063337756965458</v>
      </c>
      <c r="CW177" s="223">
        <v>2.5531711754842985</v>
      </c>
      <c r="CX177" s="223">
        <v>2.5788922184586314</v>
      </c>
      <c r="CY177" s="223">
        <v>2.6055287853316842</v>
      </c>
      <c r="CZ177" s="223">
        <v>2.6328062189338395</v>
      </c>
      <c r="DA177" s="224">
        <v>0</v>
      </c>
      <c r="DB177" s="224">
        <v>0</v>
      </c>
      <c r="DC177" s="224">
        <v>0</v>
      </c>
      <c r="DD177" s="225">
        <v>0</v>
      </c>
      <c r="DE177" s="225">
        <v>0</v>
      </c>
      <c r="DF177" s="225">
        <v>0</v>
      </c>
      <c r="DG177" s="225">
        <v>0</v>
      </c>
      <c r="DH177" s="225">
        <v>0</v>
      </c>
      <c r="DI177" s="225">
        <v>0</v>
      </c>
      <c r="DJ177" s="225">
        <v>0</v>
      </c>
      <c r="DK177" s="225">
        <v>0</v>
      </c>
      <c r="DL177" s="225">
        <v>0</v>
      </c>
      <c r="DM177" s="225">
        <v>0</v>
      </c>
      <c r="DN177" s="225">
        <v>0</v>
      </c>
      <c r="DO177" s="225">
        <v>0</v>
      </c>
      <c r="DP177" s="224">
        <v>0</v>
      </c>
      <c r="DQ177" s="224">
        <v>0</v>
      </c>
      <c r="DR177" s="224">
        <v>0</v>
      </c>
      <c r="DS177" s="225">
        <v>0</v>
      </c>
      <c r="DT177" s="225">
        <v>0</v>
      </c>
      <c r="DU177" s="225">
        <v>0</v>
      </c>
      <c r="DV177" s="225">
        <v>0</v>
      </c>
      <c r="DW177" s="225">
        <v>0</v>
      </c>
      <c r="DX177" s="225">
        <v>0</v>
      </c>
      <c r="DY177" s="225">
        <v>0</v>
      </c>
      <c r="DZ177" s="225">
        <v>0</v>
      </c>
      <c r="EA177" s="225">
        <v>0</v>
      </c>
      <c r="EB177" s="225">
        <v>0</v>
      </c>
      <c r="EC177" s="225">
        <v>0</v>
      </c>
      <c r="ED177" s="225">
        <v>0</v>
      </c>
    </row>
    <row r="178" spans="1:134" ht="15" x14ac:dyDescent="0.25">
      <c r="A178" s="216">
        <v>121</v>
      </c>
      <c r="B178" s="216">
        <v>92</v>
      </c>
      <c r="C178" s="216" t="s">
        <v>876</v>
      </c>
      <c r="D178" s="2">
        <v>99705</v>
      </c>
      <c r="E178" s="2">
        <v>99705</v>
      </c>
      <c r="F178" s="217" t="s">
        <v>773</v>
      </c>
      <c r="G178" s="20">
        <v>524</v>
      </c>
      <c r="H178" s="20">
        <v>203</v>
      </c>
      <c r="I178" s="20">
        <v>184</v>
      </c>
      <c r="J178" s="20">
        <v>19</v>
      </c>
      <c r="K178" s="20">
        <v>0</v>
      </c>
      <c r="L178" s="20">
        <v>131</v>
      </c>
      <c r="M178" s="20">
        <v>131</v>
      </c>
      <c r="N178" s="20">
        <v>2</v>
      </c>
      <c r="O178" s="20">
        <v>0</v>
      </c>
      <c r="P178" s="20">
        <v>0</v>
      </c>
      <c r="Q178" s="20">
        <v>133</v>
      </c>
      <c r="R178" s="20">
        <v>0</v>
      </c>
      <c r="S178" s="20">
        <v>1959.0916030534352</v>
      </c>
      <c r="T178" s="20">
        <v>1959.0916030534352</v>
      </c>
      <c r="U178" s="20">
        <v>5122</v>
      </c>
      <c r="V178" s="20">
        <v>0</v>
      </c>
      <c r="W178" s="20">
        <v>0</v>
      </c>
      <c r="X178" s="20">
        <v>2006.6541353383459</v>
      </c>
      <c r="Y178" s="20">
        <v>0</v>
      </c>
      <c r="Z178" s="20">
        <v>203</v>
      </c>
      <c r="AA178" s="20">
        <v>0</v>
      </c>
      <c r="AB178" s="218">
        <v>2</v>
      </c>
      <c r="AC178" s="218">
        <v>0</v>
      </c>
      <c r="AD178" s="219">
        <v>205</v>
      </c>
      <c r="AE178" s="220">
        <v>0</v>
      </c>
      <c r="AF178" s="220">
        <v>184</v>
      </c>
      <c r="AG178" s="221">
        <v>184</v>
      </c>
      <c r="AH178" s="220">
        <v>0</v>
      </c>
      <c r="AI178" s="220">
        <v>0</v>
      </c>
      <c r="AJ178" s="220">
        <v>188.4147951448347</v>
      </c>
      <c r="AK178" s="220">
        <v>188.4147951448347</v>
      </c>
      <c r="AL178" s="220">
        <v>0</v>
      </c>
      <c r="AM178" s="220">
        <v>0</v>
      </c>
      <c r="AN178" s="220">
        <v>171.65585999261123</v>
      </c>
      <c r="AO178" s="220">
        <v>171.65585999261123</v>
      </c>
      <c r="AP178" s="220">
        <v>0</v>
      </c>
      <c r="AQ178" s="220">
        <v>1.8802153346698185</v>
      </c>
      <c r="AR178" s="220">
        <v>0</v>
      </c>
      <c r="AS178" s="220">
        <v>174.87751246044346</v>
      </c>
      <c r="AT178" s="220">
        <v>181.52000078689051</v>
      </c>
      <c r="AU178" s="220">
        <v>188.4147951448347</v>
      </c>
      <c r="AV178" s="220">
        <v>195.57147904129948</v>
      </c>
      <c r="AW178" s="220">
        <v>203</v>
      </c>
      <c r="AX178" s="220">
        <v>160.13986016197254</v>
      </c>
      <c r="AY178" s="220">
        <v>165.79790534020597</v>
      </c>
      <c r="AZ178" s="220">
        <v>171.65585999261123</v>
      </c>
      <c r="BA178" s="220">
        <v>177.7207873003056</v>
      </c>
      <c r="BB178" s="220">
        <v>184</v>
      </c>
      <c r="BC178" s="220">
        <v>1.7676048523637691</v>
      </c>
      <c r="BD178" s="220">
        <v>1.823040797418187</v>
      </c>
      <c r="BE178" s="220">
        <v>1.8802153346698185</v>
      </c>
      <c r="BF178" s="220">
        <v>1.9391829901635476</v>
      </c>
      <c r="BG178" s="220">
        <v>2</v>
      </c>
      <c r="BH178" s="222">
        <v>206.30717356765132</v>
      </c>
      <c r="BI178" s="222">
        <v>209.66822593829068</v>
      </c>
      <c r="BJ178" s="222">
        <v>213.0840348781895</v>
      </c>
      <c r="BK178" s="223">
        <v>215.55936068661063</v>
      </c>
      <c r="BL178" s="223">
        <v>218.03468649503171</v>
      </c>
      <c r="BM178" s="223">
        <v>220.51001230345278</v>
      </c>
      <c r="BN178" s="223">
        <v>222.98533811187389</v>
      </c>
      <c r="BO178" s="223">
        <v>225.91224852826929</v>
      </c>
      <c r="BP178" s="223">
        <v>228.83915894466472</v>
      </c>
      <c r="BQ178" s="223">
        <v>236.95339485649845</v>
      </c>
      <c r="BR178" s="223">
        <v>246.62095154918032</v>
      </c>
      <c r="BS178" s="223">
        <v>250.86578535788112</v>
      </c>
      <c r="BT178" s="223">
        <v>253.19686166244242</v>
      </c>
      <c r="BU178" s="223">
        <v>255.61091112126854</v>
      </c>
      <c r="BV178" s="223">
        <v>258.08304178808015</v>
      </c>
      <c r="BW178" s="222">
        <v>186.99763515491549</v>
      </c>
      <c r="BX178" s="222">
        <v>190.04410626918957</v>
      </c>
      <c r="BY178" s="222">
        <v>193.14020895362989</v>
      </c>
      <c r="BZ178" s="223">
        <v>195.38385402136134</v>
      </c>
      <c r="CA178" s="223">
        <v>197.62749908909277</v>
      </c>
      <c r="CB178" s="223">
        <v>199.87114415682419</v>
      </c>
      <c r="CC178" s="223">
        <v>202.11478922455566</v>
      </c>
      <c r="CD178" s="223">
        <v>204.76775236059876</v>
      </c>
      <c r="CE178" s="223">
        <v>207.42071549664192</v>
      </c>
      <c r="CF178" s="223">
        <v>214.77549090441238</v>
      </c>
      <c r="CG178" s="223">
        <v>223.5382023894048</v>
      </c>
      <c r="CH178" s="223">
        <v>227.38573648202032</v>
      </c>
      <c r="CI178" s="223">
        <v>229.49863323098231</v>
      </c>
      <c r="CJ178" s="223">
        <v>231.68673717395771</v>
      </c>
      <c r="CK178" s="223">
        <v>233.92748615274263</v>
      </c>
      <c r="CL178" s="222">
        <v>2.0325829908142987</v>
      </c>
      <c r="CM178" s="222">
        <v>2.0656968072737998</v>
      </c>
      <c r="CN178" s="222">
        <v>2.099350097322064</v>
      </c>
      <c r="CO178" s="223">
        <v>2.1237375437104493</v>
      </c>
      <c r="CP178" s="223">
        <v>2.1481249900988346</v>
      </c>
      <c r="CQ178" s="223">
        <v>2.1725124364872195</v>
      </c>
      <c r="CR178" s="223">
        <v>2.1968998828756048</v>
      </c>
      <c r="CS178" s="223">
        <v>2.2257364387021603</v>
      </c>
      <c r="CT178" s="223">
        <v>2.2545729945287163</v>
      </c>
      <c r="CU178" s="223">
        <v>2.3345162054827431</v>
      </c>
      <c r="CV178" s="223">
        <v>2.4297630694500523</v>
      </c>
      <c r="CW178" s="223">
        <v>2.4715840921958732</v>
      </c>
      <c r="CX178" s="223">
        <v>2.4945503612063291</v>
      </c>
      <c r="CY178" s="223">
        <v>2.5183340997169315</v>
      </c>
      <c r="CZ178" s="223">
        <v>2.5426900668776371</v>
      </c>
      <c r="DA178" s="224">
        <v>0</v>
      </c>
      <c r="DB178" s="224">
        <v>0</v>
      </c>
      <c r="DC178" s="224">
        <v>0</v>
      </c>
      <c r="DD178" s="225">
        <v>0</v>
      </c>
      <c r="DE178" s="225">
        <v>0</v>
      </c>
      <c r="DF178" s="225">
        <v>0</v>
      </c>
      <c r="DG178" s="225">
        <v>0</v>
      </c>
      <c r="DH178" s="225">
        <v>0</v>
      </c>
      <c r="DI178" s="225">
        <v>0</v>
      </c>
      <c r="DJ178" s="225">
        <v>0</v>
      </c>
      <c r="DK178" s="225">
        <v>0</v>
      </c>
      <c r="DL178" s="225">
        <v>0</v>
      </c>
      <c r="DM178" s="225">
        <v>0</v>
      </c>
      <c r="DN178" s="225">
        <v>0</v>
      </c>
      <c r="DO178" s="225">
        <v>0</v>
      </c>
      <c r="DP178" s="224">
        <v>0</v>
      </c>
      <c r="DQ178" s="224">
        <v>0</v>
      </c>
      <c r="DR178" s="224">
        <v>0</v>
      </c>
      <c r="DS178" s="225">
        <v>0</v>
      </c>
      <c r="DT178" s="225">
        <v>0</v>
      </c>
      <c r="DU178" s="225">
        <v>0</v>
      </c>
      <c r="DV178" s="225">
        <v>0</v>
      </c>
      <c r="DW178" s="225">
        <v>0</v>
      </c>
      <c r="DX178" s="225">
        <v>0</v>
      </c>
      <c r="DY178" s="225">
        <v>0</v>
      </c>
      <c r="DZ178" s="225">
        <v>0</v>
      </c>
      <c r="EA178" s="225">
        <v>0</v>
      </c>
      <c r="EB178" s="225">
        <v>0</v>
      </c>
      <c r="EC178" s="225">
        <v>0</v>
      </c>
      <c r="ED178" s="225">
        <v>0</v>
      </c>
    </row>
    <row r="179" spans="1:134" ht="15" x14ac:dyDescent="0.25">
      <c r="A179" s="216">
        <v>122</v>
      </c>
      <c r="B179" s="216">
        <v>92</v>
      </c>
      <c r="C179" s="216" t="s">
        <v>877</v>
      </c>
      <c r="D179" s="2">
        <v>99705</v>
      </c>
      <c r="E179" s="2">
        <v>99705</v>
      </c>
      <c r="F179" s="217" t="s">
        <v>703</v>
      </c>
      <c r="G179" s="20">
        <v>2</v>
      </c>
      <c r="H179" s="20">
        <v>1</v>
      </c>
      <c r="I179" s="20">
        <v>1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834.49503068156923</v>
      </c>
      <c r="T179" s="20">
        <v>834.49503068156923</v>
      </c>
      <c r="U179" s="20">
        <v>1408.3846153846155</v>
      </c>
      <c r="V179" s="20">
        <v>0</v>
      </c>
      <c r="W179" s="20">
        <v>0</v>
      </c>
      <c r="X179" s="20">
        <v>1365.173957061457</v>
      </c>
      <c r="Y179" s="20">
        <v>2.2912335412335411E-2</v>
      </c>
      <c r="Z179" s="20">
        <v>0.97578828828828834</v>
      </c>
      <c r="AA179" s="20">
        <v>1.2993762993762994E-3</v>
      </c>
      <c r="AB179" s="218">
        <v>0</v>
      </c>
      <c r="AC179" s="218">
        <v>0</v>
      </c>
      <c r="AD179" s="219">
        <v>1</v>
      </c>
      <c r="AE179" s="220">
        <v>2.2912335412335411E-2</v>
      </c>
      <c r="AF179" s="220">
        <v>0.97578828828828834</v>
      </c>
      <c r="AG179" s="221">
        <v>0.99870062370062374</v>
      </c>
      <c r="AH179" s="220">
        <v>1.2993762993762994E-3</v>
      </c>
      <c r="AI179" s="220">
        <v>2.1266123068989742E-2</v>
      </c>
      <c r="AJ179" s="220">
        <v>0.90567955883037798</v>
      </c>
      <c r="AK179" s="220">
        <v>0.92694568189936777</v>
      </c>
      <c r="AL179" s="220">
        <v>1.2060183214928021E-3</v>
      </c>
      <c r="AM179" s="220">
        <v>2.1375199128497804E-2</v>
      </c>
      <c r="AN179" s="220">
        <v>0.91032487933067496</v>
      </c>
      <c r="AO179" s="220">
        <v>0.9317000784591728</v>
      </c>
      <c r="AP179" s="220">
        <v>1.2122041093666051E-3</v>
      </c>
      <c r="AQ179" s="220">
        <v>0</v>
      </c>
      <c r="AR179" s="220">
        <v>0</v>
      </c>
      <c r="AS179" s="220">
        <v>0.86034621066728312</v>
      </c>
      <c r="AT179" s="220">
        <v>0.89302531034485355</v>
      </c>
      <c r="AU179" s="220">
        <v>0.92694568189936777</v>
      </c>
      <c r="AV179" s="220">
        <v>0.96215447338226234</v>
      </c>
      <c r="AW179" s="220">
        <v>0.99870062370062374</v>
      </c>
      <c r="AX179" s="220">
        <v>0.86919444686463387</v>
      </c>
      <c r="AY179" s="220">
        <v>0.8999047362582645</v>
      </c>
      <c r="AZ179" s="220">
        <v>0.93170007845917269</v>
      </c>
      <c r="BA179" s="220">
        <v>0.96461881044228859</v>
      </c>
      <c r="BB179" s="220">
        <v>0.99870062370062374</v>
      </c>
      <c r="BC179" s="220">
        <v>0</v>
      </c>
      <c r="BD179" s="220">
        <v>0</v>
      </c>
      <c r="BE179" s="220">
        <v>0</v>
      </c>
      <c r="BF179" s="220">
        <v>0</v>
      </c>
      <c r="BG179" s="220">
        <v>0</v>
      </c>
      <c r="BH179" s="222">
        <v>1.0149709503247597</v>
      </c>
      <c r="BI179" s="222">
        <v>1.0315063449003654</v>
      </c>
      <c r="BJ179" s="222">
        <v>1.0483111257807551</v>
      </c>
      <c r="BK179" s="223">
        <v>1.0483111257807551</v>
      </c>
      <c r="BL179" s="223">
        <v>1.0483111257807551</v>
      </c>
      <c r="BM179" s="223">
        <v>1.0483111257807551</v>
      </c>
      <c r="BN179" s="223">
        <v>1.0483111257807551</v>
      </c>
      <c r="BO179" s="223">
        <v>1.0483111257807551</v>
      </c>
      <c r="BP179" s="223">
        <v>1.0483111257807551</v>
      </c>
      <c r="BQ179" s="223">
        <v>1.0483111257807551</v>
      </c>
      <c r="BR179" s="223">
        <v>1.0483111257807551</v>
      </c>
      <c r="BS179" s="223">
        <v>1.0483111257807551</v>
      </c>
      <c r="BT179" s="223">
        <v>1.0483111257807551</v>
      </c>
      <c r="BU179" s="223">
        <v>1.0483111257807551</v>
      </c>
      <c r="BV179" s="223">
        <v>1.0483111257807551</v>
      </c>
      <c r="BW179" s="222">
        <v>1.0149709503247597</v>
      </c>
      <c r="BX179" s="222">
        <v>1.0315063449003654</v>
      </c>
      <c r="BY179" s="222">
        <v>1.0483111257807551</v>
      </c>
      <c r="BZ179" s="223">
        <v>1.0483111257807551</v>
      </c>
      <c r="CA179" s="223">
        <v>1.0483111257807551</v>
      </c>
      <c r="CB179" s="223">
        <v>1.0483111257807551</v>
      </c>
      <c r="CC179" s="223">
        <v>1.0483111257807551</v>
      </c>
      <c r="CD179" s="223">
        <v>1.0483111257807551</v>
      </c>
      <c r="CE179" s="223">
        <v>1.0483111257807551</v>
      </c>
      <c r="CF179" s="223">
        <v>1.0483111257807551</v>
      </c>
      <c r="CG179" s="223">
        <v>1.0483111257807551</v>
      </c>
      <c r="CH179" s="223">
        <v>1.0483111257807551</v>
      </c>
      <c r="CI179" s="223">
        <v>1.0483111257807551</v>
      </c>
      <c r="CJ179" s="223">
        <v>1.0483111257807551</v>
      </c>
      <c r="CK179" s="223">
        <v>1.0483111257807551</v>
      </c>
      <c r="CL179" s="222">
        <v>0</v>
      </c>
      <c r="CM179" s="222">
        <v>0</v>
      </c>
      <c r="CN179" s="222">
        <v>0</v>
      </c>
      <c r="CO179" s="223">
        <v>0</v>
      </c>
      <c r="CP179" s="223">
        <v>0</v>
      </c>
      <c r="CQ179" s="223">
        <v>0</v>
      </c>
      <c r="CR179" s="223">
        <v>0</v>
      </c>
      <c r="CS179" s="223">
        <v>0</v>
      </c>
      <c r="CT179" s="223">
        <v>0</v>
      </c>
      <c r="CU179" s="223">
        <v>0</v>
      </c>
      <c r="CV179" s="223">
        <v>0</v>
      </c>
      <c r="CW179" s="223">
        <v>0</v>
      </c>
      <c r="CX179" s="223">
        <v>0</v>
      </c>
      <c r="CY179" s="223">
        <v>0</v>
      </c>
      <c r="CZ179" s="223">
        <v>0</v>
      </c>
      <c r="DA179" s="224">
        <v>1.3205450823897472E-3</v>
      </c>
      <c r="DB179" s="224">
        <v>1.3420587365344334E-3</v>
      </c>
      <c r="DC179" s="224">
        <v>1.3639228802768087E-3</v>
      </c>
      <c r="DD179" s="225">
        <v>1.3639228802768087E-3</v>
      </c>
      <c r="DE179" s="225">
        <v>1.3639228802768087E-3</v>
      </c>
      <c r="DF179" s="225">
        <v>1.3639228802768087E-3</v>
      </c>
      <c r="DG179" s="225">
        <v>1.3639228802768087E-3</v>
      </c>
      <c r="DH179" s="225">
        <v>1.3639228802768087E-3</v>
      </c>
      <c r="DI179" s="225">
        <v>1.3639228802768087E-3</v>
      </c>
      <c r="DJ179" s="225">
        <v>1.3639228802768087E-3</v>
      </c>
      <c r="DK179" s="225">
        <v>1.3639228802768087E-3</v>
      </c>
      <c r="DL179" s="225">
        <v>1.3639228802768087E-3</v>
      </c>
      <c r="DM179" s="225">
        <v>1.3639228802768087E-3</v>
      </c>
      <c r="DN179" s="225">
        <v>1.3639228802768087E-3</v>
      </c>
      <c r="DO179" s="225">
        <v>1.3639228802768087E-3</v>
      </c>
      <c r="DP179" s="224">
        <v>0</v>
      </c>
      <c r="DQ179" s="224">
        <v>0</v>
      </c>
      <c r="DR179" s="224">
        <v>0</v>
      </c>
      <c r="DS179" s="225">
        <v>0</v>
      </c>
      <c r="DT179" s="225">
        <v>0</v>
      </c>
      <c r="DU179" s="225">
        <v>0</v>
      </c>
      <c r="DV179" s="225">
        <v>0</v>
      </c>
      <c r="DW179" s="225">
        <v>0</v>
      </c>
      <c r="DX179" s="225">
        <v>0</v>
      </c>
      <c r="DY179" s="225">
        <v>0</v>
      </c>
      <c r="DZ179" s="225">
        <v>0</v>
      </c>
      <c r="EA179" s="225">
        <v>0</v>
      </c>
      <c r="EB179" s="225">
        <v>0</v>
      </c>
      <c r="EC179" s="225">
        <v>0</v>
      </c>
      <c r="ED179" s="225">
        <v>0</v>
      </c>
    </row>
    <row r="180" spans="1:134" ht="15" x14ac:dyDescent="0.25">
      <c r="A180" s="216">
        <v>124</v>
      </c>
      <c r="B180" s="216">
        <v>92</v>
      </c>
      <c r="C180" s="216" t="s">
        <v>878</v>
      </c>
      <c r="D180" s="2">
        <v>99705</v>
      </c>
      <c r="E180" s="2">
        <v>99705</v>
      </c>
      <c r="F180" s="217" t="s">
        <v>703</v>
      </c>
      <c r="G180" s="20">
        <v>143</v>
      </c>
      <c r="H180" s="20">
        <v>62</v>
      </c>
      <c r="I180" s="20">
        <v>51</v>
      </c>
      <c r="J180" s="20">
        <v>11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834.49503068156923</v>
      </c>
      <c r="T180" s="20">
        <v>834.49503068156923</v>
      </c>
      <c r="U180" s="20">
        <v>1408.3846153846155</v>
      </c>
      <c r="V180" s="20">
        <v>0</v>
      </c>
      <c r="W180" s="20">
        <v>0</v>
      </c>
      <c r="X180" s="20">
        <v>1365.173957061457</v>
      </c>
      <c r="Y180" s="20">
        <v>1.4205647955647955</v>
      </c>
      <c r="Z180" s="20">
        <v>60.498873873873876</v>
      </c>
      <c r="AA180" s="20">
        <v>8.0561330561330566E-2</v>
      </c>
      <c r="AB180" s="218">
        <v>0</v>
      </c>
      <c r="AC180" s="218">
        <v>0</v>
      </c>
      <c r="AD180" s="219">
        <v>62</v>
      </c>
      <c r="AE180" s="220">
        <v>1.1685291060291059</v>
      </c>
      <c r="AF180" s="220">
        <v>49.765202702702702</v>
      </c>
      <c r="AG180" s="221">
        <v>50.933731808731807</v>
      </c>
      <c r="AH180" s="220">
        <v>6.6268191268191265E-2</v>
      </c>
      <c r="AI180" s="220">
        <v>1.3184996302773642</v>
      </c>
      <c r="AJ180" s="220">
        <v>56.152132647483434</v>
      </c>
      <c r="AK180" s="220">
        <v>57.470632277760799</v>
      </c>
      <c r="AL180" s="220">
        <v>7.4773135932553733E-2</v>
      </c>
      <c r="AM180" s="220">
        <v>1.0901351555533878</v>
      </c>
      <c r="AN180" s="220">
        <v>46.426568845864416</v>
      </c>
      <c r="AO180" s="220">
        <v>47.516704001417807</v>
      </c>
      <c r="AP180" s="220">
        <v>6.1822409577696857E-2</v>
      </c>
      <c r="AQ180" s="220">
        <v>0</v>
      </c>
      <c r="AR180" s="220">
        <v>0</v>
      </c>
      <c r="AS180" s="220">
        <v>53.341465061371551</v>
      </c>
      <c r="AT180" s="220">
        <v>55.367569241380913</v>
      </c>
      <c r="AU180" s="220">
        <v>57.470632277760799</v>
      </c>
      <c r="AV180" s="220">
        <v>59.653577349700264</v>
      </c>
      <c r="AW180" s="220">
        <v>61.919438669438669</v>
      </c>
      <c r="AX180" s="220">
        <v>44.328916790096329</v>
      </c>
      <c r="AY180" s="220">
        <v>45.895141549171484</v>
      </c>
      <c r="AZ180" s="220">
        <v>47.516704001417807</v>
      </c>
      <c r="BA180" s="220">
        <v>49.195559332556712</v>
      </c>
      <c r="BB180" s="220">
        <v>50.933731808731807</v>
      </c>
      <c r="BC180" s="220">
        <v>0</v>
      </c>
      <c r="BD180" s="220">
        <v>0</v>
      </c>
      <c r="BE180" s="220">
        <v>0</v>
      </c>
      <c r="BF180" s="220">
        <v>0</v>
      </c>
      <c r="BG180" s="220">
        <v>0</v>
      </c>
      <c r="BH180" s="222">
        <v>62.928198920135095</v>
      </c>
      <c r="BI180" s="222">
        <v>63.953393383822657</v>
      </c>
      <c r="BJ180" s="222">
        <v>64.995289798406816</v>
      </c>
      <c r="BK180" s="223">
        <v>67.309998588836066</v>
      </c>
      <c r="BL180" s="223">
        <v>69.624707379265317</v>
      </c>
      <c r="BM180" s="223">
        <v>71.939416169694567</v>
      </c>
      <c r="BN180" s="223">
        <v>74.254124960123818</v>
      </c>
      <c r="BO180" s="223">
        <v>76.991116287318363</v>
      </c>
      <c r="BP180" s="223">
        <v>79.728107614512936</v>
      </c>
      <c r="BQ180" s="223">
        <v>87.315833290398231</v>
      </c>
      <c r="BR180" s="223">
        <v>96.356089075069036</v>
      </c>
      <c r="BS180" s="223">
        <v>100.32548740537543</v>
      </c>
      <c r="BT180" s="223">
        <v>102.50530664168481</v>
      </c>
      <c r="BU180" s="223">
        <v>104.76271513468646</v>
      </c>
      <c r="BV180" s="223">
        <v>107.07443610737272</v>
      </c>
      <c r="BW180" s="222">
        <v>51.763518466562736</v>
      </c>
      <c r="BX180" s="222">
        <v>52.606823589918633</v>
      </c>
      <c r="BY180" s="222">
        <v>53.463867414818516</v>
      </c>
      <c r="BZ180" s="223">
        <v>55.36790206501032</v>
      </c>
      <c r="CA180" s="223">
        <v>57.271936715202116</v>
      </c>
      <c r="CB180" s="223">
        <v>59.17597136539392</v>
      </c>
      <c r="CC180" s="223">
        <v>61.080006015585724</v>
      </c>
      <c r="CD180" s="223">
        <v>63.331402107310282</v>
      </c>
      <c r="CE180" s="223">
        <v>65.582798199034841</v>
      </c>
      <c r="CF180" s="223">
        <v>71.824314480811452</v>
      </c>
      <c r="CG180" s="223">
        <v>79.26065391658905</v>
      </c>
      <c r="CH180" s="223">
        <v>82.525804156034638</v>
      </c>
      <c r="CI180" s="223">
        <v>84.318881269773001</v>
      </c>
      <c r="CJ180" s="223">
        <v>86.175781804338868</v>
      </c>
      <c r="CK180" s="223">
        <v>88.077358733484019</v>
      </c>
      <c r="CL180" s="222">
        <v>0</v>
      </c>
      <c r="CM180" s="222">
        <v>0</v>
      </c>
      <c r="CN180" s="222">
        <v>0</v>
      </c>
      <c r="CO180" s="223">
        <v>0</v>
      </c>
      <c r="CP180" s="223">
        <v>0</v>
      </c>
      <c r="CQ180" s="223">
        <v>0</v>
      </c>
      <c r="CR180" s="223">
        <v>0</v>
      </c>
      <c r="CS180" s="223">
        <v>0</v>
      </c>
      <c r="CT180" s="223">
        <v>0</v>
      </c>
      <c r="CU180" s="223">
        <v>0</v>
      </c>
      <c r="CV180" s="223">
        <v>0</v>
      </c>
      <c r="CW180" s="223">
        <v>0</v>
      </c>
      <c r="CX180" s="223">
        <v>0</v>
      </c>
      <c r="CY180" s="223">
        <v>0</v>
      </c>
      <c r="CZ180" s="223">
        <v>0</v>
      </c>
      <c r="DA180" s="224">
        <v>8.1873795108164324E-2</v>
      </c>
      <c r="DB180" s="224">
        <v>8.3207641665134877E-2</v>
      </c>
      <c r="DC180" s="224">
        <v>8.4563218577162147E-2</v>
      </c>
      <c r="DD180" s="225">
        <v>8.7574809509284507E-2</v>
      </c>
      <c r="DE180" s="225">
        <v>9.0586400441406881E-2</v>
      </c>
      <c r="DF180" s="225">
        <v>9.3597991373529241E-2</v>
      </c>
      <c r="DG180" s="225">
        <v>9.6609582305651601E-2</v>
      </c>
      <c r="DH180" s="225">
        <v>0.1001705910581816</v>
      </c>
      <c r="DI180" s="225">
        <v>0.10373159981071163</v>
      </c>
      <c r="DJ180" s="225">
        <v>0.11360373834295893</v>
      </c>
      <c r="DK180" s="225">
        <v>0.12536571568445101</v>
      </c>
      <c r="DL180" s="225">
        <v>0.13053016836504741</v>
      </c>
      <c r="DM180" s="225">
        <v>0.13336625896654283</v>
      </c>
      <c r="DN180" s="225">
        <v>0.13630329837976382</v>
      </c>
      <c r="DO180" s="225">
        <v>0.13931100196119273</v>
      </c>
      <c r="DP180" s="224">
        <v>0</v>
      </c>
      <c r="DQ180" s="224">
        <v>0</v>
      </c>
      <c r="DR180" s="224">
        <v>0</v>
      </c>
      <c r="DS180" s="225">
        <v>0</v>
      </c>
      <c r="DT180" s="225">
        <v>0</v>
      </c>
      <c r="DU180" s="225">
        <v>0</v>
      </c>
      <c r="DV180" s="225">
        <v>0</v>
      </c>
      <c r="DW180" s="225">
        <v>0</v>
      </c>
      <c r="DX180" s="225">
        <v>0</v>
      </c>
      <c r="DY180" s="225">
        <v>0</v>
      </c>
      <c r="DZ180" s="225">
        <v>0</v>
      </c>
      <c r="EA180" s="225">
        <v>0</v>
      </c>
      <c r="EB180" s="225">
        <v>0</v>
      </c>
      <c r="EC180" s="225">
        <v>0</v>
      </c>
      <c r="ED180" s="225">
        <v>0</v>
      </c>
    </row>
    <row r="181" spans="1:134" ht="15" x14ac:dyDescent="0.25">
      <c r="A181" s="216">
        <v>85</v>
      </c>
      <c r="B181" s="216">
        <v>93</v>
      </c>
      <c r="C181" s="216" t="s">
        <v>879</v>
      </c>
      <c r="D181" s="2">
        <v>99709</v>
      </c>
      <c r="E181" s="2">
        <v>99709</v>
      </c>
      <c r="F181" s="217" t="s">
        <v>703</v>
      </c>
      <c r="G181" s="20">
        <v>0</v>
      </c>
      <c r="H181" s="20">
        <v>1</v>
      </c>
      <c r="I181" s="20">
        <v>0</v>
      </c>
      <c r="J181" s="20">
        <v>1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834.49503068156923</v>
      </c>
      <c r="T181" s="20">
        <v>834.49503068156923</v>
      </c>
      <c r="U181" s="20">
        <v>1408.3846153846155</v>
      </c>
      <c r="V181" s="20">
        <v>0</v>
      </c>
      <c r="W181" s="20">
        <v>0</v>
      </c>
      <c r="X181" s="20">
        <v>1365.173957061457</v>
      </c>
      <c r="Y181" s="20">
        <v>2.2912335412335411E-2</v>
      </c>
      <c r="Z181" s="20">
        <v>0.97578828828828834</v>
      </c>
      <c r="AA181" s="20">
        <v>1.2993762993762994E-3</v>
      </c>
      <c r="AB181" s="218">
        <v>0</v>
      </c>
      <c r="AC181" s="218">
        <v>0</v>
      </c>
      <c r="AD181" s="219">
        <v>1</v>
      </c>
      <c r="AE181" s="220">
        <v>0</v>
      </c>
      <c r="AF181" s="220">
        <v>0</v>
      </c>
      <c r="AG181" s="221">
        <v>0</v>
      </c>
      <c r="AH181" s="220">
        <v>0</v>
      </c>
      <c r="AI181" s="220">
        <v>2.1816172512088276E-2</v>
      </c>
      <c r="AJ181" s="220">
        <v>0.9291050104439259</v>
      </c>
      <c r="AK181" s="220">
        <v>0.95092118295601413</v>
      </c>
      <c r="AL181" s="220">
        <v>1.2372120517252332E-3</v>
      </c>
      <c r="AM181" s="220">
        <v>0</v>
      </c>
      <c r="AN181" s="220">
        <v>0</v>
      </c>
      <c r="AO181" s="220">
        <v>0</v>
      </c>
      <c r="AP181" s="220">
        <v>0</v>
      </c>
      <c r="AQ181" s="220">
        <v>0</v>
      </c>
      <c r="AR181" s="220">
        <v>0</v>
      </c>
      <c r="AS181" s="220">
        <v>0.90542758734225925</v>
      </c>
      <c r="AT181" s="220">
        <v>0.92789561505403773</v>
      </c>
      <c r="AU181" s="220">
        <v>0.95092118295601413</v>
      </c>
      <c r="AV181" s="220">
        <v>0.97451812631079682</v>
      </c>
      <c r="AW181" s="220">
        <v>0.99870062370062374</v>
      </c>
      <c r="AX181" s="220">
        <v>0</v>
      </c>
      <c r="AY181" s="220">
        <v>0</v>
      </c>
      <c r="AZ181" s="220">
        <v>0</v>
      </c>
      <c r="BA181" s="220">
        <v>0</v>
      </c>
      <c r="BB181" s="220">
        <v>0</v>
      </c>
      <c r="BC181" s="220">
        <v>0</v>
      </c>
      <c r="BD181" s="220">
        <v>0</v>
      </c>
      <c r="BE181" s="220">
        <v>0</v>
      </c>
      <c r="BF181" s="220">
        <v>0</v>
      </c>
      <c r="BG181" s="220">
        <v>0</v>
      </c>
      <c r="BH181" s="222">
        <v>1.0038165964890691</v>
      </c>
      <c r="BI181" s="222">
        <v>1.0089587765081409</v>
      </c>
      <c r="BJ181" s="222">
        <v>1.0141272980077591</v>
      </c>
      <c r="BK181" s="223">
        <v>1.0074598559668233</v>
      </c>
      <c r="BL181" s="223">
        <v>1.0008362494319984</v>
      </c>
      <c r="BM181" s="223">
        <v>1.0080211182514647</v>
      </c>
      <c r="BN181" s="223">
        <v>1.0152575662778016</v>
      </c>
      <c r="BO181" s="223">
        <v>1.0225459637911978</v>
      </c>
      <c r="BP181" s="223">
        <v>1.0298866837300331</v>
      </c>
      <c r="BQ181" s="223">
        <v>1.0372801017099622</v>
      </c>
      <c r="BR181" s="223">
        <v>1.0431030032433033</v>
      </c>
      <c r="BS181" s="223">
        <v>1.0489585923623903</v>
      </c>
      <c r="BT181" s="223">
        <v>1.0548470525630722</v>
      </c>
      <c r="BU181" s="223">
        <v>1.0607685683712753</v>
      </c>
      <c r="BV181" s="223">
        <v>1.0667233253487847</v>
      </c>
      <c r="BW181" s="222">
        <v>0</v>
      </c>
      <c r="BX181" s="222">
        <v>0</v>
      </c>
      <c r="BY181" s="222">
        <v>0</v>
      </c>
      <c r="BZ181" s="223">
        <v>0</v>
      </c>
      <c r="CA181" s="223">
        <v>0</v>
      </c>
      <c r="CB181" s="223">
        <v>0</v>
      </c>
      <c r="CC181" s="223">
        <v>0</v>
      </c>
      <c r="CD181" s="223">
        <v>0</v>
      </c>
      <c r="CE181" s="223">
        <v>0</v>
      </c>
      <c r="CF181" s="223">
        <v>0</v>
      </c>
      <c r="CG181" s="223">
        <v>0</v>
      </c>
      <c r="CH181" s="223">
        <v>0</v>
      </c>
      <c r="CI181" s="223">
        <v>0</v>
      </c>
      <c r="CJ181" s="223">
        <v>0</v>
      </c>
      <c r="CK181" s="223">
        <v>0</v>
      </c>
      <c r="CL181" s="222">
        <v>0</v>
      </c>
      <c r="CM181" s="222">
        <v>0</v>
      </c>
      <c r="CN181" s="222">
        <v>0</v>
      </c>
      <c r="CO181" s="223">
        <v>0</v>
      </c>
      <c r="CP181" s="223">
        <v>0</v>
      </c>
      <c r="CQ181" s="223">
        <v>0</v>
      </c>
      <c r="CR181" s="223">
        <v>0</v>
      </c>
      <c r="CS181" s="223">
        <v>0</v>
      </c>
      <c r="CT181" s="223">
        <v>0</v>
      </c>
      <c r="CU181" s="223">
        <v>0</v>
      </c>
      <c r="CV181" s="223">
        <v>0</v>
      </c>
      <c r="CW181" s="223">
        <v>0</v>
      </c>
      <c r="CX181" s="223">
        <v>0</v>
      </c>
      <c r="CY181" s="223">
        <v>0</v>
      </c>
      <c r="CZ181" s="223">
        <v>0</v>
      </c>
      <c r="DA181" s="224">
        <v>1.3060325221039152E-3</v>
      </c>
      <c r="DB181" s="224">
        <v>1.31272284219118E-3</v>
      </c>
      <c r="DC181" s="224">
        <v>1.319447434306218E-3</v>
      </c>
      <c r="DD181" s="225">
        <v>1.3107726463268583E-3</v>
      </c>
      <c r="DE181" s="225">
        <v>1.3021548912724413E-3</v>
      </c>
      <c r="DF181" s="225">
        <v>1.3115028860935009E-3</v>
      </c>
      <c r="DG181" s="225">
        <v>1.3209179889120501E-3</v>
      </c>
      <c r="DH181" s="225">
        <v>1.3304006814873768E-3</v>
      </c>
      <c r="DI181" s="225">
        <v>1.3399514490372536E-3</v>
      </c>
      <c r="DJ181" s="225">
        <v>1.3495707802627665E-3</v>
      </c>
      <c r="DK181" s="225">
        <v>1.3571467645632363E-3</v>
      </c>
      <c r="DL181" s="225">
        <v>1.3647652775987383E-3</v>
      </c>
      <c r="DM181" s="225">
        <v>1.3724265581096437E-3</v>
      </c>
      <c r="DN181" s="225">
        <v>1.3801308461765228E-3</v>
      </c>
      <c r="DO181" s="225">
        <v>1.3878783832276668E-3</v>
      </c>
      <c r="DP181" s="224">
        <v>0</v>
      </c>
      <c r="DQ181" s="224">
        <v>0</v>
      </c>
      <c r="DR181" s="224">
        <v>0</v>
      </c>
      <c r="DS181" s="225">
        <v>0</v>
      </c>
      <c r="DT181" s="225">
        <v>0</v>
      </c>
      <c r="DU181" s="225">
        <v>0</v>
      </c>
      <c r="DV181" s="225">
        <v>0</v>
      </c>
      <c r="DW181" s="225">
        <v>0</v>
      </c>
      <c r="DX181" s="225">
        <v>0</v>
      </c>
      <c r="DY181" s="225">
        <v>0</v>
      </c>
      <c r="DZ181" s="225">
        <v>0</v>
      </c>
      <c r="EA181" s="225">
        <v>0</v>
      </c>
      <c r="EB181" s="225">
        <v>0</v>
      </c>
      <c r="EC181" s="225">
        <v>0</v>
      </c>
      <c r="ED181" s="225">
        <v>0</v>
      </c>
    </row>
    <row r="182" spans="1:134" ht="15" x14ac:dyDescent="0.25">
      <c r="A182" s="216">
        <v>93</v>
      </c>
      <c r="B182" s="216">
        <v>93</v>
      </c>
      <c r="C182" s="216" t="s">
        <v>880</v>
      </c>
      <c r="D182" s="2">
        <v>99709</v>
      </c>
      <c r="E182" s="2">
        <v>99709</v>
      </c>
      <c r="F182" s="217" t="s">
        <v>703</v>
      </c>
      <c r="G182" s="20">
        <v>3</v>
      </c>
      <c r="H182" s="20">
        <v>1</v>
      </c>
      <c r="I182" s="20">
        <v>1</v>
      </c>
      <c r="J182" s="20">
        <v>0</v>
      </c>
      <c r="K182" s="20">
        <v>0</v>
      </c>
      <c r="L182" s="20">
        <v>10</v>
      </c>
      <c r="M182" s="20">
        <v>10</v>
      </c>
      <c r="N182" s="20">
        <v>0</v>
      </c>
      <c r="O182" s="20">
        <v>0</v>
      </c>
      <c r="P182" s="20">
        <v>0</v>
      </c>
      <c r="Q182" s="20">
        <v>10</v>
      </c>
      <c r="R182" s="20">
        <v>0</v>
      </c>
      <c r="S182" s="20">
        <v>1771.8</v>
      </c>
      <c r="T182" s="20">
        <v>1771.8</v>
      </c>
      <c r="U182" s="20">
        <v>0</v>
      </c>
      <c r="V182" s="20">
        <v>0</v>
      </c>
      <c r="W182" s="20">
        <v>0</v>
      </c>
      <c r="X182" s="20">
        <v>1771.8</v>
      </c>
      <c r="Y182" s="20">
        <v>0</v>
      </c>
      <c r="Z182" s="20">
        <v>1</v>
      </c>
      <c r="AA182" s="20">
        <v>0</v>
      </c>
      <c r="AB182" s="218">
        <v>0</v>
      </c>
      <c r="AC182" s="218">
        <v>0</v>
      </c>
      <c r="AD182" s="219">
        <v>1</v>
      </c>
      <c r="AE182" s="220">
        <v>0</v>
      </c>
      <c r="AF182" s="220">
        <v>1</v>
      </c>
      <c r="AG182" s="221">
        <v>1</v>
      </c>
      <c r="AH182" s="220">
        <v>0</v>
      </c>
      <c r="AI182" s="220">
        <v>0</v>
      </c>
      <c r="AJ182" s="220">
        <v>0.95215839500773936</v>
      </c>
      <c r="AK182" s="220">
        <v>0.95215839500773936</v>
      </c>
      <c r="AL182" s="220">
        <v>0</v>
      </c>
      <c r="AM182" s="220">
        <v>0</v>
      </c>
      <c r="AN182" s="220">
        <v>0.95395462889797633</v>
      </c>
      <c r="AO182" s="220">
        <v>0.95395462889797633</v>
      </c>
      <c r="AP182" s="220">
        <v>0</v>
      </c>
      <c r="AQ182" s="220">
        <v>0</v>
      </c>
      <c r="AR182" s="220">
        <v>0</v>
      </c>
      <c r="AS182" s="220">
        <v>0.90660560918371424</v>
      </c>
      <c r="AT182" s="220">
        <v>0.92910286930209141</v>
      </c>
      <c r="AU182" s="220">
        <v>0.95215839500773936</v>
      </c>
      <c r="AV182" s="220">
        <v>0.97578603956386833</v>
      </c>
      <c r="AW182" s="220">
        <v>1</v>
      </c>
      <c r="AX182" s="220">
        <v>0.91002943399587566</v>
      </c>
      <c r="AY182" s="220">
        <v>0.93173321878838855</v>
      </c>
      <c r="AZ182" s="220">
        <v>0.95395462889797633</v>
      </c>
      <c r="BA182" s="220">
        <v>0.97670600945114305</v>
      </c>
      <c r="BB182" s="220">
        <v>1</v>
      </c>
      <c r="BC182" s="220">
        <v>0</v>
      </c>
      <c r="BD182" s="220">
        <v>0</v>
      </c>
      <c r="BE182" s="220">
        <v>0</v>
      </c>
      <c r="BF182" s="220">
        <v>0</v>
      </c>
      <c r="BG182" s="220">
        <v>0</v>
      </c>
      <c r="BH182" s="222">
        <v>1.005122629011173</v>
      </c>
      <c r="BI182" s="222">
        <v>1.0102714993503321</v>
      </c>
      <c r="BJ182" s="222">
        <v>1.0154467454420653</v>
      </c>
      <c r="BK182" s="223">
        <v>1.0087706286131499</v>
      </c>
      <c r="BL182" s="223">
        <v>1.0021384043232706</v>
      </c>
      <c r="BM182" s="223">
        <v>1.0093326211375582</v>
      </c>
      <c r="BN182" s="223">
        <v>1.0165784842667136</v>
      </c>
      <c r="BO182" s="223">
        <v>1.0238763644726849</v>
      </c>
      <c r="BP182" s="223">
        <v>1.0312266351790702</v>
      </c>
      <c r="BQ182" s="223">
        <v>1.0386296724902249</v>
      </c>
      <c r="BR182" s="223">
        <v>1.0444601500078665</v>
      </c>
      <c r="BS182" s="223">
        <v>1.0503233576399889</v>
      </c>
      <c r="BT182" s="223">
        <v>1.0562194791211816</v>
      </c>
      <c r="BU182" s="223">
        <v>1.0621486992174518</v>
      </c>
      <c r="BV182" s="223">
        <v>1.0681112037320122</v>
      </c>
      <c r="BW182" s="222">
        <v>1.005122629011173</v>
      </c>
      <c r="BX182" s="222">
        <v>1.0102714993503321</v>
      </c>
      <c r="BY182" s="222">
        <v>1.0154467454420653</v>
      </c>
      <c r="BZ182" s="223">
        <v>1.0087706286131499</v>
      </c>
      <c r="CA182" s="223">
        <v>1.0021384043232706</v>
      </c>
      <c r="CB182" s="223">
        <v>1.0093326211375582</v>
      </c>
      <c r="CC182" s="223">
        <v>1.0165784842667136</v>
      </c>
      <c r="CD182" s="223">
        <v>1.0238763644726849</v>
      </c>
      <c r="CE182" s="223">
        <v>1.0312266351790702</v>
      </c>
      <c r="CF182" s="223">
        <v>1.0386296724902249</v>
      </c>
      <c r="CG182" s="223">
        <v>1.0444601500078665</v>
      </c>
      <c r="CH182" s="223">
        <v>1.0503233576399889</v>
      </c>
      <c r="CI182" s="223">
        <v>1.0562194791211816</v>
      </c>
      <c r="CJ182" s="223">
        <v>1.0621486992174518</v>
      </c>
      <c r="CK182" s="223">
        <v>1.0681112037320122</v>
      </c>
      <c r="CL182" s="222">
        <v>0</v>
      </c>
      <c r="CM182" s="222">
        <v>0</v>
      </c>
      <c r="CN182" s="222">
        <v>0</v>
      </c>
      <c r="CO182" s="223">
        <v>0</v>
      </c>
      <c r="CP182" s="223">
        <v>0</v>
      </c>
      <c r="CQ182" s="223">
        <v>0</v>
      </c>
      <c r="CR182" s="223">
        <v>0</v>
      </c>
      <c r="CS182" s="223">
        <v>0</v>
      </c>
      <c r="CT182" s="223">
        <v>0</v>
      </c>
      <c r="CU182" s="223">
        <v>0</v>
      </c>
      <c r="CV182" s="223">
        <v>0</v>
      </c>
      <c r="CW182" s="223">
        <v>0</v>
      </c>
      <c r="CX182" s="223">
        <v>0</v>
      </c>
      <c r="CY182" s="223">
        <v>0</v>
      </c>
      <c r="CZ182" s="223">
        <v>0</v>
      </c>
      <c r="DA182" s="224">
        <v>0</v>
      </c>
      <c r="DB182" s="224">
        <v>0</v>
      </c>
      <c r="DC182" s="224">
        <v>0</v>
      </c>
      <c r="DD182" s="225">
        <v>0</v>
      </c>
      <c r="DE182" s="225">
        <v>0</v>
      </c>
      <c r="DF182" s="225">
        <v>0</v>
      </c>
      <c r="DG182" s="225">
        <v>0</v>
      </c>
      <c r="DH182" s="225">
        <v>0</v>
      </c>
      <c r="DI182" s="225">
        <v>0</v>
      </c>
      <c r="DJ182" s="225">
        <v>0</v>
      </c>
      <c r="DK182" s="225">
        <v>0</v>
      </c>
      <c r="DL182" s="225">
        <v>0</v>
      </c>
      <c r="DM182" s="225">
        <v>0</v>
      </c>
      <c r="DN182" s="225">
        <v>0</v>
      </c>
      <c r="DO182" s="225">
        <v>0</v>
      </c>
      <c r="DP182" s="224">
        <v>0</v>
      </c>
      <c r="DQ182" s="224">
        <v>0</v>
      </c>
      <c r="DR182" s="224">
        <v>0</v>
      </c>
      <c r="DS182" s="225">
        <v>0</v>
      </c>
      <c r="DT182" s="225">
        <v>0</v>
      </c>
      <c r="DU182" s="225">
        <v>0</v>
      </c>
      <c r="DV182" s="225">
        <v>0</v>
      </c>
      <c r="DW182" s="225">
        <v>0</v>
      </c>
      <c r="DX182" s="225">
        <v>0</v>
      </c>
      <c r="DY182" s="225">
        <v>0</v>
      </c>
      <c r="DZ182" s="225">
        <v>0</v>
      </c>
      <c r="EA182" s="225">
        <v>0</v>
      </c>
      <c r="EB182" s="225">
        <v>0</v>
      </c>
      <c r="EC182" s="225">
        <v>0</v>
      </c>
      <c r="ED182" s="225">
        <v>0</v>
      </c>
    </row>
    <row r="183" spans="1:134" ht="15" x14ac:dyDescent="0.25">
      <c r="A183" s="216">
        <v>98</v>
      </c>
      <c r="B183" s="216">
        <v>93</v>
      </c>
      <c r="C183" s="216" t="s">
        <v>881</v>
      </c>
      <c r="D183" s="2">
        <v>99709</v>
      </c>
      <c r="E183" s="2">
        <v>99725</v>
      </c>
      <c r="F183" s="217" t="s">
        <v>703</v>
      </c>
      <c r="G183" s="20">
        <v>39</v>
      </c>
      <c r="H183" s="20">
        <v>18</v>
      </c>
      <c r="I183" s="20">
        <v>18</v>
      </c>
      <c r="J183" s="20">
        <v>0</v>
      </c>
      <c r="K183" s="20">
        <v>0</v>
      </c>
      <c r="L183" s="20">
        <v>22</v>
      </c>
      <c r="M183" s="20">
        <v>22</v>
      </c>
      <c r="N183" s="20">
        <v>0</v>
      </c>
      <c r="O183" s="20">
        <v>0</v>
      </c>
      <c r="P183" s="20">
        <v>0</v>
      </c>
      <c r="Q183" s="20">
        <v>22</v>
      </c>
      <c r="R183" s="20">
        <v>0</v>
      </c>
      <c r="S183" s="20">
        <v>1831.2272727272727</v>
      </c>
      <c r="T183" s="20">
        <v>1831.2272727272727</v>
      </c>
      <c r="U183" s="20">
        <v>0</v>
      </c>
      <c r="V183" s="20">
        <v>0</v>
      </c>
      <c r="W183" s="20">
        <v>0</v>
      </c>
      <c r="X183" s="20">
        <v>1831.2272727272727</v>
      </c>
      <c r="Y183" s="20">
        <v>0</v>
      </c>
      <c r="Z183" s="20">
        <v>18</v>
      </c>
      <c r="AA183" s="20">
        <v>0</v>
      </c>
      <c r="AB183" s="218">
        <v>0</v>
      </c>
      <c r="AC183" s="218">
        <v>0</v>
      </c>
      <c r="AD183" s="219">
        <v>18</v>
      </c>
      <c r="AE183" s="220">
        <v>0</v>
      </c>
      <c r="AF183" s="220">
        <v>18</v>
      </c>
      <c r="AG183" s="221">
        <v>18</v>
      </c>
      <c r="AH183" s="220">
        <v>0</v>
      </c>
      <c r="AI183" s="220">
        <v>0</v>
      </c>
      <c r="AJ183" s="220">
        <v>17.13885111013931</v>
      </c>
      <c r="AK183" s="220">
        <v>17.13885111013931</v>
      </c>
      <c r="AL183" s="220">
        <v>0</v>
      </c>
      <c r="AM183" s="220">
        <v>0</v>
      </c>
      <c r="AN183" s="220">
        <v>17.171183320163575</v>
      </c>
      <c r="AO183" s="220">
        <v>17.171183320163575</v>
      </c>
      <c r="AP183" s="220">
        <v>0</v>
      </c>
      <c r="AQ183" s="220">
        <v>0</v>
      </c>
      <c r="AR183" s="220">
        <v>0</v>
      </c>
      <c r="AS183" s="220">
        <v>16.318900965306856</v>
      </c>
      <c r="AT183" s="220">
        <v>16.723851647437645</v>
      </c>
      <c r="AU183" s="220">
        <v>17.13885111013931</v>
      </c>
      <c r="AV183" s="220">
        <v>17.564148712149631</v>
      </c>
      <c r="AW183" s="220">
        <v>18</v>
      </c>
      <c r="AX183" s="220">
        <v>16.380529811925761</v>
      </c>
      <c r="AY183" s="220">
        <v>16.771197938190994</v>
      </c>
      <c r="AZ183" s="220">
        <v>17.171183320163575</v>
      </c>
      <c r="BA183" s="220">
        <v>17.580708170120573</v>
      </c>
      <c r="BB183" s="220">
        <v>18</v>
      </c>
      <c r="BC183" s="220">
        <v>0</v>
      </c>
      <c r="BD183" s="220">
        <v>0</v>
      </c>
      <c r="BE183" s="220">
        <v>0</v>
      </c>
      <c r="BF183" s="220">
        <v>0</v>
      </c>
      <c r="BG183" s="220">
        <v>0</v>
      </c>
      <c r="BH183" s="222">
        <v>18.092207322201112</v>
      </c>
      <c r="BI183" s="222">
        <v>18.184886988305976</v>
      </c>
      <c r="BJ183" s="222">
        <v>18.278041417957176</v>
      </c>
      <c r="BK183" s="223">
        <v>18.408437543258021</v>
      </c>
      <c r="BL183" s="223">
        <v>18.538833668558869</v>
      </c>
      <c r="BM183" s="223">
        <v>18.669229793859717</v>
      </c>
      <c r="BN183" s="223">
        <v>18.799625919160562</v>
      </c>
      <c r="BO183" s="223">
        <v>18.953810784887025</v>
      </c>
      <c r="BP183" s="223">
        <v>19.107995650613489</v>
      </c>
      <c r="BQ183" s="223">
        <v>19.535440360752474</v>
      </c>
      <c r="BR183" s="223">
        <v>20.044711475513754</v>
      </c>
      <c r="BS183" s="223">
        <v>20.268322395465209</v>
      </c>
      <c r="BT183" s="223">
        <v>20.391119692233705</v>
      </c>
      <c r="BU183" s="223">
        <v>20.518287879405129</v>
      </c>
      <c r="BV183" s="223">
        <v>20.648515689858595</v>
      </c>
      <c r="BW183" s="222">
        <v>18.092207322201112</v>
      </c>
      <c r="BX183" s="222">
        <v>18.184886988305976</v>
      </c>
      <c r="BY183" s="222">
        <v>18.278041417957176</v>
      </c>
      <c r="BZ183" s="223">
        <v>18.408437543258021</v>
      </c>
      <c r="CA183" s="223">
        <v>18.538833668558869</v>
      </c>
      <c r="CB183" s="223">
        <v>18.669229793859717</v>
      </c>
      <c r="CC183" s="223">
        <v>18.799625919160562</v>
      </c>
      <c r="CD183" s="223">
        <v>18.953810784887025</v>
      </c>
      <c r="CE183" s="223">
        <v>19.107995650613489</v>
      </c>
      <c r="CF183" s="223">
        <v>19.535440360752474</v>
      </c>
      <c r="CG183" s="223">
        <v>20.044711475513754</v>
      </c>
      <c r="CH183" s="223">
        <v>20.268322395465209</v>
      </c>
      <c r="CI183" s="223">
        <v>20.391119692233705</v>
      </c>
      <c r="CJ183" s="223">
        <v>20.518287879405129</v>
      </c>
      <c r="CK183" s="223">
        <v>20.648515689858595</v>
      </c>
      <c r="CL183" s="222">
        <v>0</v>
      </c>
      <c r="CM183" s="222">
        <v>0</v>
      </c>
      <c r="CN183" s="222">
        <v>0</v>
      </c>
      <c r="CO183" s="223">
        <v>0</v>
      </c>
      <c r="CP183" s="223">
        <v>0</v>
      </c>
      <c r="CQ183" s="223">
        <v>0</v>
      </c>
      <c r="CR183" s="223">
        <v>0</v>
      </c>
      <c r="CS183" s="223">
        <v>0</v>
      </c>
      <c r="CT183" s="223">
        <v>0</v>
      </c>
      <c r="CU183" s="223">
        <v>0</v>
      </c>
      <c r="CV183" s="223">
        <v>0</v>
      </c>
      <c r="CW183" s="223">
        <v>0</v>
      </c>
      <c r="CX183" s="223">
        <v>0</v>
      </c>
      <c r="CY183" s="223">
        <v>0</v>
      </c>
      <c r="CZ183" s="223">
        <v>0</v>
      </c>
      <c r="DA183" s="224">
        <v>0</v>
      </c>
      <c r="DB183" s="224">
        <v>0</v>
      </c>
      <c r="DC183" s="224">
        <v>0</v>
      </c>
      <c r="DD183" s="225">
        <v>0</v>
      </c>
      <c r="DE183" s="225">
        <v>0</v>
      </c>
      <c r="DF183" s="225">
        <v>0</v>
      </c>
      <c r="DG183" s="225">
        <v>0</v>
      </c>
      <c r="DH183" s="225">
        <v>0</v>
      </c>
      <c r="DI183" s="225">
        <v>0</v>
      </c>
      <c r="DJ183" s="225">
        <v>0</v>
      </c>
      <c r="DK183" s="225">
        <v>0</v>
      </c>
      <c r="DL183" s="225">
        <v>0</v>
      </c>
      <c r="DM183" s="225">
        <v>0</v>
      </c>
      <c r="DN183" s="225">
        <v>0</v>
      </c>
      <c r="DO183" s="225">
        <v>0</v>
      </c>
      <c r="DP183" s="224">
        <v>0</v>
      </c>
      <c r="DQ183" s="224">
        <v>0</v>
      </c>
      <c r="DR183" s="224">
        <v>0</v>
      </c>
      <c r="DS183" s="225">
        <v>0</v>
      </c>
      <c r="DT183" s="225">
        <v>0</v>
      </c>
      <c r="DU183" s="225">
        <v>0</v>
      </c>
      <c r="DV183" s="225">
        <v>0</v>
      </c>
      <c r="DW183" s="225">
        <v>0</v>
      </c>
      <c r="DX183" s="225">
        <v>0</v>
      </c>
      <c r="DY183" s="225">
        <v>0</v>
      </c>
      <c r="DZ183" s="225">
        <v>0</v>
      </c>
      <c r="EA183" s="225">
        <v>0</v>
      </c>
      <c r="EB183" s="225">
        <v>0</v>
      </c>
      <c r="EC183" s="225">
        <v>0</v>
      </c>
      <c r="ED183" s="225">
        <v>0</v>
      </c>
    </row>
    <row r="184" spans="1:134" ht="15" x14ac:dyDescent="0.25">
      <c r="A184" s="216">
        <v>99</v>
      </c>
      <c r="B184" s="216">
        <v>93</v>
      </c>
      <c r="C184" s="216" t="s">
        <v>882</v>
      </c>
      <c r="D184" s="2">
        <v>99709</v>
      </c>
      <c r="E184" s="2">
        <v>99725</v>
      </c>
      <c r="F184" s="217" t="s">
        <v>773</v>
      </c>
      <c r="G184" s="20">
        <v>1</v>
      </c>
      <c r="H184" s="20">
        <v>2</v>
      </c>
      <c r="I184" s="20">
        <v>1</v>
      </c>
      <c r="J184" s="20">
        <v>1</v>
      </c>
      <c r="K184" s="20">
        <v>0</v>
      </c>
      <c r="L184" s="20">
        <v>6</v>
      </c>
      <c r="M184" s="20">
        <v>6</v>
      </c>
      <c r="N184" s="20">
        <v>0</v>
      </c>
      <c r="O184" s="20">
        <v>0</v>
      </c>
      <c r="P184" s="20">
        <v>0</v>
      </c>
      <c r="Q184" s="20">
        <v>6</v>
      </c>
      <c r="R184" s="20">
        <v>0</v>
      </c>
      <c r="S184" s="20">
        <v>1641.3333333333333</v>
      </c>
      <c r="T184" s="20">
        <v>1641.3333333333333</v>
      </c>
      <c r="U184" s="20">
        <v>0</v>
      </c>
      <c r="V184" s="20">
        <v>0</v>
      </c>
      <c r="W184" s="20">
        <v>0</v>
      </c>
      <c r="X184" s="20">
        <v>1641.3333333333333</v>
      </c>
      <c r="Y184" s="20">
        <v>0</v>
      </c>
      <c r="Z184" s="20">
        <v>2</v>
      </c>
      <c r="AA184" s="20">
        <v>0</v>
      </c>
      <c r="AB184" s="218">
        <v>0</v>
      </c>
      <c r="AC184" s="218">
        <v>0</v>
      </c>
      <c r="AD184" s="219">
        <v>2</v>
      </c>
      <c r="AE184" s="220">
        <v>0</v>
      </c>
      <c r="AF184" s="220">
        <v>1</v>
      </c>
      <c r="AG184" s="221">
        <v>1</v>
      </c>
      <c r="AH184" s="220">
        <v>0</v>
      </c>
      <c r="AI184" s="220">
        <v>0</v>
      </c>
      <c r="AJ184" s="220">
        <v>1.9043167900154787</v>
      </c>
      <c r="AK184" s="220">
        <v>1.9043167900154787</v>
      </c>
      <c r="AL184" s="220">
        <v>0</v>
      </c>
      <c r="AM184" s="220">
        <v>0</v>
      </c>
      <c r="AN184" s="220">
        <v>0.95395462889797633</v>
      </c>
      <c r="AO184" s="220">
        <v>0.95395462889797633</v>
      </c>
      <c r="AP184" s="220">
        <v>0</v>
      </c>
      <c r="AQ184" s="220">
        <v>0</v>
      </c>
      <c r="AR184" s="220">
        <v>0</v>
      </c>
      <c r="AS184" s="220">
        <v>1.8132112183674285</v>
      </c>
      <c r="AT184" s="220">
        <v>1.8582057386041828</v>
      </c>
      <c r="AU184" s="220">
        <v>1.9043167900154787</v>
      </c>
      <c r="AV184" s="220">
        <v>1.9515720791277367</v>
      </c>
      <c r="AW184" s="220">
        <v>2</v>
      </c>
      <c r="AX184" s="220">
        <v>0.91002943399587566</v>
      </c>
      <c r="AY184" s="220">
        <v>0.93173321878838855</v>
      </c>
      <c r="AZ184" s="220">
        <v>0.95395462889797633</v>
      </c>
      <c r="BA184" s="220">
        <v>0.97670600945114305</v>
      </c>
      <c r="BB184" s="220">
        <v>1</v>
      </c>
      <c r="BC184" s="220">
        <v>0</v>
      </c>
      <c r="BD184" s="220">
        <v>0</v>
      </c>
      <c r="BE184" s="220">
        <v>0</v>
      </c>
      <c r="BF184" s="220">
        <v>0</v>
      </c>
      <c r="BG184" s="220">
        <v>0</v>
      </c>
      <c r="BH184" s="222">
        <v>2.0186866484247719</v>
      </c>
      <c r="BI184" s="222">
        <v>2.0375478922642194</v>
      </c>
      <c r="BJ184" s="222">
        <v>2.0565853628199076</v>
      </c>
      <c r="BK184" s="223">
        <v>2.0853119622732286</v>
      </c>
      <c r="BL184" s="223">
        <v>2.1140385617265496</v>
      </c>
      <c r="BM184" s="223">
        <v>2.1427651611798706</v>
      </c>
      <c r="BN184" s="223">
        <v>2.171491760633192</v>
      </c>
      <c r="BO184" s="223">
        <v>2.2054590803619734</v>
      </c>
      <c r="BP184" s="223">
        <v>2.2394264000907551</v>
      </c>
      <c r="BQ184" s="223">
        <v>2.3335935614866448</v>
      </c>
      <c r="BR184" s="223">
        <v>2.4457872888166592</v>
      </c>
      <c r="BS184" s="223">
        <v>2.4950493456148486</v>
      </c>
      <c r="BT184" s="223">
        <v>2.5221019037340455</v>
      </c>
      <c r="BU184" s="223">
        <v>2.5501173801728583</v>
      </c>
      <c r="BV184" s="223">
        <v>2.5788068994354023</v>
      </c>
      <c r="BW184" s="222">
        <v>1.0093433242123859</v>
      </c>
      <c r="BX184" s="222">
        <v>1.0187739461321097</v>
      </c>
      <c r="BY184" s="222">
        <v>1.0282926814099538</v>
      </c>
      <c r="BZ184" s="223">
        <v>1.0426559811366143</v>
      </c>
      <c r="CA184" s="223">
        <v>1.0570192808632748</v>
      </c>
      <c r="CB184" s="223">
        <v>1.0713825805899353</v>
      </c>
      <c r="CC184" s="223">
        <v>1.085745880316596</v>
      </c>
      <c r="CD184" s="223">
        <v>1.1027295401809867</v>
      </c>
      <c r="CE184" s="223">
        <v>1.1197132000453776</v>
      </c>
      <c r="CF184" s="223">
        <v>1.1667967807433224</v>
      </c>
      <c r="CG184" s="223">
        <v>1.2228936444083296</v>
      </c>
      <c r="CH184" s="223">
        <v>1.2475246728074243</v>
      </c>
      <c r="CI184" s="223">
        <v>1.2610509518670228</v>
      </c>
      <c r="CJ184" s="223">
        <v>1.2750586900864291</v>
      </c>
      <c r="CK184" s="223">
        <v>1.2894034497177012</v>
      </c>
      <c r="CL184" s="222">
        <v>0</v>
      </c>
      <c r="CM184" s="222">
        <v>0</v>
      </c>
      <c r="CN184" s="222">
        <v>0</v>
      </c>
      <c r="CO184" s="223">
        <v>0</v>
      </c>
      <c r="CP184" s="223">
        <v>0</v>
      </c>
      <c r="CQ184" s="223">
        <v>0</v>
      </c>
      <c r="CR184" s="223">
        <v>0</v>
      </c>
      <c r="CS184" s="223">
        <v>0</v>
      </c>
      <c r="CT184" s="223">
        <v>0</v>
      </c>
      <c r="CU184" s="223">
        <v>0</v>
      </c>
      <c r="CV184" s="223">
        <v>0</v>
      </c>
      <c r="CW184" s="223">
        <v>0</v>
      </c>
      <c r="CX184" s="223">
        <v>0</v>
      </c>
      <c r="CY184" s="223">
        <v>0</v>
      </c>
      <c r="CZ184" s="223">
        <v>0</v>
      </c>
      <c r="DA184" s="224">
        <v>0</v>
      </c>
      <c r="DB184" s="224">
        <v>0</v>
      </c>
      <c r="DC184" s="224">
        <v>0</v>
      </c>
      <c r="DD184" s="225">
        <v>0</v>
      </c>
      <c r="DE184" s="225">
        <v>0</v>
      </c>
      <c r="DF184" s="225">
        <v>0</v>
      </c>
      <c r="DG184" s="225">
        <v>0</v>
      </c>
      <c r="DH184" s="225">
        <v>0</v>
      </c>
      <c r="DI184" s="225">
        <v>0</v>
      </c>
      <c r="DJ184" s="225">
        <v>0</v>
      </c>
      <c r="DK184" s="225">
        <v>0</v>
      </c>
      <c r="DL184" s="225">
        <v>0</v>
      </c>
      <c r="DM184" s="225">
        <v>0</v>
      </c>
      <c r="DN184" s="225">
        <v>0</v>
      </c>
      <c r="DO184" s="225">
        <v>0</v>
      </c>
      <c r="DP184" s="224">
        <v>0</v>
      </c>
      <c r="DQ184" s="224">
        <v>0</v>
      </c>
      <c r="DR184" s="224">
        <v>0</v>
      </c>
      <c r="DS184" s="225">
        <v>0</v>
      </c>
      <c r="DT184" s="225">
        <v>0</v>
      </c>
      <c r="DU184" s="225">
        <v>0</v>
      </c>
      <c r="DV184" s="225">
        <v>0</v>
      </c>
      <c r="DW184" s="225">
        <v>0</v>
      </c>
      <c r="DX184" s="225">
        <v>0</v>
      </c>
      <c r="DY184" s="225">
        <v>0</v>
      </c>
      <c r="DZ184" s="225">
        <v>0</v>
      </c>
      <c r="EA184" s="225">
        <v>0</v>
      </c>
      <c r="EB184" s="225">
        <v>0</v>
      </c>
      <c r="EC184" s="225">
        <v>0</v>
      </c>
      <c r="ED184" s="225">
        <v>0</v>
      </c>
    </row>
    <row r="185" spans="1:134" ht="15" x14ac:dyDescent="0.25">
      <c r="A185" s="216">
        <v>100</v>
      </c>
      <c r="B185" s="216">
        <v>93</v>
      </c>
      <c r="C185" s="216" t="s">
        <v>883</v>
      </c>
      <c r="D185" s="2">
        <v>99709</v>
      </c>
      <c r="E185" s="2">
        <v>99709</v>
      </c>
      <c r="F185" s="217" t="s">
        <v>773</v>
      </c>
      <c r="G185" s="20">
        <v>887</v>
      </c>
      <c r="H185" s="20">
        <v>411</v>
      </c>
      <c r="I185" s="20">
        <v>362</v>
      </c>
      <c r="J185" s="20">
        <v>49</v>
      </c>
      <c r="K185" s="20">
        <v>0</v>
      </c>
      <c r="L185" s="20">
        <v>5</v>
      </c>
      <c r="M185" s="20">
        <v>5</v>
      </c>
      <c r="N185" s="20">
        <v>0</v>
      </c>
      <c r="O185" s="20">
        <v>0</v>
      </c>
      <c r="P185" s="20">
        <v>0</v>
      </c>
      <c r="Q185" s="20">
        <v>5</v>
      </c>
      <c r="R185" s="20">
        <v>0</v>
      </c>
      <c r="S185" s="20">
        <v>1424.4</v>
      </c>
      <c r="T185" s="20">
        <v>1424.4</v>
      </c>
      <c r="U185" s="20">
        <v>0</v>
      </c>
      <c r="V185" s="20">
        <v>0</v>
      </c>
      <c r="W185" s="20">
        <v>0</v>
      </c>
      <c r="X185" s="20">
        <v>1424.4</v>
      </c>
      <c r="Y185" s="20">
        <v>0</v>
      </c>
      <c r="Z185" s="20">
        <v>411</v>
      </c>
      <c r="AA185" s="20">
        <v>0</v>
      </c>
      <c r="AB185" s="218">
        <v>0</v>
      </c>
      <c r="AC185" s="218">
        <v>0</v>
      </c>
      <c r="AD185" s="219">
        <v>411</v>
      </c>
      <c r="AE185" s="220">
        <v>0</v>
      </c>
      <c r="AF185" s="220">
        <v>362</v>
      </c>
      <c r="AG185" s="221">
        <v>362</v>
      </c>
      <c r="AH185" s="220">
        <v>0</v>
      </c>
      <c r="AI185" s="220">
        <v>0</v>
      </c>
      <c r="AJ185" s="220">
        <v>391.33710034818085</v>
      </c>
      <c r="AK185" s="220">
        <v>391.33710034818085</v>
      </c>
      <c r="AL185" s="220">
        <v>0</v>
      </c>
      <c r="AM185" s="220">
        <v>0</v>
      </c>
      <c r="AN185" s="220">
        <v>345.3315756610674</v>
      </c>
      <c r="AO185" s="220">
        <v>345.3315756610674</v>
      </c>
      <c r="AP185" s="220">
        <v>0</v>
      </c>
      <c r="AQ185" s="220">
        <v>0</v>
      </c>
      <c r="AR185" s="220">
        <v>0</v>
      </c>
      <c r="AS185" s="220">
        <v>372.61490537450652</v>
      </c>
      <c r="AT185" s="220">
        <v>381.86127928315955</v>
      </c>
      <c r="AU185" s="220">
        <v>391.33710034818085</v>
      </c>
      <c r="AV185" s="220">
        <v>401.04806226074993</v>
      </c>
      <c r="AW185" s="220">
        <v>411</v>
      </c>
      <c r="AX185" s="220">
        <v>329.430655106507</v>
      </c>
      <c r="AY185" s="220">
        <v>337.28742520139667</v>
      </c>
      <c r="AZ185" s="220">
        <v>345.3315756610674</v>
      </c>
      <c r="BA185" s="220">
        <v>353.56757542131379</v>
      </c>
      <c r="BB185" s="220">
        <v>362</v>
      </c>
      <c r="BC185" s="220">
        <v>0</v>
      </c>
      <c r="BD185" s="220">
        <v>0</v>
      </c>
      <c r="BE185" s="220">
        <v>0</v>
      </c>
      <c r="BF185" s="220">
        <v>0</v>
      </c>
      <c r="BG185" s="220">
        <v>0</v>
      </c>
      <c r="BH185" s="222">
        <v>414.84010625129059</v>
      </c>
      <c r="BI185" s="222">
        <v>418.71609186029707</v>
      </c>
      <c r="BJ185" s="222">
        <v>422.628292059491</v>
      </c>
      <c r="BK185" s="223">
        <v>428.53160824714848</v>
      </c>
      <c r="BL185" s="223">
        <v>434.43492443480596</v>
      </c>
      <c r="BM185" s="223">
        <v>440.33824062246345</v>
      </c>
      <c r="BN185" s="223">
        <v>446.24155681012093</v>
      </c>
      <c r="BO185" s="223">
        <v>453.22184101438557</v>
      </c>
      <c r="BP185" s="223">
        <v>460.20212521865017</v>
      </c>
      <c r="BQ185" s="223">
        <v>479.55347688550552</v>
      </c>
      <c r="BR185" s="223">
        <v>502.60928785182347</v>
      </c>
      <c r="BS185" s="223">
        <v>512.73264052385139</v>
      </c>
      <c r="BT185" s="223">
        <v>518.29194121734633</v>
      </c>
      <c r="BU185" s="223">
        <v>524.04912162552239</v>
      </c>
      <c r="BV185" s="223">
        <v>529.94481783397521</v>
      </c>
      <c r="BW185" s="222">
        <v>365.38228336488373</v>
      </c>
      <c r="BX185" s="222">
        <v>368.79616849982369</v>
      </c>
      <c r="BY185" s="222">
        <v>372.24195067040324</v>
      </c>
      <c r="BZ185" s="223">
        <v>377.44146517145435</v>
      </c>
      <c r="CA185" s="223">
        <v>382.64097967250547</v>
      </c>
      <c r="CB185" s="223">
        <v>387.84049417355658</v>
      </c>
      <c r="CC185" s="223">
        <v>393.04000867460769</v>
      </c>
      <c r="CD185" s="223">
        <v>399.18809354551718</v>
      </c>
      <c r="CE185" s="223">
        <v>405.33617841642666</v>
      </c>
      <c r="CF185" s="223">
        <v>422.38043462908269</v>
      </c>
      <c r="CG185" s="223">
        <v>442.6874992758153</v>
      </c>
      <c r="CH185" s="223">
        <v>451.60393155628753</v>
      </c>
      <c r="CI185" s="223">
        <v>456.50044457586222</v>
      </c>
      <c r="CJ185" s="223">
        <v>461.57124581128727</v>
      </c>
      <c r="CK185" s="223">
        <v>466.76404879780779</v>
      </c>
      <c r="CL185" s="222">
        <v>0</v>
      </c>
      <c r="CM185" s="222">
        <v>0</v>
      </c>
      <c r="CN185" s="222">
        <v>0</v>
      </c>
      <c r="CO185" s="223">
        <v>0</v>
      </c>
      <c r="CP185" s="223">
        <v>0</v>
      </c>
      <c r="CQ185" s="223">
        <v>0</v>
      </c>
      <c r="CR185" s="223">
        <v>0</v>
      </c>
      <c r="CS185" s="223">
        <v>0</v>
      </c>
      <c r="CT185" s="223">
        <v>0</v>
      </c>
      <c r="CU185" s="223">
        <v>0</v>
      </c>
      <c r="CV185" s="223">
        <v>0</v>
      </c>
      <c r="CW185" s="223">
        <v>0</v>
      </c>
      <c r="CX185" s="223">
        <v>0</v>
      </c>
      <c r="CY185" s="223">
        <v>0</v>
      </c>
      <c r="CZ185" s="223">
        <v>0</v>
      </c>
      <c r="DA185" s="224">
        <v>0</v>
      </c>
      <c r="DB185" s="224">
        <v>0</v>
      </c>
      <c r="DC185" s="224">
        <v>0</v>
      </c>
      <c r="DD185" s="225">
        <v>0</v>
      </c>
      <c r="DE185" s="225">
        <v>0</v>
      </c>
      <c r="DF185" s="225">
        <v>0</v>
      </c>
      <c r="DG185" s="225">
        <v>0</v>
      </c>
      <c r="DH185" s="225">
        <v>0</v>
      </c>
      <c r="DI185" s="225">
        <v>0</v>
      </c>
      <c r="DJ185" s="225">
        <v>0</v>
      </c>
      <c r="DK185" s="225">
        <v>0</v>
      </c>
      <c r="DL185" s="225">
        <v>0</v>
      </c>
      <c r="DM185" s="225">
        <v>0</v>
      </c>
      <c r="DN185" s="225">
        <v>0</v>
      </c>
      <c r="DO185" s="225">
        <v>0</v>
      </c>
      <c r="DP185" s="224">
        <v>0</v>
      </c>
      <c r="DQ185" s="224">
        <v>0</v>
      </c>
      <c r="DR185" s="224">
        <v>0</v>
      </c>
      <c r="DS185" s="225">
        <v>0</v>
      </c>
      <c r="DT185" s="225">
        <v>0</v>
      </c>
      <c r="DU185" s="225">
        <v>0</v>
      </c>
      <c r="DV185" s="225">
        <v>0</v>
      </c>
      <c r="DW185" s="225">
        <v>0</v>
      </c>
      <c r="DX185" s="225">
        <v>0</v>
      </c>
      <c r="DY185" s="225">
        <v>0</v>
      </c>
      <c r="DZ185" s="225">
        <v>0</v>
      </c>
      <c r="EA185" s="225">
        <v>0</v>
      </c>
      <c r="EB185" s="225">
        <v>0</v>
      </c>
      <c r="EC185" s="225">
        <v>0</v>
      </c>
      <c r="ED185" s="225">
        <v>0</v>
      </c>
    </row>
    <row r="186" spans="1:134" ht="15" x14ac:dyDescent="0.25">
      <c r="A186" s="216">
        <v>101</v>
      </c>
      <c r="B186" s="216">
        <v>93</v>
      </c>
      <c r="C186" s="216" t="s">
        <v>884</v>
      </c>
      <c r="D186" s="2">
        <v>99709</v>
      </c>
      <c r="E186" s="2">
        <v>99709</v>
      </c>
      <c r="F186" s="217" t="s">
        <v>773</v>
      </c>
      <c r="G186" s="20">
        <v>31</v>
      </c>
      <c r="H186" s="20">
        <v>12</v>
      </c>
      <c r="I186" s="20">
        <v>12</v>
      </c>
      <c r="J186" s="20">
        <v>0</v>
      </c>
      <c r="K186" s="20">
        <v>0</v>
      </c>
      <c r="L186" s="20">
        <v>48</v>
      </c>
      <c r="M186" s="20">
        <v>48</v>
      </c>
      <c r="N186" s="20">
        <v>0</v>
      </c>
      <c r="O186" s="20">
        <v>0</v>
      </c>
      <c r="P186" s="20">
        <v>0</v>
      </c>
      <c r="Q186" s="20">
        <v>48</v>
      </c>
      <c r="R186" s="20">
        <v>0</v>
      </c>
      <c r="S186" s="20">
        <v>2905.4166666666665</v>
      </c>
      <c r="T186" s="20">
        <v>2905.4166666666665</v>
      </c>
      <c r="U186" s="20">
        <v>0</v>
      </c>
      <c r="V186" s="20">
        <v>0</v>
      </c>
      <c r="W186" s="20">
        <v>0</v>
      </c>
      <c r="X186" s="20">
        <v>2905.4166666666665</v>
      </c>
      <c r="Y186" s="20">
        <v>0</v>
      </c>
      <c r="Z186" s="20">
        <v>12</v>
      </c>
      <c r="AA186" s="20">
        <v>0</v>
      </c>
      <c r="AB186" s="218">
        <v>0</v>
      </c>
      <c r="AC186" s="218">
        <v>0</v>
      </c>
      <c r="AD186" s="219">
        <v>12</v>
      </c>
      <c r="AE186" s="220">
        <v>0</v>
      </c>
      <c r="AF186" s="220">
        <v>12</v>
      </c>
      <c r="AG186" s="221">
        <v>12</v>
      </c>
      <c r="AH186" s="220">
        <v>0</v>
      </c>
      <c r="AI186" s="220">
        <v>0</v>
      </c>
      <c r="AJ186" s="220">
        <v>11.425900740092873</v>
      </c>
      <c r="AK186" s="220">
        <v>11.425900740092873</v>
      </c>
      <c r="AL186" s="220">
        <v>0</v>
      </c>
      <c r="AM186" s="220">
        <v>0</v>
      </c>
      <c r="AN186" s="220">
        <v>11.447455546775716</v>
      </c>
      <c r="AO186" s="220">
        <v>11.447455546775716</v>
      </c>
      <c r="AP186" s="220">
        <v>0</v>
      </c>
      <c r="AQ186" s="220">
        <v>0</v>
      </c>
      <c r="AR186" s="220">
        <v>0</v>
      </c>
      <c r="AS186" s="220">
        <v>10.87926731020457</v>
      </c>
      <c r="AT186" s="220">
        <v>11.149234431625096</v>
      </c>
      <c r="AU186" s="220">
        <v>11.425900740092873</v>
      </c>
      <c r="AV186" s="220">
        <v>11.709432474766421</v>
      </c>
      <c r="AW186" s="220">
        <v>12</v>
      </c>
      <c r="AX186" s="220">
        <v>10.920353207950507</v>
      </c>
      <c r="AY186" s="220">
        <v>11.180798625460662</v>
      </c>
      <c r="AZ186" s="220">
        <v>11.447455546775716</v>
      </c>
      <c r="BA186" s="220">
        <v>11.720472113413717</v>
      </c>
      <c r="BB186" s="220">
        <v>12</v>
      </c>
      <c r="BC186" s="220">
        <v>0</v>
      </c>
      <c r="BD186" s="220">
        <v>0</v>
      </c>
      <c r="BE186" s="220">
        <v>0</v>
      </c>
      <c r="BF186" s="220">
        <v>0</v>
      </c>
      <c r="BG186" s="220">
        <v>0</v>
      </c>
      <c r="BH186" s="222">
        <v>12.096994961636589</v>
      </c>
      <c r="BI186" s="222">
        <v>12.194773925155085</v>
      </c>
      <c r="BJ186" s="222">
        <v>12.293343227574859</v>
      </c>
      <c r="BK186" s="223">
        <v>12.371476196517461</v>
      </c>
      <c r="BL186" s="223">
        <v>12.449609165460062</v>
      </c>
      <c r="BM186" s="223">
        <v>12.527742134402665</v>
      </c>
      <c r="BN186" s="223">
        <v>12.605875103345266</v>
      </c>
      <c r="BO186" s="223">
        <v>12.698262214522307</v>
      </c>
      <c r="BP186" s="223">
        <v>12.79064932569935</v>
      </c>
      <c r="BQ186" s="223">
        <v>13.046772919747216</v>
      </c>
      <c r="BR186" s="223">
        <v>13.351926651126906</v>
      </c>
      <c r="BS186" s="223">
        <v>13.485913646702768</v>
      </c>
      <c r="BT186" s="223">
        <v>13.559493420277422</v>
      </c>
      <c r="BU186" s="223">
        <v>13.635692218330874</v>
      </c>
      <c r="BV186" s="223">
        <v>13.71372433351948</v>
      </c>
      <c r="BW186" s="222">
        <v>12.096994961636589</v>
      </c>
      <c r="BX186" s="222">
        <v>12.194773925155085</v>
      </c>
      <c r="BY186" s="222">
        <v>12.293343227574859</v>
      </c>
      <c r="BZ186" s="223">
        <v>12.371476196517461</v>
      </c>
      <c r="CA186" s="223">
        <v>12.449609165460062</v>
      </c>
      <c r="CB186" s="223">
        <v>12.527742134402665</v>
      </c>
      <c r="CC186" s="223">
        <v>12.605875103345266</v>
      </c>
      <c r="CD186" s="223">
        <v>12.698262214522307</v>
      </c>
      <c r="CE186" s="223">
        <v>12.79064932569935</v>
      </c>
      <c r="CF186" s="223">
        <v>13.046772919747216</v>
      </c>
      <c r="CG186" s="223">
        <v>13.351926651126906</v>
      </c>
      <c r="CH186" s="223">
        <v>13.485913646702768</v>
      </c>
      <c r="CI186" s="223">
        <v>13.559493420277422</v>
      </c>
      <c r="CJ186" s="223">
        <v>13.635692218330874</v>
      </c>
      <c r="CK186" s="223">
        <v>13.71372433351948</v>
      </c>
      <c r="CL186" s="222">
        <v>0</v>
      </c>
      <c r="CM186" s="222">
        <v>0</v>
      </c>
      <c r="CN186" s="222">
        <v>0</v>
      </c>
      <c r="CO186" s="223">
        <v>0</v>
      </c>
      <c r="CP186" s="223">
        <v>0</v>
      </c>
      <c r="CQ186" s="223">
        <v>0</v>
      </c>
      <c r="CR186" s="223">
        <v>0</v>
      </c>
      <c r="CS186" s="223">
        <v>0</v>
      </c>
      <c r="CT186" s="223">
        <v>0</v>
      </c>
      <c r="CU186" s="223">
        <v>0</v>
      </c>
      <c r="CV186" s="223">
        <v>0</v>
      </c>
      <c r="CW186" s="223">
        <v>0</v>
      </c>
      <c r="CX186" s="223">
        <v>0</v>
      </c>
      <c r="CY186" s="223">
        <v>0</v>
      </c>
      <c r="CZ186" s="223">
        <v>0</v>
      </c>
      <c r="DA186" s="224">
        <v>0</v>
      </c>
      <c r="DB186" s="224">
        <v>0</v>
      </c>
      <c r="DC186" s="224">
        <v>0</v>
      </c>
      <c r="DD186" s="225">
        <v>0</v>
      </c>
      <c r="DE186" s="225">
        <v>0</v>
      </c>
      <c r="DF186" s="225">
        <v>0</v>
      </c>
      <c r="DG186" s="225">
        <v>0</v>
      </c>
      <c r="DH186" s="225">
        <v>0</v>
      </c>
      <c r="DI186" s="225">
        <v>0</v>
      </c>
      <c r="DJ186" s="225">
        <v>0</v>
      </c>
      <c r="DK186" s="225">
        <v>0</v>
      </c>
      <c r="DL186" s="225">
        <v>0</v>
      </c>
      <c r="DM186" s="225">
        <v>0</v>
      </c>
      <c r="DN186" s="225">
        <v>0</v>
      </c>
      <c r="DO186" s="225">
        <v>0</v>
      </c>
      <c r="DP186" s="224">
        <v>0</v>
      </c>
      <c r="DQ186" s="224">
        <v>0</v>
      </c>
      <c r="DR186" s="224">
        <v>0</v>
      </c>
      <c r="DS186" s="225">
        <v>0</v>
      </c>
      <c r="DT186" s="225">
        <v>0</v>
      </c>
      <c r="DU186" s="225">
        <v>0</v>
      </c>
      <c r="DV186" s="225">
        <v>0</v>
      </c>
      <c r="DW186" s="225">
        <v>0</v>
      </c>
      <c r="DX186" s="225">
        <v>0</v>
      </c>
      <c r="DY186" s="225">
        <v>0</v>
      </c>
      <c r="DZ186" s="225">
        <v>0</v>
      </c>
      <c r="EA186" s="225">
        <v>0</v>
      </c>
      <c r="EB186" s="225">
        <v>0</v>
      </c>
      <c r="EC186" s="225">
        <v>0</v>
      </c>
      <c r="ED186" s="225">
        <v>0</v>
      </c>
    </row>
    <row r="187" spans="1:134" ht="15" x14ac:dyDescent="0.25">
      <c r="A187" s="216">
        <v>102</v>
      </c>
      <c r="B187" s="216">
        <v>93</v>
      </c>
      <c r="C187" s="216" t="s">
        <v>885</v>
      </c>
      <c r="D187" s="2">
        <v>99709</v>
      </c>
      <c r="E187" s="2">
        <v>99709</v>
      </c>
      <c r="F187" s="217" t="s">
        <v>773</v>
      </c>
      <c r="G187" s="20">
        <v>407</v>
      </c>
      <c r="H187" s="20">
        <v>201</v>
      </c>
      <c r="I187" s="20">
        <v>179</v>
      </c>
      <c r="J187" s="20">
        <v>22</v>
      </c>
      <c r="K187" s="20">
        <v>0</v>
      </c>
      <c r="L187" s="20">
        <v>75</v>
      </c>
      <c r="M187" s="20">
        <v>75</v>
      </c>
      <c r="N187" s="20">
        <v>0</v>
      </c>
      <c r="O187" s="20">
        <v>0</v>
      </c>
      <c r="P187" s="20">
        <v>0</v>
      </c>
      <c r="Q187" s="20">
        <v>75</v>
      </c>
      <c r="R187" s="20">
        <v>0</v>
      </c>
      <c r="S187" s="20">
        <v>2481.4133333333334</v>
      </c>
      <c r="T187" s="20">
        <v>2481.4133333333334</v>
      </c>
      <c r="U187" s="20">
        <v>0</v>
      </c>
      <c r="V187" s="20">
        <v>0</v>
      </c>
      <c r="W187" s="20">
        <v>0</v>
      </c>
      <c r="X187" s="20">
        <v>2481.4133333333334</v>
      </c>
      <c r="Y187" s="20">
        <v>0</v>
      </c>
      <c r="Z187" s="20">
        <v>201</v>
      </c>
      <c r="AA187" s="20">
        <v>0</v>
      </c>
      <c r="AB187" s="218">
        <v>0</v>
      </c>
      <c r="AC187" s="218">
        <v>0</v>
      </c>
      <c r="AD187" s="219">
        <v>201</v>
      </c>
      <c r="AE187" s="220">
        <v>0</v>
      </c>
      <c r="AF187" s="220">
        <v>179</v>
      </c>
      <c r="AG187" s="221">
        <v>179</v>
      </c>
      <c r="AH187" s="220">
        <v>0</v>
      </c>
      <c r="AI187" s="220">
        <v>0</v>
      </c>
      <c r="AJ187" s="220">
        <v>191.38383739655561</v>
      </c>
      <c r="AK187" s="220">
        <v>191.38383739655561</v>
      </c>
      <c r="AL187" s="220">
        <v>0</v>
      </c>
      <c r="AM187" s="220">
        <v>0</v>
      </c>
      <c r="AN187" s="220">
        <v>170.75787857273775</v>
      </c>
      <c r="AO187" s="220">
        <v>170.75787857273775</v>
      </c>
      <c r="AP187" s="220">
        <v>0</v>
      </c>
      <c r="AQ187" s="220">
        <v>0</v>
      </c>
      <c r="AR187" s="220">
        <v>0</v>
      </c>
      <c r="AS187" s="220">
        <v>182.22772744592655</v>
      </c>
      <c r="AT187" s="220">
        <v>186.74967672972036</v>
      </c>
      <c r="AU187" s="220">
        <v>191.38383739655561</v>
      </c>
      <c r="AV187" s="220">
        <v>196.13299395233756</v>
      </c>
      <c r="AW187" s="220">
        <v>201</v>
      </c>
      <c r="AX187" s="220">
        <v>162.89526868526175</v>
      </c>
      <c r="AY187" s="220">
        <v>166.78024616312155</v>
      </c>
      <c r="AZ187" s="220">
        <v>170.75787857273775</v>
      </c>
      <c r="BA187" s="220">
        <v>174.8303756917546</v>
      </c>
      <c r="BB187" s="220">
        <v>179</v>
      </c>
      <c r="BC187" s="220">
        <v>0</v>
      </c>
      <c r="BD187" s="220">
        <v>0</v>
      </c>
      <c r="BE187" s="220">
        <v>0</v>
      </c>
      <c r="BF187" s="220">
        <v>0</v>
      </c>
      <c r="BG187" s="220">
        <v>0</v>
      </c>
      <c r="BH187" s="222">
        <v>202.62466560741288</v>
      </c>
      <c r="BI187" s="222">
        <v>204.26246324634766</v>
      </c>
      <c r="BJ187" s="222">
        <v>205.91349906187889</v>
      </c>
      <c r="BK187" s="223">
        <v>208.02169178986384</v>
      </c>
      <c r="BL187" s="223">
        <v>210.12988451784878</v>
      </c>
      <c r="BM187" s="223">
        <v>212.23807724583375</v>
      </c>
      <c r="BN187" s="223">
        <v>214.34626997381869</v>
      </c>
      <c r="BO187" s="223">
        <v>216.83906960218124</v>
      </c>
      <c r="BP187" s="223">
        <v>219.33186923054376</v>
      </c>
      <c r="BQ187" s="223">
        <v>226.24262541637034</v>
      </c>
      <c r="BR187" s="223">
        <v>234.47631839026383</v>
      </c>
      <c r="BS187" s="223">
        <v>238.09157086998326</v>
      </c>
      <c r="BT187" s="223">
        <v>240.07690875840802</v>
      </c>
      <c r="BU187" s="223">
        <v>242.1329134656589</v>
      </c>
      <c r="BV187" s="223">
        <v>244.23838494608808</v>
      </c>
      <c r="BW187" s="222">
        <v>180.44684151107913</v>
      </c>
      <c r="BX187" s="222">
        <v>181.90537771689668</v>
      </c>
      <c r="BY187" s="222">
        <v>183.3757031446583</v>
      </c>
      <c r="BZ187" s="223">
        <v>185.25314840987872</v>
      </c>
      <c r="CA187" s="223">
        <v>187.13059367509916</v>
      </c>
      <c r="CB187" s="223">
        <v>189.00803894031958</v>
      </c>
      <c r="CC187" s="223">
        <v>190.88548420554</v>
      </c>
      <c r="CD187" s="223">
        <v>193.10544009348476</v>
      </c>
      <c r="CE187" s="223">
        <v>195.32539598142949</v>
      </c>
      <c r="CF187" s="223">
        <v>201.479750992688</v>
      </c>
      <c r="CG187" s="223">
        <v>208.8122437405832</v>
      </c>
      <c r="CH187" s="223">
        <v>212.03179694391542</v>
      </c>
      <c r="CI187" s="223">
        <v>213.7998341679355</v>
      </c>
      <c r="CJ187" s="223">
        <v>215.63080353409424</v>
      </c>
      <c r="CK187" s="223">
        <v>217.50582539975005</v>
      </c>
      <c r="CL187" s="222">
        <v>0</v>
      </c>
      <c r="CM187" s="222">
        <v>0</v>
      </c>
      <c r="CN187" s="222">
        <v>0</v>
      </c>
      <c r="CO187" s="223">
        <v>0</v>
      </c>
      <c r="CP187" s="223">
        <v>0</v>
      </c>
      <c r="CQ187" s="223">
        <v>0</v>
      </c>
      <c r="CR187" s="223">
        <v>0</v>
      </c>
      <c r="CS187" s="223">
        <v>0</v>
      </c>
      <c r="CT187" s="223">
        <v>0</v>
      </c>
      <c r="CU187" s="223">
        <v>0</v>
      </c>
      <c r="CV187" s="223">
        <v>0</v>
      </c>
      <c r="CW187" s="223">
        <v>0</v>
      </c>
      <c r="CX187" s="223">
        <v>0</v>
      </c>
      <c r="CY187" s="223">
        <v>0</v>
      </c>
      <c r="CZ187" s="223">
        <v>0</v>
      </c>
      <c r="DA187" s="224">
        <v>0</v>
      </c>
      <c r="DB187" s="224">
        <v>0</v>
      </c>
      <c r="DC187" s="224">
        <v>0</v>
      </c>
      <c r="DD187" s="225">
        <v>0</v>
      </c>
      <c r="DE187" s="225">
        <v>0</v>
      </c>
      <c r="DF187" s="225">
        <v>0</v>
      </c>
      <c r="DG187" s="225">
        <v>0</v>
      </c>
      <c r="DH187" s="225">
        <v>0</v>
      </c>
      <c r="DI187" s="225">
        <v>0</v>
      </c>
      <c r="DJ187" s="225">
        <v>0</v>
      </c>
      <c r="DK187" s="225">
        <v>0</v>
      </c>
      <c r="DL187" s="225">
        <v>0</v>
      </c>
      <c r="DM187" s="225">
        <v>0</v>
      </c>
      <c r="DN187" s="225">
        <v>0</v>
      </c>
      <c r="DO187" s="225">
        <v>0</v>
      </c>
      <c r="DP187" s="224">
        <v>0</v>
      </c>
      <c r="DQ187" s="224">
        <v>0</v>
      </c>
      <c r="DR187" s="224">
        <v>0</v>
      </c>
      <c r="DS187" s="225">
        <v>0</v>
      </c>
      <c r="DT187" s="225">
        <v>0</v>
      </c>
      <c r="DU187" s="225">
        <v>0</v>
      </c>
      <c r="DV187" s="225">
        <v>0</v>
      </c>
      <c r="DW187" s="225">
        <v>0</v>
      </c>
      <c r="DX187" s="225">
        <v>0</v>
      </c>
      <c r="DY187" s="225">
        <v>0</v>
      </c>
      <c r="DZ187" s="225">
        <v>0</v>
      </c>
      <c r="EA187" s="225">
        <v>0</v>
      </c>
      <c r="EB187" s="225">
        <v>0</v>
      </c>
      <c r="EC187" s="225">
        <v>0</v>
      </c>
      <c r="ED187" s="225">
        <v>0</v>
      </c>
    </row>
    <row r="188" spans="1:134" ht="15" x14ac:dyDescent="0.25">
      <c r="A188" s="216">
        <v>103</v>
      </c>
      <c r="B188" s="216">
        <v>93</v>
      </c>
      <c r="C188" s="216" t="s">
        <v>886</v>
      </c>
      <c r="D188" s="2">
        <v>99709</v>
      </c>
      <c r="E188" s="2">
        <v>99709</v>
      </c>
      <c r="F188" s="217" t="s">
        <v>773</v>
      </c>
      <c r="G188" s="20">
        <v>36</v>
      </c>
      <c r="H188" s="20">
        <v>17</v>
      </c>
      <c r="I188" s="20">
        <v>16</v>
      </c>
      <c r="J188" s="20">
        <v>1</v>
      </c>
      <c r="K188" s="20">
        <v>1</v>
      </c>
      <c r="L188" s="20">
        <v>103</v>
      </c>
      <c r="M188" s="20">
        <v>104</v>
      </c>
      <c r="N188" s="20">
        <v>2</v>
      </c>
      <c r="O188" s="20">
        <v>0</v>
      </c>
      <c r="P188" s="20">
        <v>0</v>
      </c>
      <c r="Q188" s="20">
        <v>106</v>
      </c>
      <c r="R188" s="20">
        <v>1909</v>
      </c>
      <c r="S188" s="20">
        <v>3238.8155339805826</v>
      </c>
      <c r="T188" s="20">
        <v>3226.0288461538462</v>
      </c>
      <c r="U188" s="20">
        <v>4132</v>
      </c>
      <c r="V188" s="20">
        <v>0</v>
      </c>
      <c r="W188" s="20">
        <v>0</v>
      </c>
      <c r="X188" s="20">
        <v>3243.1226415094338</v>
      </c>
      <c r="Y188" s="20">
        <v>0.16346153846153846</v>
      </c>
      <c r="Z188" s="20">
        <v>16.83653846153846</v>
      </c>
      <c r="AA188" s="20">
        <v>0</v>
      </c>
      <c r="AB188" s="218">
        <v>2</v>
      </c>
      <c r="AC188" s="218">
        <v>0</v>
      </c>
      <c r="AD188" s="219">
        <v>19</v>
      </c>
      <c r="AE188" s="220">
        <v>0.15384615384615385</v>
      </c>
      <c r="AF188" s="220">
        <v>15.846153846153845</v>
      </c>
      <c r="AG188" s="221">
        <v>15.999999999999998</v>
      </c>
      <c r="AH188" s="220">
        <v>0</v>
      </c>
      <c r="AI188" s="220">
        <v>0.15564127610703432</v>
      </c>
      <c r="AJ188" s="220">
        <v>16.031051439024534</v>
      </c>
      <c r="AK188" s="220">
        <v>16.186692715131567</v>
      </c>
      <c r="AL188" s="220">
        <v>0</v>
      </c>
      <c r="AM188" s="220">
        <v>0.14676225059968867</v>
      </c>
      <c r="AN188" s="220">
        <v>15.116511811767932</v>
      </c>
      <c r="AO188" s="220">
        <v>15.263274062367621</v>
      </c>
      <c r="AP188" s="220">
        <v>0</v>
      </c>
      <c r="AQ188" s="220">
        <v>1.9193314770024816</v>
      </c>
      <c r="AR188" s="220">
        <v>0</v>
      </c>
      <c r="AS188" s="220">
        <v>15.412295356123142</v>
      </c>
      <c r="AT188" s="220">
        <v>15.794748778135553</v>
      </c>
      <c r="AU188" s="220">
        <v>16.186692715131567</v>
      </c>
      <c r="AV188" s="220">
        <v>16.588362672585763</v>
      </c>
      <c r="AW188" s="220">
        <v>17</v>
      </c>
      <c r="AX188" s="220">
        <v>14.560470943934009</v>
      </c>
      <c r="AY188" s="220">
        <v>14.907731500614215</v>
      </c>
      <c r="AZ188" s="220">
        <v>15.26327406236762</v>
      </c>
      <c r="BA188" s="220">
        <v>15.627296151218287</v>
      </c>
      <c r="BB188" s="220">
        <v>15.999999999999998</v>
      </c>
      <c r="BC188" s="220">
        <v>1.8419166593062641</v>
      </c>
      <c r="BD188" s="220">
        <v>1.8802256838533424</v>
      </c>
      <c r="BE188" s="220">
        <v>1.9193314770024816</v>
      </c>
      <c r="BF188" s="220">
        <v>1.9592506103112393</v>
      </c>
      <c r="BG188" s="220">
        <v>2</v>
      </c>
      <c r="BH188" s="222">
        <v>17.137409528985167</v>
      </c>
      <c r="BI188" s="222">
        <v>17.275929727303037</v>
      </c>
      <c r="BJ188" s="222">
        <v>17.415569572397715</v>
      </c>
      <c r="BK188" s="223">
        <v>17.593874429988482</v>
      </c>
      <c r="BL188" s="223">
        <v>17.772179287579249</v>
      </c>
      <c r="BM188" s="223">
        <v>17.950484145170016</v>
      </c>
      <c r="BN188" s="223">
        <v>18.128789002760783</v>
      </c>
      <c r="BO188" s="223">
        <v>18.339622802174532</v>
      </c>
      <c r="BP188" s="223">
        <v>18.550456601588277</v>
      </c>
      <c r="BQ188" s="223">
        <v>19.134948418299974</v>
      </c>
      <c r="BR188" s="223">
        <v>19.831330411116838</v>
      </c>
      <c r="BS188" s="223">
        <v>20.137098033779676</v>
      </c>
      <c r="BT188" s="223">
        <v>20.305012183546946</v>
      </c>
      <c r="BU188" s="223">
        <v>20.478903128936324</v>
      </c>
      <c r="BV188" s="223">
        <v>20.656977831261177</v>
      </c>
      <c r="BW188" s="222">
        <v>16.129326615515449</v>
      </c>
      <c r="BX188" s="222">
        <v>16.259698566873443</v>
      </c>
      <c r="BY188" s="222">
        <v>16.391124303433141</v>
      </c>
      <c r="BZ188" s="223">
        <v>16.558940639989157</v>
      </c>
      <c r="CA188" s="223">
        <v>16.726756976545172</v>
      </c>
      <c r="CB188" s="223">
        <v>16.894573313101187</v>
      </c>
      <c r="CC188" s="223">
        <v>17.062389649657206</v>
      </c>
      <c r="CD188" s="223">
        <v>17.260821460870144</v>
      </c>
      <c r="CE188" s="223">
        <v>17.459253272083082</v>
      </c>
      <c r="CF188" s="223">
        <v>18.009363217223505</v>
      </c>
      <c r="CG188" s="223">
        <v>18.66478156340408</v>
      </c>
      <c r="CH188" s="223">
        <v>18.952562855322046</v>
      </c>
      <c r="CI188" s="223">
        <v>19.110599702161828</v>
      </c>
      <c r="CJ188" s="223">
        <v>19.274261768410653</v>
      </c>
      <c r="CK188" s="223">
        <v>19.441861488245809</v>
      </c>
      <c r="CL188" s="222">
        <v>2.0161658269394316</v>
      </c>
      <c r="CM188" s="222">
        <v>2.0324623208591808</v>
      </c>
      <c r="CN188" s="222">
        <v>2.0488905379291431</v>
      </c>
      <c r="CO188" s="223">
        <v>2.069867579998645</v>
      </c>
      <c r="CP188" s="223">
        <v>2.0908446220681469</v>
      </c>
      <c r="CQ188" s="223">
        <v>2.1118216641376488</v>
      </c>
      <c r="CR188" s="223">
        <v>2.1327987062071512</v>
      </c>
      <c r="CS188" s="223">
        <v>2.1576026826087684</v>
      </c>
      <c r="CT188" s="223">
        <v>2.1824066590103857</v>
      </c>
      <c r="CU188" s="223">
        <v>2.2511704021529386</v>
      </c>
      <c r="CV188" s="223">
        <v>2.3330976954255105</v>
      </c>
      <c r="CW188" s="223">
        <v>2.3690703569152562</v>
      </c>
      <c r="CX188" s="223">
        <v>2.3888249627702289</v>
      </c>
      <c r="CY188" s="223">
        <v>2.4092827210513321</v>
      </c>
      <c r="CZ188" s="223">
        <v>2.4302326860307271</v>
      </c>
      <c r="DA188" s="224">
        <v>0</v>
      </c>
      <c r="DB188" s="224">
        <v>0</v>
      </c>
      <c r="DC188" s="224">
        <v>0</v>
      </c>
      <c r="DD188" s="225">
        <v>0</v>
      </c>
      <c r="DE188" s="225">
        <v>0</v>
      </c>
      <c r="DF188" s="225">
        <v>0</v>
      </c>
      <c r="DG188" s="225">
        <v>0</v>
      </c>
      <c r="DH188" s="225">
        <v>0</v>
      </c>
      <c r="DI188" s="225">
        <v>0</v>
      </c>
      <c r="DJ188" s="225">
        <v>0</v>
      </c>
      <c r="DK188" s="225">
        <v>0</v>
      </c>
      <c r="DL188" s="225">
        <v>0</v>
      </c>
      <c r="DM188" s="225">
        <v>0</v>
      </c>
      <c r="DN188" s="225">
        <v>0</v>
      </c>
      <c r="DO188" s="225">
        <v>0</v>
      </c>
      <c r="DP188" s="224">
        <v>0</v>
      </c>
      <c r="DQ188" s="224">
        <v>0</v>
      </c>
      <c r="DR188" s="224">
        <v>0</v>
      </c>
      <c r="DS188" s="225">
        <v>0</v>
      </c>
      <c r="DT188" s="225">
        <v>0</v>
      </c>
      <c r="DU188" s="225">
        <v>0</v>
      </c>
      <c r="DV188" s="225">
        <v>0</v>
      </c>
      <c r="DW188" s="225">
        <v>0</v>
      </c>
      <c r="DX188" s="225">
        <v>0</v>
      </c>
      <c r="DY188" s="225">
        <v>0</v>
      </c>
      <c r="DZ188" s="225">
        <v>0</v>
      </c>
      <c r="EA188" s="225">
        <v>0</v>
      </c>
      <c r="EB188" s="225">
        <v>0</v>
      </c>
      <c r="EC188" s="225">
        <v>0</v>
      </c>
      <c r="ED188" s="225">
        <v>0</v>
      </c>
    </row>
    <row r="189" spans="1:134" ht="15" x14ac:dyDescent="0.25">
      <c r="A189" s="216">
        <v>104</v>
      </c>
      <c r="B189" s="216">
        <v>93</v>
      </c>
      <c r="C189" s="216" t="s">
        <v>887</v>
      </c>
      <c r="D189" s="2">
        <v>99709</v>
      </c>
      <c r="E189" s="2">
        <v>99709</v>
      </c>
      <c r="F189" s="217" t="s">
        <v>773</v>
      </c>
      <c r="G189" s="20">
        <v>1012</v>
      </c>
      <c r="H189" s="20">
        <v>428</v>
      </c>
      <c r="I189" s="20">
        <v>392</v>
      </c>
      <c r="J189" s="20">
        <v>36</v>
      </c>
      <c r="K189" s="20">
        <v>2</v>
      </c>
      <c r="L189" s="20">
        <v>251</v>
      </c>
      <c r="M189" s="20">
        <v>253</v>
      </c>
      <c r="N189" s="20">
        <v>22</v>
      </c>
      <c r="O189" s="20">
        <v>0</v>
      </c>
      <c r="P189" s="20">
        <v>0</v>
      </c>
      <c r="Q189" s="20">
        <v>275</v>
      </c>
      <c r="R189" s="20">
        <v>3374.5</v>
      </c>
      <c r="S189" s="20">
        <v>2335.4621513944221</v>
      </c>
      <c r="T189" s="20">
        <v>2343.675889328063</v>
      </c>
      <c r="U189" s="20">
        <v>7944.363636363636</v>
      </c>
      <c r="V189" s="20">
        <v>0</v>
      </c>
      <c r="W189" s="20">
        <v>0</v>
      </c>
      <c r="X189" s="20">
        <v>2791.7309090909089</v>
      </c>
      <c r="Y189" s="20">
        <v>3.383399209486166</v>
      </c>
      <c r="Z189" s="20">
        <v>424.61660079051381</v>
      </c>
      <c r="AA189" s="20">
        <v>0</v>
      </c>
      <c r="AB189" s="218">
        <v>22</v>
      </c>
      <c r="AC189" s="218">
        <v>0</v>
      </c>
      <c r="AD189" s="219">
        <v>450</v>
      </c>
      <c r="AE189" s="220">
        <v>3.0988142292490117</v>
      </c>
      <c r="AF189" s="220">
        <v>388.90118577075094</v>
      </c>
      <c r="AG189" s="221">
        <v>391.99999999999994</v>
      </c>
      <c r="AH189" s="220">
        <v>0</v>
      </c>
      <c r="AI189" s="220">
        <v>3.2215319609748021</v>
      </c>
      <c r="AJ189" s="220">
        <v>404.30226110233764</v>
      </c>
      <c r="AK189" s="220">
        <v>407.52379306331244</v>
      </c>
      <c r="AL189" s="220">
        <v>0</v>
      </c>
      <c r="AM189" s="220">
        <v>2.9561281780870097</v>
      </c>
      <c r="AN189" s="220">
        <v>370.99408634991966</v>
      </c>
      <c r="AO189" s="220">
        <v>373.95021452800665</v>
      </c>
      <c r="AP189" s="220">
        <v>0</v>
      </c>
      <c r="AQ189" s="220">
        <v>21.1126462470273</v>
      </c>
      <c r="AR189" s="220">
        <v>0</v>
      </c>
      <c r="AS189" s="220">
        <v>388.02720073062966</v>
      </c>
      <c r="AT189" s="220">
        <v>397.6560280612951</v>
      </c>
      <c r="AU189" s="220">
        <v>407.52379306331244</v>
      </c>
      <c r="AV189" s="220">
        <v>417.63642493333566</v>
      </c>
      <c r="AW189" s="220">
        <v>428</v>
      </c>
      <c r="AX189" s="220">
        <v>356.73153812638321</v>
      </c>
      <c r="AY189" s="220">
        <v>365.23942176504823</v>
      </c>
      <c r="AZ189" s="220">
        <v>373.95021452800665</v>
      </c>
      <c r="BA189" s="220">
        <v>382.86875570484801</v>
      </c>
      <c r="BB189" s="220">
        <v>391.99999999999994</v>
      </c>
      <c r="BC189" s="220">
        <v>20.261083252368906</v>
      </c>
      <c r="BD189" s="220">
        <v>20.682482522386767</v>
      </c>
      <c r="BE189" s="220">
        <v>21.1126462470273</v>
      </c>
      <c r="BF189" s="220">
        <v>21.551756713423632</v>
      </c>
      <c r="BG189" s="220">
        <v>22</v>
      </c>
      <c r="BH189" s="222">
        <v>438.04168447013052</v>
      </c>
      <c r="BI189" s="222">
        <v>448.31896573231171</v>
      </c>
      <c r="BJ189" s="222">
        <v>458.8373713301134</v>
      </c>
      <c r="BK189" s="223">
        <v>465.33061380234255</v>
      </c>
      <c r="BL189" s="223">
        <v>471.82385627457171</v>
      </c>
      <c r="BM189" s="223">
        <v>478.31709874680092</v>
      </c>
      <c r="BN189" s="223">
        <v>484.81034121903008</v>
      </c>
      <c r="BO189" s="223">
        <v>492.48817456262185</v>
      </c>
      <c r="BP189" s="223">
        <v>500.16600790621357</v>
      </c>
      <c r="BQ189" s="223">
        <v>521.45116603495831</v>
      </c>
      <c r="BR189" s="223">
        <v>546.81097503708963</v>
      </c>
      <c r="BS189" s="223">
        <v>557.9459678854821</v>
      </c>
      <c r="BT189" s="223">
        <v>564.06081693496515</v>
      </c>
      <c r="BU189" s="223">
        <v>570.39332008375686</v>
      </c>
      <c r="BV189" s="223">
        <v>576.87818110206479</v>
      </c>
      <c r="BW189" s="222">
        <v>401.19705680441859</v>
      </c>
      <c r="BX189" s="222">
        <v>410.60989384828542</v>
      </c>
      <c r="BY189" s="222">
        <v>420.24357374159911</v>
      </c>
      <c r="BZ189" s="223">
        <v>426.19065563205197</v>
      </c>
      <c r="CA189" s="223">
        <v>432.13773752250489</v>
      </c>
      <c r="CB189" s="223">
        <v>438.08481941295776</v>
      </c>
      <c r="CC189" s="223">
        <v>444.03190130341062</v>
      </c>
      <c r="CD189" s="223">
        <v>451.06393558071898</v>
      </c>
      <c r="CE189" s="223">
        <v>458.09596985802733</v>
      </c>
      <c r="CF189" s="223">
        <v>477.59078758341968</v>
      </c>
      <c r="CG189" s="223">
        <v>500.8175285386427</v>
      </c>
      <c r="CH189" s="223">
        <v>511.01593320352555</v>
      </c>
      <c r="CI189" s="223">
        <v>516.61644915538852</v>
      </c>
      <c r="CJ189" s="223">
        <v>522.41631185241272</v>
      </c>
      <c r="CK189" s="223">
        <v>528.35571727104991</v>
      </c>
      <c r="CL189" s="222">
        <v>22.516161351268394</v>
      </c>
      <c r="CM189" s="222">
        <v>23.04443281801602</v>
      </c>
      <c r="CN189" s="222">
        <v>23.585098526314241</v>
      </c>
      <c r="CO189" s="223">
        <v>23.918863326288637</v>
      </c>
      <c r="CP189" s="223">
        <v>24.252628126263033</v>
      </c>
      <c r="CQ189" s="223">
        <v>24.58639292623743</v>
      </c>
      <c r="CR189" s="223">
        <v>24.920157726211826</v>
      </c>
      <c r="CS189" s="223">
        <v>25.314812711162805</v>
      </c>
      <c r="CT189" s="223">
        <v>25.709467696113784</v>
      </c>
      <c r="CU189" s="223">
        <v>26.803564609273561</v>
      </c>
      <c r="CV189" s="223">
        <v>28.107106193495259</v>
      </c>
      <c r="CW189" s="223">
        <v>28.67946563897338</v>
      </c>
      <c r="CX189" s="223">
        <v>28.993780309741201</v>
      </c>
      <c r="CY189" s="223">
        <v>29.319282808043575</v>
      </c>
      <c r="CZ189" s="223">
        <v>29.652616785620154</v>
      </c>
      <c r="DA189" s="224">
        <v>0</v>
      </c>
      <c r="DB189" s="224">
        <v>0</v>
      </c>
      <c r="DC189" s="224">
        <v>0</v>
      </c>
      <c r="DD189" s="225">
        <v>0</v>
      </c>
      <c r="DE189" s="225">
        <v>0</v>
      </c>
      <c r="DF189" s="225">
        <v>0</v>
      </c>
      <c r="DG189" s="225">
        <v>0</v>
      </c>
      <c r="DH189" s="225">
        <v>0</v>
      </c>
      <c r="DI189" s="225">
        <v>0</v>
      </c>
      <c r="DJ189" s="225">
        <v>0</v>
      </c>
      <c r="DK189" s="225">
        <v>0</v>
      </c>
      <c r="DL189" s="225">
        <v>0</v>
      </c>
      <c r="DM189" s="225">
        <v>0</v>
      </c>
      <c r="DN189" s="225">
        <v>0</v>
      </c>
      <c r="DO189" s="225">
        <v>0</v>
      </c>
      <c r="DP189" s="224">
        <v>0</v>
      </c>
      <c r="DQ189" s="224">
        <v>0</v>
      </c>
      <c r="DR189" s="224">
        <v>0</v>
      </c>
      <c r="DS189" s="225">
        <v>0</v>
      </c>
      <c r="DT189" s="225">
        <v>0</v>
      </c>
      <c r="DU189" s="225">
        <v>0</v>
      </c>
      <c r="DV189" s="225">
        <v>0</v>
      </c>
      <c r="DW189" s="225">
        <v>0</v>
      </c>
      <c r="DX189" s="225">
        <v>0</v>
      </c>
      <c r="DY189" s="225">
        <v>0</v>
      </c>
      <c r="DZ189" s="225">
        <v>0</v>
      </c>
      <c r="EA189" s="225">
        <v>0</v>
      </c>
      <c r="EB189" s="225">
        <v>0</v>
      </c>
      <c r="EC189" s="225">
        <v>0</v>
      </c>
      <c r="ED189" s="225">
        <v>0</v>
      </c>
    </row>
    <row r="190" spans="1:134" ht="15" x14ac:dyDescent="0.25">
      <c r="A190" s="216">
        <v>105</v>
      </c>
      <c r="B190" s="216">
        <v>93</v>
      </c>
      <c r="C190" s="216" t="s">
        <v>888</v>
      </c>
      <c r="D190" s="2">
        <v>99709</v>
      </c>
      <c r="E190" s="2">
        <v>99709</v>
      </c>
      <c r="F190" s="217" t="s">
        <v>773</v>
      </c>
      <c r="G190" s="20">
        <v>115</v>
      </c>
      <c r="H190" s="20">
        <v>46</v>
      </c>
      <c r="I190" s="20">
        <v>42</v>
      </c>
      <c r="J190" s="20">
        <v>4</v>
      </c>
      <c r="K190" s="20">
        <v>0</v>
      </c>
      <c r="L190" s="20">
        <v>21</v>
      </c>
      <c r="M190" s="20">
        <v>21</v>
      </c>
      <c r="N190" s="20">
        <v>16</v>
      </c>
      <c r="O190" s="20">
        <v>0</v>
      </c>
      <c r="P190" s="20">
        <v>0</v>
      </c>
      <c r="Q190" s="20">
        <v>37</v>
      </c>
      <c r="R190" s="20">
        <v>0</v>
      </c>
      <c r="S190" s="20">
        <v>2972.1428571428573</v>
      </c>
      <c r="T190" s="20">
        <v>2972.1428571428573</v>
      </c>
      <c r="U190" s="20">
        <v>32241.4375</v>
      </c>
      <c r="V190" s="20">
        <v>0</v>
      </c>
      <c r="W190" s="20">
        <v>0</v>
      </c>
      <c r="X190" s="20">
        <v>15629.135135135135</v>
      </c>
      <c r="Y190" s="20">
        <v>0</v>
      </c>
      <c r="Z190" s="20">
        <v>46</v>
      </c>
      <c r="AA190" s="20">
        <v>0</v>
      </c>
      <c r="AB190" s="218">
        <v>16</v>
      </c>
      <c r="AC190" s="218">
        <v>0</v>
      </c>
      <c r="AD190" s="219">
        <v>62</v>
      </c>
      <c r="AE190" s="220">
        <v>0</v>
      </c>
      <c r="AF190" s="220">
        <v>42</v>
      </c>
      <c r="AG190" s="221">
        <v>42</v>
      </c>
      <c r="AH190" s="220">
        <v>0</v>
      </c>
      <c r="AI190" s="220">
        <v>0</v>
      </c>
      <c r="AJ190" s="220">
        <v>43.799286170356012</v>
      </c>
      <c r="AK190" s="220">
        <v>43.799286170356012</v>
      </c>
      <c r="AL190" s="220">
        <v>0</v>
      </c>
      <c r="AM190" s="220">
        <v>0</v>
      </c>
      <c r="AN190" s="220">
        <v>40.066094413715007</v>
      </c>
      <c r="AO190" s="220">
        <v>40.066094413715007</v>
      </c>
      <c r="AP190" s="220">
        <v>0</v>
      </c>
      <c r="AQ190" s="220">
        <v>15.354651816019853</v>
      </c>
      <c r="AR190" s="220">
        <v>0</v>
      </c>
      <c r="AS190" s="220">
        <v>41.703858022450852</v>
      </c>
      <c r="AT190" s="220">
        <v>42.738731987896202</v>
      </c>
      <c r="AU190" s="220">
        <v>43.799286170356012</v>
      </c>
      <c r="AV190" s="220">
        <v>44.886157819937942</v>
      </c>
      <c r="AW190" s="220">
        <v>46</v>
      </c>
      <c r="AX190" s="220">
        <v>38.221236227826779</v>
      </c>
      <c r="AY190" s="220">
        <v>39.132795189112322</v>
      </c>
      <c r="AZ190" s="220">
        <v>40.066094413715007</v>
      </c>
      <c r="BA190" s="220">
        <v>41.021652396948006</v>
      </c>
      <c r="BB190" s="220">
        <v>42</v>
      </c>
      <c r="BC190" s="220">
        <v>14.735333274450113</v>
      </c>
      <c r="BD190" s="220">
        <v>15.041805470826739</v>
      </c>
      <c r="BE190" s="220">
        <v>15.354651816019853</v>
      </c>
      <c r="BF190" s="220">
        <v>15.674004882489914</v>
      </c>
      <c r="BG190" s="220">
        <v>16</v>
      </c>
      <c r="BH190" s="222">
        <v>47.079246461743004</v>
      </c>
      <c r="BI190" s="222">
        <v>48.183814074033499</v>
      </c>
      <c r="BJ190" s="222">
        <v>49.31429691865705</v>
      </c>
      <c r="BK190" s="223">
        <v>50.100897858296968</v>
      </c>
      <c r="BL190" s="223">
        <v>50.887498797936892</v>
      </c>
      <c r="BM190" s="223">
        <v>51.674099737576803</v>
      </c>
      <c r="BN190" s="223">
        <v>52.460700677216721</v>
      </c>
      <c r="BO190" s="223">
        <v>53.390804696633488</v>
      </c>
      <c r="BP190" s="223">
        <v>54.320908716050248</v>
      </c>
      <c r="BQ190" s="223">
        <v>56.899424065825393</v>
      </c>
      <c r="BR190" s="223">
        <v>59.971548613072891</v>
      </c>
      <c r="BS190" s="223">
        <v>61.320458017717755</v>
      </c>
      <c r="BT190" s="223">
        <v>62.061219821801174</v>
      </c>
      <c r="BU190" s="223">
        <v>62.82834856347624</v>
      </c>
      <c r="BV190" s="223">
        <v>63.613934161465494</v>
      </c>
      <c r="BW190" s="222">
        <v>42.985398943330566</v>
      </c>
      <c r="BX190" s="222">
        <v>43.993917198030587</v>
      </c>
      <c r="BY190" s="222">
        <v>45.026097186599912</v>
      </c>
      <c r="BZ190" s="223">
        <v>45.744298044532016</v>
      </c>
      <c r="CA190" s="223">
        <v>46.46249890246412</v>
      </c>
      <c r="CB190" s="223">
        <v>47.180699760396209</v>
      </c>
      <c r="CC190" s="223">
        <v>47.898900618328312</v>
      </c>
      <c r="CD190" s="223">
        <v>48.748126027361003</v>
      </c>
      <c r="CE190" s="223">
        <v>49.597351436393701</v>
      </c>
      <c r="CF190" s="223">
        <v>51.951648060101441</v>
      </c>
      <c r="CG190" s="223">
        <v>54.756631342370895</v>
      </c>
      <c r="CH190" s="223">
        <v>55.988244277046647</v>
      </c>
      <c r="CI190" s="223">
        <v>56.664592011209763</v>
      </c>
      <c r="CJ190" s="223">
        <v>57.365013905782654</v>
      </c>
      <c r="CK190" s="223">
        <v>58.082287712642405</v>
      </c>
      <c r="CL190" s="222">
        <v>16.37539007364974</v>
      </c>
      <c r="CM190" s="222">
        <v>16.759587504011652</v>
      </c>
      <c r="CN190" s="222">
        <v>17.152798928228538</v>
      </c>
      <c r="CO190" s="223">
        <v>17.426399255059817</v>
      </c>
      <c r="CP190" s="223">
        <v>17.699999581891092</v>
      </c>
      <c r="CQ190" s="223">
        <v>17.973599908722367</v>
      </c>
      <c r="CR190" s="223">
        <v>18.247200235553642</v>
      </c>
      <c r="CS190" s="223">
        <v>18.570714677089907</v>
      </c>
      <c r="CT190" s="223">
        <v>18.894229118626175</v>
      </c>
      <c r="CU190" s="223">
        <v>19.791104022895787</v>
      </c>
      <c r="CV190" s="223">
        <v>20.859669082807962</v>
      </c>
      <c r="CW190" s="223">
        <v>21.328854962684435</v>
      </c>
      <c r="CX190" s="223">
        <v>21.586511242365624</v>
      </c>
      <c r="CY190" s="223">
        <v>21.853338630774346</v>
      </c>
      <c r="CZ190" s="223">
        <v>22.126585795292346</v>
      </c>
      <c r="DA190" s="224">
        <v>0</v>
      </c>
      <c r="DB190" s="224">
        <v>0</v>
      </c>
      <c r="DC190" s="224">
        <v>0</v>
      </c>
      <c r="DD190" s="225">
        <v>0</v>
      </c>
      <c r="DE190" s="225">
        <v>0</v>
      </c>
      <c r="DF190" s="225">
        <v>0</v>
      </c>
      <c r="DG190" s="225">
        <v>0</v>
      </c>
      <c r="DH190" s="225">
        <v>0</v>
      </c>
      <c r="DI190" s="225">
        <v>0</v>
      </c>
      <c r="DJ190" s="225">
        <v>0</v>
      </c>
      <c r="DK190" s="225">
        <v>0</v>
      </c>
      <c r="DL190" s="225">
        <v>0</v>
      </c>
      <c r="DM190" s="225">
        <v>0</v>
      </c>
      <c r="DN190" s="225">
        <v>0</v>
      </c>
      <c r="DO190" s="225">
        <v>0</v>
      </c>
      <c r="DP190" s="224">
        <v>0</v>
      </c>
      <c r="DQ190" s="224">
        <v>0</v>
      </c>
      <c r="DR190" s="224">
        <v>0</v>
      </c>
      <c r="DS190" s="225">
        <v>0</v>
      </c>
      <c r="DT190" s="225">
        <v>0</v>
      </c>
      <c r="DU190" s="225">
        <v>0</v>
      </c>
      <c r="DV190" s="225">
        <v>0</v>
      </c>
      <c r="DW190" s="225">
        <v>0</v>
      </c>
      <c r="DX190" s="225">
        <v>0</v>
      </c>
      <c r="DY190" s="225">
        <v>0</v>
      </c>
      <c r="DZ190" s="225">
        <v>0</v>
      </c>
      <c r="EA190" s="225">
        <v>0</v>
      </c>
      <c r="EB190" s="225">
        <v>0</v>
      </c>
      <c r="EC190" s="225">
        <v>0</v>
      </c>
      <c r="ED190" s="225">
        <v>0</v>
      </c>
    </row>
    <row r="191" spans="1:134" ht="15" x14ac:dyDescent="0.25">
      <c r="A191" s="216">
        <v>106</v>
      </c>
      <c r="B191" s="216">
        <v>93</v>
      </c>
      <c r="C191" s="216" t="s">
        <v>889</v>
      </c>
      <c r="D191" s="2">
        <v>99709</v>
      </c>
      <c r="E191" s="2">
        <v>99709</v>
      </c>
      <c r="F191" s="217" t="s">
        <v>773</v>
      </c>
      <c r="G191" s="20">
        <v>1331</v>
      </c>
      <c r="H191" s="20">
        <v>702</v>
      </c>
      <c r="I191" s="20">
        <v>631</v>
      </c>
      <c r="J191" s="20">
        <v>71</v>
      </c>
      <c r="K191" s="20">
        <v>12</v>
      </c>
      <c r="L191" s="20">
        <v>124</v>
      </c>
      <c r="M191" s="20">
        <v>136</v>
      </c>
      <c r="N191" s="20">
        <v>47</v>
      </c>
      <c r="O191" s="20">
        <v>0</v>
      </c>
      <c r="P191" s="20">
        <v>0</v>
      </c>
      <c r="Q191" s="20">
        <v>183</v>
      </c>
      <c r="R191" s="20">
        <v>47279.75</v>
      </c>
      <c r="S191" s="20">
        <v>2468.7177419354839</v>
      </c>
      <c r="T191" s="226">
        <v>1244.2706552706552</v>
      </c>
      <c r="U191" s="20">
        <v>16585.340425531915</v>
      </c>
      <c r="V191" s="20">
        <v>0</v>
      </c>
      <c r="W191" s="20">
        <v>0</v>
      </c>
      <c r="X191" s="226">
        <v>2206.9279038718291</v>
      </c>
      <c r="Y191" s="20">
        <v>61.941176470588232</v>
      </c>
      <c r="Z191" s="20">
        <v>640.05882352941171</v>
      </c>
      <c r="AA191" s="20">
        <v>0</v>
      </c>
      <c r="AB191" s="218">
        <v>47</v>
      </c>
      <c r="AC191" s="218">
        <v>0</v>
      </c>
      <c r="AD191" s="219">
        <v>749</v>
      </c>
      <c r="AE191" s="220">
        <v>55.67647058823529</v>
      </c>
      <c r="AF191" s="220">
        <v>575.32352941176464</v>
      </c>
      <c r="AG191" s="221">
        <v>630.99999999999989</v>
      </c>
      <c r="AH191" s="220">
        <v>0</v>
      </c>
      <c r="AI191" s="220">
        <v>58.97781117312644</v>
      </c>
      <c r="AJ191" s="220">
        <v>609.43738212230653</v>
      </c>
      <c r="AK191" s="220">
        <v>668.41519329543303</v>
      </c>
      <c r="AL191" s="220">
        <v>0</v>
      </c>
      <c r="AM191" s="220">
        <v>53.112826838349086</v>
      </c>
      <c r="AN191" s="220">
        <v>548.8325439962739</v>
      </c>
      <c r="AO191" s="220">
        <v>601.94537083462296</v>
      </c>
      <c r="AP191" s="220">
        <v>0</v>
      </c>
      <c r="AQ191" s="220">
        <v>45.104289709558323</v>
      </c>
      <c r="AR191" s="220">
        <v>0</v>
      </c>
      <c r="AS191" s="220">
        <v>636.43713764696736</v>
      </c>
      <c r="AT191" s="220">
        <v>652.23021425006812</v>
      </c>
      <c r="AU191" s="220">
        <v>668.41519329543303</v>
      </c>
      <c r="AV191" s="220">
        <v>685.00179977383561</v>
      </c>
      <c r="AW191" s="220">
        <v>702</v>
      </c>
      <c r="AX191" s="220">
        <v>574.22857285139742</v>
      </c>
      <c r="AY191" s="220">
        <v>587.92366105547308</v>
      </c>
      <c r="AZ191" s="220">
        <v>601.94537083462296</v>
      </c>
      <c r="BA191" s="220">
        <v>616.30149196367108</v>
      </c>
      <c r="BB191" s="220">
        <v>630.99999999999989</v>
      </c>
      <c r="BC191" s="220">
        <v>43.285041493697207</v>
      </c>
      <c r="BD191" s="220">
        <v>44.185303570553543</v>
      </c>
      <c r="BE191" s="220">
        <v>45.104289709558323</v>
      </c>
      <c r="BF191" s="220">
        <v>46.042389342314124</v>
      </c>
      <c r="BG191" s="220">
        <v>47</v>
      </c>
      <c r="BH191" s="222">
        <v>715.89236146209851</v>
      </c>
      <c r="BI191" s="222">
        <v>730.05964843273489</v>
      </c>
      <c r="BJ191" s="222">
        <v>744.50730160213686</v>
      </c>
      <c r="BK191" s="223">
        <v>747.05257918628581</v>
      </c>
      <c r="BL191" s="223">
        <v>749.59785677043465</v>
      </c>
      <c r="BM191" s="223">
        <v>752.14313435458348</v>
      </c>
      <c r="BN191" s="223">
        <v>754.68841193873243</v>
      </c>
      <c r="BO191" s="223">
        <v>757.69803574191792</v>
      </c>
      <c r="BP191" s="223">
        <v>760.70765954510318</v>
      </c>
      <c r="BQ191" s="223">
        <v>769.05120070991632</v>
      </c>
      <c r="BR191" s="223">
        <v>778.99195891623401</v>
      </c>
      <c r="BS191" s="223">
        <v>783.35675013077503</v>
      </c>
      <c r="BT191" s="223">
        <v>785.75370177437503</v>
      </c>
      <c r="BU191" s="223">
        <v>788.23597136235151</v>
      </c>
      <c r="BV191" s="223">
        <v>790.7779635113917</v>
      </c>
      <c r="BW191" s="222">
        <v>643.48729356493459</v>
      </c>
      <c r="BX191" s="222">
        <v>656.22170678213047</v>
      </c>
      <c r="BY191" s="222">
        <v>669.20813007257584</v>
      </c>
      <c r="BZ191" s="223">
        <v>671.49597929707443</v>
      </c>
      <c r="CA191" s="223">
        <v>673.7838285215729</v>
      </c>
      <c r="CB191" s="223">
        <v>676.07167774607126</v>
      </c>
      <c r="CC191" s="223">
        <v>678.35952697056985</v>
      </c>
      <c r="CD191" s="223">
        <v>681.06475862272089</v>
      </c>
      <c r="CE191" s="223">
        <v>683.7699902748717</v>
      </c>
      <c r="CF191" s="223">
        <v>691.26966901418382</v>
      </c>
      <c r="CG191" s="223">
        <v>700.20502290048933</v>
      </c>
      <c r="CH191" s="223">
        <v>704.12836087253413</v>
      </c>
      <c r="CI191" s="223">
        <v>706.28288578294951</v>
      </c>
      <c r="CJ191" s="223">
        <v>708.51409961487707</v>
      </c>
      <c r="CK191" s="223">
        <v>710.7989956918633</v>
      </c>
      <c r="CL191" s="222">
        <v>47.93011536854506</v>
      </c>
      <c r="CM191" s="222">
        <v>48.878637430681678</v>
      </c>
      <c r="CN191" s="222">
        <v>49.845930449145911</v>
      </c>
      <c r="CO191" s="223">
        <v>50.016340771731386</v>
      </c>
      <c r="CP191" s="223">
        <v>50.186751094316847</v>
      </c>
      <c r="CQ191" s="223">
        <v>50.357161416902308</v>
      </c>
      <c r="CR191" s="223">
        <v>50.527571739487776</v>
      </c>
      <c r="CS191" s="223">
        <v>50.729070769045777</v>
      </c>
      <c r="CT191" s="223">
        <v>50.930569798603763</v>
      </c>
      <c r="CU191" s="223">
        <v>51.489182953512909</v>
      </c>
      <c r="CV191" s="223">
        <v>52.154732292112527</v>
      </c>
      <c r="CW191" s="223">
        <v>52.446961903342483</v>
      </c>
      <c r="CX191" s="223">
        <v>52.607441571788641</v>
      </c>
      <c r="CY191" s="223">
        <v>52.773633410299887</v>
      </c>
      <c r="CZ191" s="223">
        <v>52.943823767856706</v>
      </c>
      <c r="DA191" s="224">
        <v>0</v>
      </c>
      <c r="DB191" s="224">
        <v>0</v>
      </c>
      <c r="DC191" s="224">
        <v>0</v>
      </c>
      <c r="DD191" s="225">
        <v>0</v>
      </c>
      <c r="DE191" s="225">
        <v>0</v>
      </c>
      <c r="DF191" s="225">
        <v>0</v>
      </c>
      <c r="DG191" s="225">
        <v>0</v>
      </c>
      <c r="DH191" s="225">
        <v>0</v>
      </c>
      <c r="DI191" s="225">
        <v>0</v>
      </c>
      <c r="DJ191" s="225">
        <v>0</v>
      </c>
      <c r="DK191" s="225">
        <v>0</v>
      </c>
      <c r="DL191" s="225">
        <v>0</v>
      </c>
      <c r="DM191" s="225">
        <v>0</v>
      </c>
      <c r="DN191" s="225">
        <v>0</v>
      </c>
      <c r="DO191" s="225">
        <v>0</v>
      </c>
      <c r="DP191" s="224">
        <v>0</v>
      </c>
      <c r="DQ191" s="224">
        <v>0</v>
      </c>
      <c r="DR191" s="224">
        <v>0</v>
      </c>
      <c r="DS191" s="225">
        <v>0</v>
      </c>
      <c r="DT191" s="225">
        <v>0</v>
      </c>
      <c r="DU191" s="225">
        <v>0</v>
      </c>
      <c r="DV191" s="225">
        <v>0</v>
      </c>
      <c r="DW191" s="225">
        <v>0</v>
      </c>
      <c r="DX191" s="225">
        <v>0</v>
      </c>
      <c r="DY191" s="225">
        <v>0</v>
      </c>
      <c r="DZ191" s="225">
        <v>0</v>
      </c>
      <c r="EA191" s="225">
        <v>0</v>
      </c>
      <c r="EB191" s="225">
        <v>0</v>
      </c>
      <c r="EC191" s="225">
        <v>0</v>
      </c>
      <c r="ED191" s="225">
        <v>0</v>
      </c>
    </row>
    <row r="192" spans="1:134" ht="15" x14ac:dyDescent="0.25">
      <c r="A192" s="216">
        <v>107</v>
      </c>
      <c r="B192" s="216">
        <v>93</v>
      </c>
      <c r="C192" s="216" t="s">
        <v>890</v>
      </c>
      <c r="D192" s="2">
        <v>99709</v>
      </c>
      <c r="E192" s="2">
        <v>99709</v>
      </c>
      <c r="F192" s="217" t="s">
        <v>773</v>
      </c>
      <c r="G192" s="20">
        <v>1588</v>
      </c>
      <c r="H192" s="20">
        <v>792</v>
      </c>
      <c r="I192" s="20">
        <v>718</v>
      </c>
      <c r="J192" s="20">
        <v>74</v>
      </c>
      <c r="K192" s="20">
        <v>7</v>
      </c>
      <c r="L192" s="20">
        <v>238</v>
      </c>
      <c r="M192" s="20">
        <v>245</v>
      </c>
      <c r="N192" s="20">
        <v>51</v>
      </c>
      <c r="O192" s="20">
        <v>0</v>
      </c>
      <c r="P192" s="20">
        <v>0</v>
      </c>
      <c r="Q192" s="20">
        <v>296</v>
      </c>
      <c r="R192" s="20">
        <v>4707.5714285714284</v>
      </c>
      <c r="S192" s="20">
        <v>2186.3025210084033</v>
      </c>
      <c r="T192" s="20">
        <v>2258.338775510204</v>
      </c>
      <c r="U192" s="20">
        <v>14416.333333333334</v>
      </c>
      <c r="V192" s="20">
        <v>0</v>
      </c>
      <c r="W192" s="20">
        <v>0</v>
      </c>
      <c r="X192" s="20">
        <v>4353.1283783783783</v>
      </c>
      <c r="Y192" s="20">
        <v>22.62857142857143</v>
      </c>
      <c r="Z192" s="20">
        <v>769.37142857142862</v>
      </c>
      <c r="AA192" s="20">
        <v>0</v>
      </c>
      <c r="AB192" s="218">
        <v>51</v>
      </c>
      <c r="AC192" s="218">
        <v>0</v>
      </c>
      <c r="AD192" s="219">
        <v>843</v>
      </c>
      <c r="AE192" s="220">
        <v>20.514285714285716</v>
      </c>
      <c r="AF192" s="220">
        <v>697.48571428571427</v>
      </c>
      <c r="AG192" s="221">
        <v>718</v>
      </c>
      <c r="AH192" s="220">
        <v>0</v>
      </c>
      <c r="AI192" s="220">
        <v>21.54598425274656</v>
      </c>
      <c r="AJ192" s="220">
        <v>732.56346459338306</v>
      </c>
      <c r="AK192" s="220">
        <v>754.10944884612957</v>
      </c>
      <c r="AL192" s="220">
        <v>0</v>
      </c>
      <c r="AM192" s="220">
        <v>19.569697815678488</v>
      </c>
      <c r="AN192" s="220">
        <v>665.36972573306844</v>
      </c>
      <c r="AO192" s="220">
        <v>684.93942354874696</v>
      </c>
      <c r="AP192" s="220">
        <v>0</v>
      </c>
      <c r="AQ192" s="220">
        <v>48.942952663563283</v>
      </c>
      <c r="AR192" s="220">
        <v>0</v>
      </c>
      <c r="AS192" s="220">
        <v>718.03164247350162</v>
      </c>
      <c r="AT192" s="220">
        <v>735.84947248725632</v>
      </c>
      <c r="AU192" s="220">
        <v>754.10944884612957</v>
      </c>
      <c r="AV192" s="220">
        <v>772.82254333458377</v>
      </c>
      <c r="AW192" s="220">
        <v>792</v>
      </c>
      <c r="AX192" s="220">
        <v>653.40113360903877</v>
      </c>
      <c r="AY192" s="220">
        <v>668.98445109006298</v>
      </c>
      <c r="AZ192" s="220">
        <v>684.93942354874696</v>
      </c>
      <c r="BA192" s="220">
        <v>701.27491478592071</v>
      </c>
      <c r="BB192" s="220">
        <v>718</v>
      </c>
      <c r="BC192" s="220">
        <v>46.968874812309735</v>
      </c>
      <c r="BD192" s="220">
        <v>47.945754938260229</v>
      </c>
      <c r="BE192" s="220">
        <v>48.942952663563283</v>
      </c>
      <c r="BF192" s="220">
        <v>49.960890562936605</v>
      </c>
      <c r="BG192" s="220">
        <v>51</v>
      </c>
      <c r="BH192" s="222">
        <v>807.67343344441883</v>
      </c>
      <c r="BI192" s="222">
        <v>823.65703925744447</v>
      </c>
      <c r="BJ192" s="222">
        <v>839.95695565369283</v>
      </c>
      <c r="BK192" s="223">
        <v>842.47676918810646</v>
      </c>
      <c r="BL192" s="223">
        <v>844.9965827225202</v>
      </c>
      <c r="BM192" s="223">
        <v>847.51639625693372</v>
      </c>
      <c r="BN192" s="223">
        <v>850.03620979134735</v>
      </c>
      <c r="BO192" s="223">
        <v>853.01572402586089</v>
      </c>
      <c r="BP192" s="223">
        <v>855.99523826037444</v>
      </c>
      <c r="BQ192" s="223">
        <v>864.25530705717892</v>
      </c>
      <c r="BR192" s="223">
        <v>874.09661365045883</v>
      </c>
      <c r="BS192" s="223">
        <v>878.41773761972081</v>
      </c>
      <c r="BT192" s="223">
        <v>880.79070912997668</v>
      </c>
      <c r="BU192" s="223">
        <v>883.24814502726326</v>
      </c>
      <c r="BV192" s="223">
        <v>885.76470599547167</v>
      </c>
      <c r="BW192" s="222">
        <v>732.20899648117768</v>
      </c>
      <c r="BX192" s="222">
        <v>746.69918457934989</v>
      </c>
      <c r="BY192" s="222">
        <v>761.47612898908005</v>
      </c>
      <c r="BZ192" s="223">
        <v>763.76050540032884</v>
      </c>
      <c r="CA192" s="223">
        <v>766.04488181157762</v>
      </c>
      <c r="CB192" s="223">
        <v>768.32925822282618</v>
      </c>
      <c r="CC192" s="223">
        <v>770.61363463407497</v>
      </c>
      <c r="CD192" s="223">
        <v>773.31475991233344</v>
      </c>
      <c r="CE192" s="223">
        <v>776.01588519059192</v>
      </c>
      <c r="CF192" s="223">
        <v>783.50417988264439</v>
      </c>
      <c r="CG192" s="223">
        <v>792.42597045584512</v>
      </c>
      <c r="CH192" s="223">
        <v>796.34335304414083</v>
      </c>
      <c r="CI192" s="223">
        <v>798.49460751934748</v>
      </c>
      <c r="CJ192" s="223">
        <v>800.72243450703911</v>
      </c>
      <c r="CK192" s="223">
        <v>803.00386225347052</v>
      </c>
      <c r="CL192" s="222">
        <v>52.009274123314846</v>
      </c>
      <c r="CM192" s="222">
        <v>53.038521467335443</v>
      </c>
      <c r="CN192" s="222">
        <v>54.088137295881737</v>
      </c>
      <c r="CO192" s="223">
        <v>54.250398015900799</v>
      </c>
      <c r="CP192" s="223">
        <v>54.412658735919862</v>
      </c>
      <c r="CQ192" s="223">
        <v>54.574919455938911</v>
      </c>
      <c r="CR192" s="223">
        <v>54.737180175957974</v>
      </c>
      <c r="CS192" s="223">
        <v>54.929042834998619</v>
      </c>
      <c r="CT192" s="223">
        <v>55.120905494039263</v>
      </c>
      <c r="CU192" s="223">
        <v>55.652803863530458</v>
      </c>
      <c r="CV192" s="223">
        <v>56.2865243638553</v>
      </c>
      <c r="CW192" s="223">
        <v>56.56477855884566</v>
      </c>
      <c r="CX192" s="223">
        <v>56.717583542460623</v>
      </c>
      <c r="CY192" s="223">
        <v>56.875827520694983</v>
      </c>
      <c r="CZ192" s="223">
        <v>57.037878795162953</v>
      </c>
      <c r="DA192" s="224">
        <v>0</v>
      </c>
      <c r="DB192" s="224">
        <v>0</v>
      </c>
      <c r="DC192" s="224">
        <v>0</v>
      </c>
      <c r="DD192" s="225">
        <v>0</v>
      </c>
      <c r="DE192" s="225">
        <v>0</v>
      </c>
      <c r="DF192" s="225">
        <v>0</v>
      </c>
      <c r="DG192" s="225">
        <v>0</v>
      </c>
      <c r="DH192" s="225">
        <v>0</v>
      </c>
      <c r="DI192" s="225">
        <v>0</v>
      </c>
      <c r="DJ192" s="225">
        <v>0</v>
      </c>
      <c r="DK192" s="225">
        <v>0</v>
      </c>
      <c r="DL192" s="225">
        <v>0</v>
      </c>
      <c r="DM192" s="225">
        <v>0</v>
      </c>
      <c r="DN192" s="225">
        <v>0</v>
      </c>
      <c r="DO192" s="225">
        <v>0</v>
      </c>
      <c r="DP192" s="224">
        <v>0</v>
      </c>
      <c r="DQ192" s="224">
        <v>0</v>
      </c>
      <c r="DR192" s="224">
        <v>0</v>
      </c>
      <c r="DS192" s="225">
        <v>0</v>
      </c>
      <c r="DT192" s="225">
        <v>0</v>
      </c>
      <c r="DU192" s="225">
        <v>0</v>
      </c>
      <c r="DV192" s="225">
        <v>0</v>
      </c>
      <c r="DW192" s="225">
        <v>0</v>
      </c>
      <c r="DX192" s="225">
        <v>0</v>
      </c>
      <c r="DY192" s="225">
        <v>0</v>
      </c>
      <c r="DZ192" s="225">
        <v>0</v>
      </c>
      <c r="EA192" s="225">
        <v>0</v>
      </c>
      <c r="EB192" s="225">
        <v>0</v>
      </c>
      <c r="EC192" s="225">
        <v>0</v>
      </c>
      <c r="ED192" s="225">
        <v>0</v>
      </c>
    </row>
    <row r="193" spans="1:134" ht="15" x14ac:dyDescent="0.25">
      <c r="A193" s="216">
        <v>108</v>
      </c>
      <c r="B193" s="216">
        <v>93</v>
      </c>
      <c r="C193" s="216" t="s">
        <v>891</v>
      </c>
      <c r="D193" s="2">
        <v>99701</v>
      </c>
      <c r="E193" s="2">
        <v>99701</v>
      </c>
      <c r="F193" s="217" t="s">
        <v>773</v>
      </c>
      <c r="G193" s="20">
        <v>812</v>
      </c>
      <c r="H193" s="20">
        <v>218</v>
      </c>
      <c r="I193" s="20">
        <v>198</v>
      </c>
      <c r="J193" s="20">
        <v>20</v>
      </c>
      <c r="K193" s="20">
        <v>6</v>
      </c>
      <c r="L193" s="20">
        <v>145</v>
      </c>
      <c r="M193" s="20">
        <v>151</v>
      </c>
      <c r="N193" s="20">
        <v>16</v>
      </c>
      <c r="O193" s="20">
        <v>0</v>
      </c>
      <c r="P193" s="20">
        <v>0</v>
      </c>
      <c r="Q193" s="20">
        <v>167</v>
      </c>
      <c r="R193" s="20">
        <v>6159.333333333333</v>
      </c>
      <c r="S193" s="20">
        <v>2271.7931034482758</v>
      </c>
      <c r="T193" s="20">
        <v>2426.2649006622519</v>
      </c>
      <c r="U193" s="20">
        <v>20159.5</v>
      </c>
      <c r="V193" s="20">
        <v>0</v>
      </c>
      <c r="W193" s="20">
        <v>0</v>
      </c>
      <c r="X193" s="20">
        <v>4125.2574850299397</v>
      </c>
      <c r="Y193" s="20">
        <v>8.6622516556291398</v>
      </c>
      <c r="Z193" s="20">
        <v>209.33774834437085</v>
      </c>
      <c r="AA193" s="20">
        <v>0</v>
      </c>
      <c r="AB193" s="218">
        <v>16</v>
      </c>
      <c r="AC193" s="218">
        <v>0</v>
      </c>
      <c r="AD193" s="219">
        <v>234</v>
      </c>
      <c r="AE193" s="220">
        <v>7.8675496688741724</v>
      </c>
      <c r="AF193" s="220">
        <v>190.13245033112582</v>
      </c>
      <c r="AG193" s="221">
        <v>198</v>
      </c>
      <c r="AH193" s="220">
        <v>0</v>
      </c>
      <c r="AI193" s="220">
        <v>8.5661008039231792</v>
      </c>
      <c r="AJ193" s="220">
        <v>207.01410276147678</v>
      </c>
      <c r="AK193" s="220">
        <v>215.58020356539996</v>
      </c>
      <c r="AL193" s="220">
        <v>0</v>
      </c>
      <c r="AM193" s="220">
        <v>7.7945486913737199</v>
      </c>
      <c r="AN193" s="220">
        <v>188.36826004153156</v>
      </c>
      <c r="AO193" s="220">
        <v>196.16280873290526</v>
      </c>
      <c r="AP193" s="220">
        <v>0</v>
      </c>
      <c r="AQ193" s="220">
        <v>15.917360188525389</v>
      </c>
      <c r="AR193" s="220">
        <v>0</v>
      </c>
      <c r="AS193" s="220">
        <v>213.18726683164812</v>
      </c>
      <c r="AT193" s="220">
        <v>214.38039644780474</v>
      </c>
      <c r="AU193" s="220">
        <v>215.58020356539998</v>
      </c>
      <c r="AV193" s="220">
        <v>216.78672555591865</v>
      </c>
      <c r="AW193" s="220">
        <v>218</v>
      </c>
      <c r="AX193" s="220">
        <v>194.34266429284028</v>
      </c>
      <c r="AY193" s="220">
        <v>195.2506155798738</v>
      </c>
      <c r="AZ193" s="220">
        <v>196.16280873290529</v>
      </c>
      <c r="BA193" s="220">
        <v>197.07926356954769</v>
      </c>
      <c r="BB193" s="220">
        <v>198</v>
      </c>
      <c r="BC193" s="220">
        <v>15.835147210703312</v>
      </c>
      <c r="BD193" s="220">
        <v>15.876200483462277</v>
      </c>
      <c r="BE193" s="220">
        <v>15.917360188525389</v>
      </c>
      <c r="BF193" s="220">
        <v>15.958626601822797</v>
      </c>
      <c r="BG193" s="220">
        <v>16</v>
      </c>
      <c r="BH193" s="222">
        <v>219.36917062203432</v>
      </c>
      <c r="BI193" s="222">
        <v>220.74694045595965</v>
      </c>
      <c r="BJ193" s="222">
        <v>222.13336350997918</v>
      </c>
      <c r="BK193" s="223">
        <v>222.67488494956913</v>
      </c>
      <c r="BL193" s="223">
        <v>223.21640638915912</v>
      </c>
      <c r="BM193" s="223">
        <v>223.75792782874913</v>
      </c>
      <c r="BN193" s="223">
        <v>224.29944926833906</v>
      </c>
      <c r="BO193" s="223">
        <v>224.93976285325994</v>
      </c>
      <c r="BP193" s="223">
        <v>225.58007643818084</v>
      </c>
      <c r="BQ193" s="223">
        <v>227.3552095124615</v>
      </c>
      <c r="BR193" s="223">
        <v>229.47015906767902</v>
      </c>
      <c r="BS193" s="223">
        <v>230.39879177820455</v>
      </c>
      <c r="BT193" s="223">
        <v>230.90875607944747</v>
      </c>
      <c r="BU193" s="223">
        <v>231.43687223035482</v>
      </c>
      <c r="BV193" s="223">
        <v>231.97769467602726</v>
      </c>
      <c r="BW193" s="222">
        <v>199.24355863836143</v>
      </c>
      <c r="BX193" s="222">
        <v>200.49492757009176</v>
      </c>
      <c r="BY193" s="222">
        <v>201.75415584851319</v>
      </c>
      <c r="BZ193" s="223">
        <v>202.24599642208571</v>
      </c>
      <c r="CA193" s="223">
        <v>202.73783699565828</v>
      </c>
      <c r="CB193" s="223">
        <v>203.22967756923086</v>
      </c>
      <c r="CC193" s="223">
        <v>203.72151814280338</v>
      </c>
      <c r="CD193" s="223">
        <v>204.30308736213516</v>
      </c>
      <c r="CE193" s="223">
        <v>204.884656581467</v>
      </c>
      <c r="CF193" s="223">
        <v>206.4969334104008</v>
      </c>
      <c r="CG193" s="223">
        <v>208.41785089633231</v>
      </c>
      <c r="CH193" s="223">
        <v>209.26128794534173</v>
      </c>
      <c r="CI193" s="223">
        <v>209.72446653087431</v>
      </c>
      <c r="CJ193" s="223">
        <v>210.20413165876263</v>
      </c>
      <c r="CK193" s="223">
        <v>210.69533736629998</v>
      </c>
      <c r="CL193" s="222">
        <v>16.100489586938298</v>
      </c>
      <c r="CM193" s="222">
        <v>16.201610308694285</v>
      </c>
      <c r="CN193" s="222">
        <v>16.303366129172783</v>
      </c>
      <c r="CO193" s="223">
        <v>16.343110821986723</v>
      </c>
      <c r="CP193" s="223">
        <v>16.382855514800671</v>
      </c>
      <c r="CQ193" s="223">
        <v>16.422600207614614</v>
      </c>
      <c r="CR193" s="223">
        <v>16.462344900428555</v>
      </c>
      <c r="CS193" s="223">
        <v>16.509340392899812</v>
      </c>
      <c r="CT193" s="223">
        <v>16.55633588537107</v>
      </c>
      <c r="CU193" s="223">
        <v>16.686620881648548</v>
      </c>
      <c r="CV193" s="223">
        <v>16.841846537077359</v>
      </c>
      <c r="CW193" s="223">
        <v>16.910003066290241</v>
      </c>
      <c r="CX193" s="223">
        <v>16.947431638858529</v>
      </c>
      <c r="CY193" s="223">
        <v>16.986192457273749</v>
      </c>
      <c r="CZ193" s="223">
        <v>17.025885847781819</v>
      </c>
      <c r="DA193" s="224">
        <v>0</v>
      </c>
      <c r="DB193" s="224">
        <v>0</v>
      </c>
      <c r="DC193" s="224">
        <v>0</v>
      </c>
      <c r="DD193" s="225">
        <v>0</v>
      </c>
      <c r="DE193" s="225">
        <v>0</v>
      </c>
      <c r="DF193" s="225">
        <v>0</v>
      </c>
      <c r="DG193" s="225">
        <v>0</v>
      </c>
      <c r="DH193" s="225">
        <v>0</v>
      </c>
      <c r="DI193" s="225">
        <v>0</v>
      </c>
      <c r="DJ193" s="225">
        <v>0</v>
      </c>
      <c r="DK193" s="225">
        <v>0</v>
      </c>
      <c r="DL193" s="225">
        <v>0</v>
      </c>
      <c r="DM193" s="225">
        <v>0</v>
      </c>
      <c r="DN193" s="225">
        <v>0</v>
      </c>
      <c r="DO193" s="225">
        <v>0</v>
      </c>
      <c r="DP193" s="224">
        <v>0</v>
      </c>
      <c r="DQ193" s="224">
        <v>0</v>
      </c>
      <c r="DR193" s="224">
        <v>0</v>
      </c>
      <c r="DS193" s="225">
        <v>0</v>
      </c>
      <c r="DT193" s="225">
        <v>0</v>
      </c>
      <c r="DU193" s="225">
        <v>0</v>
      </c>
      <c r="DV193" s="225">
        <v>0</v>
      </c>
      <c r="DW193" s="225">
        <v>0</v>
      </c>
      <c r="DX193" s="225">
        <v>0</v>
      </c>
      <c r="DY193" s="225">
        <v>0</v>
      </c>
      <c r="DZ193" s="225">
        <v>0</v>
      </c>
      <c r="EA193" s="225">
        <v>0</v>
      </c>
      <c r="EB193" s="225">
        <v>0</v>
      </c>
      <c r="EC193" s="225">
        <v>0</v>
      </c>
      <c r="ED193" s="225">
        <v>0</v>
      </c>
    </row>
    <row r="194" spans="1:134" ht="15" x14ac:dyDescent="0.25">
      <c r="A194" s="216">
        <v>109</v>
      </c>
      <c r="B194" s="216">
        <v>93</v>
      </c>
      <c r="C194" s="216" t="s">
        <v>892</v>
      </c>
      <c r="D194" s="2">
        <v>99701</v>
      </c>
      <c r="E194" s="2">
        <v>99701</v>
      </c>
      <c r="F194" s="217" t="s">
        <v>773</v>
      </c>
      <c r="G194" s="20">
        <v>2761</v>
      </c>
      <c r="H194" s="20">
        <v>1287</v>
      </c>
      <c r="I194" s="20">
        <v>1159</v>
      </c>
      <c r="J194" s="20">
        <v>128</v>
      </c>
      <c r="K194" s="20">
        <v>83</v>
      </c>
      <c r="L194" s="20">
        <v>402</v>
      </c>
      <c r="M194" s="20">
        <v>485</v>
      </c>
      <c r="N194" s="20">
        <v>57</v>
      </c>
      <c r="O194" s="20">
        <v>0</v>
      </c>
      <c r="P194" s="20">
        <v>0</v>
      </c>
      <c r="Q194" s="20">
        <v>542</v>
      </c>
      <c r="R194" s="20">
        <v>4661.674698795181</v>
      </c>
      <c r="S194" s="20">
        <v>1732.8034825870648</v>
      </c>
      <c r="T194" s="20">
        <v>2234.0329896907215</v>
      </c>
      <c r="U194" s="20">
        <v>6918</v>
      </c>
      <c r="V194" s="20">
        <v>0</v>
      </c>
      <c r="W194" s="20">
        <v>0</v>
      </c>
      <c r="X194" s="20">
        <v>2726.6273062730629</v>
      </c>
      <c r="Y194" s="20">
        <v>220.24948453608246</v>
      </c>
      <c r="Z194" s="20">
        <v>1066.7505154639175</v>
      </c>
      <c r="AA194" s="20">
        <v>0</v>
      </c>
      <c r="AB194" s="218">
        <v>57</v>
      </c>
      <c r="AC194" s="218">
        <v>0</v>
      </c>
      <c r="AD194" s="219">
        <v>1344</v>
      </c>
      <c r="AE194" s="220">
        <v>198.3443298969072</v>
      </c>
      <c r="AF194" s="220">
        <v>960.65567010309269</v>
      </c>
      <c r="AG194" s="221">
        <v>1159</v>
      </c>
      <c r="AH194" s="220">
        <v>0</v>
      </c>
      <c r="AI194" s="220">
        <v>217.80471885992233</v>
      </c>
      <c r="AJ194" s="220">
        <v>1054.9096021890216</v>
      </c>
      <c r="AK194" s="220">
        <v>1272.7143210489439</v>
      </c>
      <c r="AL194" s="220">
        <v>0</v>
      </c>
      <c r="AM194" s="220">
        <v>196.50394368092563</v>
      </c>
      <c r="AN194" s="220">
        <v>951.74199228592886</v>
      </c>
      <c r="AO194" s="220">
        <v>1148.2459359668544</v>
      </c>
      <c r="AP194" s="220">
        <v>0</v>
      </c>
      <c r="AQ194" s="220">
        <v>56.705595671621701</v>
      </c>
      <c r="AR194" s="220">
        <v>0</v>
      </c>
      <c r="AS194" s="220">
        <v>1258.5872129006016</v>
      </c>
      <c r="AT194" s="220">
        <v>1265.6310560932327</v>
      </c>
      <c r="AU194" s="220">
        <v>1272.7143210489439</v>
      </c>
      <c r="AV194" s="220">
        <v>1279.8372283966389</v>
      </c>
      <c r="AW194" s="220">
        <v>1287</v>
      </c>
      <c r="AX194" s="220">
        <v>1137.5916561383933</v>
      </c>
      <c r="AY194" s="220">
        <v>1142.9063810963321</v>
      </c>
      <c r="AZ194" s="220">
        <v>1148.2459359668546</v>
      </c>
      <c r="BA194" s="220">
        <v>1153.6104367530595</v>
      </c>
      <c r="BB194" s="220">
        <v>1159</v>
      </c>
      <c r="BC194" s="220">
        <v>56.412711938130549</v>
      </c>
      <c r="BD194" s="220">
        <v>56.55896422233436</v>
      </c>
      <c r="BE194" s="220">
        <v>56.705595671621701</v>
      </c>
      <c r="BF194" s="220">
        <v>56.852607268993715</v>
      </c>
      <c r="BG194" s="220">
        <v>57</v>
      </c>
      <c r="BH194" s="222">
        <v>1300.35802538853</v>
      </c>
      <c r="BI194" s="222">
        <v>1313.8546963421575</v>
      </c>
      <c r="BJ194" s="222">
        <v>1327.4914518903922</v>
      </c>
      <c r="BK194" s="223">
        <v>1337.7916834032687</v>
      </c>
      <c r="BL194" s="223">
        <v>1348.091914916145</v>
      </c>
      <c r="BM194" s="223">
        <v>1358.3921464290215</v>
      </c>
      <c r="BN194" s="223">
        <v>1368.692377941898</v>
      </c>
      <c r="BO194" s="223">
        <v>1380.8717261326528</v>
      </c>
      <c r="BP194" s="223">
        <v>1393.0510743234079</v>
      </c>
      <c r="BQ194" s="223">
        <v>1426.815723872832</v>
      </c>
      <c r="BR194" s="223">
        <v>1467.0439927171653</v>
      </c>
      <c r="BS194" s="223">
        <v>1484.7074335517243</v>
      </c>
      <c r="BT194" s="223">
        <v>1494.4074195210369</v>
      </c>
      <c r="BU194" s="223">
        <v>1504.452670220905</v>
      </c>
      <c r="BV194" s="223">
        <v>1514.739606232162</v>
      </c>
      <c r="BW194" s="222">
        <v>1171.0294882869514</v>
      </c>
      <c r="BX194" s="222">
        <v>1183.1838329918885</v>
      </c>
      <c r="BY194" s="222">
        <v>1195.4643300240596</v>
      </c>
      <c r="BZ194" s="223">
        <v>1204.7401406871704</v>
      </c>
      <c r="CA194" s="223">
        <v>1214.0159513502815</v>
      </c>
      <c r="CB194" s="223">
        <v>1223.2917620133924</v>
      </c>
      <c r="CC194" s="223">
        <v>1232.5675726765032</v>
      </c>
      <c r="CD194" s="223">
        <v>1243.5356104022878</v>
      </c>
      <c r="CE194" s="223">
        <v>1254.5036481280729</v>
      </c>
      <c r="CF194" s="223">
        <v>1284.910197333809</v>
      </c>
      <c r="CG194" s="223">
        <v>1321.1375194710138</v>
      </c>
      <c r="CH194" s="223">
        <v>1337.0442233771939</v>
      </c>
      <c r="CI194" s="223">
        <v>1345.7794865772196</v>
      </c>
      <c r="CJ194" s="223">
        <v>1354.8256758244204</v>
      </c>
      <c r="CK194" s="223">
        <v>1364.0895133046433</v>
      </c>
      <c r="CL194" s="222">
        <v>57.591614178046783</v>
      </c>
      <c r="CM194" s="222">
        <v>58.189368835666656</v>
      </c>
      <c r="CN194" s="222">
        <v>58.793327706101287</v>
      </c>
      <c r="CO194" s="223">
        <v>59.249515115762485</v>
      </c>
      <c r="CP194" s="223">
        <v>59.705702525423675</v>
      </c>
      <c r="CQ194" s="223">
        <v>60.161889935084872</v>
      </c>
      <c r="CR194" s="223">
        <v>60.618077344746062</v>
      </c>
      <c r="CS194" s="223">
        <v>61.157489036178092</v>
      </c>
      <c r="CT194" s="223">
        <v>61.696900727610135</v>
      </c>
      <c r="CU194" s="223">
        <v>63.192304786908643</v>
      </c>
      <c r="CV194" s="223">
        <v>64.9739763674269</v>
      </c>
      <c r="CW194" s="223">
        <v>65.756273280845591</v>
      </c>
      <c r="CX194" s="223">
        <v>66.185876389043585</v>
      </c>
      <c r="CY194" s="223">
        <v>66.630770942184597</v>
      </c>
      <c r="CZ194" s="223">
        <v>67.086369506785729</v>
      </c>
      <c r="DA194" s="224">
        <v>0</v>
      </c>
      <c r="DB194" s="224">
        <v>0</v>
      </c>
      <c r="DC194" s="224">
        <v>0</v>
      </c>
      <c r="DD194" s="225">
        <v>0</v>
      </c>
      <c r="DE194" s="225">
        <v>0</v>
      </c>
      <c r="DF194" s="225">
        <v>0</v>
      </c>
      <c r="DG194" s="225">
        <v>0</v>
      </c>
      <c r="DH194" s="225">
        <v>0</v>
      </c>
      <c r="DI194" s="225">
        <v>0</v>
      </c>
      <c r="DJ194" s="225">
        <v>0</v>
      </c>
      <c r="DK194" s="225">
        <v>0</v>
      </c>
      <c r="DL194" s="225">
        <v>0</v>
      </c>
      <c r="DM194" s="225">
        <v>0</v>
      </c>
      <c r="DN194" s="225">
        <v>0</v>
      </c>
      <c r="DO194" s="225">
        <v>0</v>
      </c>
      <c r="DP194" s="224">
        <v>0</v>
      </c>
      <c r="DQ194" s="224">
        <v>0</v>
      </c>
      <c r="DR194" s="224">
        <v>0</v>
      </c>
      <c r="DS194" s="225">
        <v>0</v>
      </c>
      <c r="DT194" s="225">
        <v>0</v>
      </c>
      <c r="DU194" s="225">
        <v>0</v>
      </c>
      <c r="DV194" s="225">
        <v>0</v>
      </c>
      <c r="DW194" s="225">
        <v>0</v>
      </c>
      <c r="DX194" s="225">
        <v>0</v>
      </c>
      <c r="DY194" s="225">
        <v>0</v>
      </c>
      <c r="DZ194" s="225">
        <v>0</v>
      </c>
      <c r="EA194" s="225">
        <v>0</v>
      </c>
      <c r="EB194" s="225">
        <v>0</v>
      </c>
      <c r="EC194" s="225">
        <v>0</v>
      </c>
      <c r="ED194" s="225">
        <v>0</v>
      </c>
    </row>
    <row r="195" spans="1:134" ht="15" x14ac:dyDescent="0.25">
      <c r="A195" s="216">
        <v>110</v>
      </c>
      <c r="B195" s="216">
        <v>93</v>
      </c>
      <c r="C195" s="216" t="s">
        <v>893</v>
      </c>
      <c r="D195" s="2">
        <v>99703</v>
      </c>
      <c r="E195" s="2">
        <v>99703</v>
      </c>
      <c r="F195" s="217" t="s">
        <v>773</v>
      </c>
      <c r="G195" s="20">
        <v>2965</v>
      </c>
      <c r="H195" s="20">
        <v>968</v>
      </c>
      <c r="I195" s="20">
        <v>869</v>
      </c>
      <c r="J195" s="20">
        <v>99</v>
      </c>
      <c r="K195" s="20">
        <v>10</v>
      </c>
      <c r="L195" s="20">
        <v>84</v>
      </c>
      <c r="M195" s="20">
        <v>94</v>
      </c>
      <c r="N195" s="20">
        <v>19</v>
      </c>
      <c r="O195" s="20">
        <v>0</v>
      </c>
      <c r="P195" s="20">
        <v>0</v>
      </c>
      <c r="Q195" s="20">
        <v>113</v>
      </c>
      <c r="R195" s="20">
        <v>3289.3</v>
      </c>
      <c r="S195" s="20">
        <v>2072.6309523809523</v>
      </c>
      <c r="T195" s="20">
        <v>2202.0638297872342</v>
      </c>
      <c r="U195" s="20">
        <v>7256.8421052631575</v>
      </c>
      <c r="V195" s="20">
        <v>0</v>
      </c>
      <c r="W195" s="20">
        <v>0</v>
      </c>
      <c r="X195" s="20">
        <v>3051.9823008849557</v>
      </c>
      <c r="Y195" s="20">
        <v>102.97872340425532</v>
      </c>
      <c r="Z195" s="20">
        <v>865.02127659574467</v>
      </c>
      <c r="AA195" s="20">
        <v>0</v>
      </c>
      <c r="AB195" s="218">
        <v>19</v>
      </c>
      <c r="AC195" s="218">
        <v>0</v>
      </c>
      <c r="AD195" s="219">
        <v>987</v>
      </c>
      <c r="AE195" s="220">
        <v>92.446808510638292</v>
      </c>
      <c r="AF195" s="220">
        <v>776.55319148936167</v>
      </c>
      <c r="AG195" s="221">
        <v>869</v>
      </c>
      <c r="AH195" s="220">
        <v>0</v>
      </c>
      <c r="AI195" s="220">
        <v>100.99317528136152</v>
      </c>
      <c r="AJ195" s="220">
        <v>848.34267236343669</v>
      </c>
      <c r="AK195" s="220">
        <v>949.33584764479815</v>
      </c>
      <c r="AL195" s="220">
        <v>0</v>
      </c>
      <c r="AM195" s="220">
        <v>92.74361052829876</v>
      </c>
      <c r="AN195" s="220">
        <v>779.04632843770958</v>
      </c>
      <c r="AO195" s="220">
        <v>871.78993896600832</v>
      </c>
      <c r="AP195" s="220">
        <v>0</v>
      </c>
      <c r="AQ195" s="220">
        <v>18.630295999769469</v>
      </c>
      <c r="AR195" s="220">
        <v>0</v>
      </c>
      <c r="AS195" s="220">
        <v>931.03156159449111</v>
      </c>
      <c r="AT195" s="220">
        <v>940.13915816243207</v>
      </c>
      <c r="AU195" s="220">
        <v>949.33584764479815</v>
      </c>
      <c r="AV195" s="220">
        <v>958.62250157200288</v>
      </c>
      <c r="AW195" s="220">
        <v>968</v>
      </c>
      <c r="AX195" s="220">
        <v>874.58883507751057</v>
      </c>
      <c r="AY195" s="220">
        <v>873.18826558341664</v>
      </c>
      <c r="AZ195" s="220">
        <v>871.78993896600844</v>
      </c>
      <c r="BA195" s="220">
        <v>870.39385163353575</v>
      </c>
      <c r="BB195" s="220">
        <v>869</v>
      </c>
      <c r="BC195" s="220">
        <v>18.267785738896119</v>
      </c>
      <c r="BD195" s="220">
        <v>18.448150464911166</v>
      </c>
      <c r="BE195" s="220">
        <v>18.630295999769469</v>
      </c>
      <c r="BF195" s="220">
        <v>18.814239926067167</v>
      </c>
      <c r="BG195" s="220">
        <v>19</v>
      </c>
      <c r="BH195" s="222">
        <v>972.02220893955621</v>
      </c>
      <c r="BI195" s="222">
        <v>976.06113085922948</v>
      </c>
      <c r="BJ195" s="222">
        <v>980.11683520436929</v>
      </c>
      <c r="BK195" s="223">
        <v>988.180832274404</v>
      </c>
      <c r="BL195" s="223">
        <v>996.24482934443881</v>
      </c>
      <c r="BM195" s="223">
        <v>1004.3088264144737</v>
      </c>
      <c r="BN195" s="223">
        <v>1012.3728234845086</v>
      </c>
      <c r="BO195" s="223">
        <v>1021.907971117103</v>
      </c>
      <c r="BP195" s="223">
        <v>1031.4431187496978</v>
      </c>
      <c r="BQ195" s="223">
        <v>1057.8772852727441</v>
      </c>
      <c r="BR195" s="223">
        <v>1089.3717853417706</v>
      </c>
      <c r="BS195" s="223">
        <v>1103.2004002577123</v>
      </c>
      <c r="BT195" s="223">
        <v>1110.79446824911</v>
      </c>
      <c r="BU195" s="223">
        <v>1118.6588421818933</v>
      </c>
      <c r="BV195" s="223">
        <v>1126.7124302736474</v>
      </c>
      <c r="BW195" s="222">
        <v>872.61084666164697</v>
      </c>
      <c r="BX195" s="222">
        <v>876.23669702135373</v>
      </c>
      <c r="BY195" s="222">
        <v>879.87761342210433</v>
      </c>
      <c r="BZ195" s="223">
        <v>887.1168835190673</v>
      </c>
      <c r="CA195" s="223">
        <v>894.35615361603038</v>
      </c>
      <c r="CB195" s="223">
        <v>901.59542371299358</v>
      </c>
      <c r="CC195" s="223">
        <v>908.83469380995655</v>
      </c>
      <c r="CD195" s="223">
        <v>917.39465588921757</v>
      </c>
      <c r="CE195" s="223">
        <v>925.95461796847871</v>
      </c>
      <c r="CF195" s="223">
        <v>949.68529018803179</v>
      </c>
      <c r="CG195" s="223">
        <v>977.95876184090775</v>
      </c>
      <c r="CH195" s="223">
        <v>990.37308659499195</v>
      </c>
      <c r="CI195" s="223">
        <v>997.1904885418146</v>
      </c>
      <c r="CJ195" s="223">
        <v>1004.2505515041998</v>
      </c>
      <c r="CK195" s="223">
        <v>1011.480477177479</v>
      </c>
      <c r="CL195" s="222">
        <v>19.078948315962364</v>
      </c>
      <c r="CM195" s="222">
        <v>19.15822467595595</v>
      </c>
      <c r="CN195" s="222">
        <v>19.237830443060968</v>
      </c>
      <c r="CO195" s="223">
        <v>19.396111377286857</v>
      </c>
      <c r="CP195" s="223">
        <v>19.554392311512746</v>
      </c>
      <c r="CQ195" s="223">
        <v>19.712673245738639</v>
      </c>
      <c r="CR195" s="223">
        <v>19.870954179964528</v>
      </c>
      <c r="CS195" s="223">
        <v>20.058111003331568</v>
      </c>
      <c r="CT195" s="223">
        <v>20.245267826698615</v>
      </c>
      <c r="CU195" s="223">
        <v>20.764120268783202</v>
      </c>
      <c r="CV195" s="223">
        <v>21.382297439559547</v>
      </c>
      <c r="CW195" s="223">
        <v>21.653726864562536</v>
      </c>
      <c r="CX195" s="223">
        <v>21.802783984228398</v>
      </c>
      <c r="CY195" s="223">
        <v>21.957146695718983</v>
      </c>
      <c r="CZ195" s="223">
        <v>22.11522332148688</v>
      </c>
      <c r="DA195" s="224">
        <v>0</v>
      </c>
      <c r="DB195" s="224">
        <v>0</v>
      </c>
      <c r="DC195" s="224">
        <v>0</v>
      </c>
      <c r="DD195" s="225">
        <v>0</v>
      </c>
      <c r="DE195" s="225">
        <v>0</v>
      </c>
      <c r="DF195" s="225">
        <v>0</v>
      </c>
      <c r="DG195" s="225">
        <v>0</v>
      </c>
      <c r="DH195" s="225">
        <v>0</v>
      </c>
      <c r="DI195" s="225">
        <v>0</v>
      </c>
      <c r="DJ195" s="225">
        <v>0</v>
      </c>
      <c r="DK195" s="225">
        <v>0</v>
      </c>
      <c r="DL195" s="225">
        <v>0</v>
      </c>
      <c r="DM195" s="225">
        <v>0</v>
      </c>
      <c r="DN195" s="225">
        <v>0</v>
      </c>
      <c r="DO195" s="225">
        <v>0</v>
      </c>
      <c r="DP195" s="224">
        <v>0</v>
      </c>
      <c r="DQ195" s="224">
        <v>0</v>
      </c>
      <c r="DR195" s="224">
        <v>0</v>
      </c>
      <c r="DS195" s="225">
        <v>0</v>
      </c>
      <c r="DT195" s="225">
        <v>0</v>
      </c>
      <c r="DU195" s="225">
        <v>0</v>
      </c>
      <c r="DV195" s="225">
        <v>0</v>
      </c>
      <c r="DW195" s="225">
        <v>0</v>
      </c>
      <c r="DX195" s="225">
        <v>0</v>
      </c>
      <c r="DY195" s="225">
        <v>0</v>
      </c>
      <c r="DZ195" s="225">
        <v>0</v>
      </c>
      <c r="EA195" s="225">
        <v>0</v>
      </c>
      <c r="EB195" s="225">
        <v>0</v>
      </c>
      <c r="EC195" s="225">
        <v>0</v>
      </c>
      <c r="ED195" s="225">
        <v>0</v>
      </c>
    </row>
    <row r="196" spans="1:134" ht="15" x14ac:dyDescent="0.25">
      <c r="A196" s="216">
        <v>111</v>
      </c>
      <c r="B196" s="216">
        <v>93</v>
      </c>
      <c r="C196" s="216" t="s">
        <v>894</v>
      </c>
      <c r="D196" s="2">
        <v>99703</v>
      </c>
      <c r="E196" s="2">
        <v>99703</v>
      </c>
      <c r="F196" s="217" t="s">
        <v>773</v>
      </c>
      <c r="G196" s="20">
        <v>1474</v>
      </c>
      <c r="H196" s="20">
        <v>447</v>
      </c>
      <c r="I196" s="20">
        <v>369</v>
      </c>
      <c r="J196" s="20">
        <v>78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834.49503068156923</v>
      </c>
      <c r="T196" s="20">
        <v>834.49503068156923</v>
      </c>
      <c r="U196" s="20">
        <v>1408.3846153846155</v>
      </c>
      <c r="V196" s="20">
        <v>0</v>
      </c>
      <c r="W196" s="20">
        <v>0</v>
      </c>
      <c r="X196" s="20">
        <v>1365.173957061457</v>
      </c>
      <c r="Y196" s="20">
        <v>10.241813929313929</v>
      </c>
      <c r="Z196" s="20">
        <v>436.17736486486484</v>
      </c>
      <c r="AA196" s="20">
        <v>0.58082120582120578</v>
      </c>
      <c r="AB196" s="218">
        <v>0</v>
      </c>
      <c r="AC196" s="218">
        <v>0</v>
      </c>
      <c r="AD196" s="219">
        <v>447</v>
      </c>
      <c r="AE196" s="220">
        <v>8.4546517671517663</v>
      </c>
      <c r="AF196" s="220">
        <v>360.06587837837833</v>
      </c>
      <c r="AG196" s="221">
        <v>368.52053014553007</v>
      </c>
      <c r="AH196" s="220">
        <v>0.47946985446985446</v>
      </c>
      <c r="AI196" s="220">
        <v>10.04433998760903</v>
      </c>
      <c r="AJ196" s="220">
        <v>427.76736404696373</v>
      </c>
      <c r="AK196" s="220">
        <v>437.81170403457276</v>
      </c>
      <c r="AL196" s="220">
        <v>0.56962230553548365</v>
      </c>
      <c r="AM196" s="220">
        <v>8.4817955673925134</v>
      </c>
      <c r="AN196" s="220">
        <v>361.2218758748316</v>
      </c>
      <c r="AO196" s="220">
        <v>369.70367144222411</v>
      </c>
      <c r="AP196" s="220">
        <v>0.48100920041923517</v>
      </c>
      <c r="AQ196" s="220">
        <v>0</v>
      </c>
      <c r="AR196" s="220">
        <v>0</v>
      </c>
      <c r="AS196" s="220">
        <v>429.37019127941591</v>
      </c>
      <c r="AT196" s="220">
        <v>433.57040386273087</v>
      </c>
      <c r="AU196" s="220">
        <v>437.81170403457276</v>
      </c>
      <c r="AV196" s="220">
        <v>442.09449372458147</v>
      </c>
      <c r="AW196" s="220">
        <v>446.41917879417878</v>
      </c>
      <c r="AX196" s="220">
        <v>370.89061123374654</v>
      </c>
      <c r="AY196" s="220">
        <v>370.29666576485226</v>
      </c>
      <c r="AZ196" s="220">
        <v>369.70367144222411</v>
      </c>
      <c r="BA196" s="220">
        <v>369.11162674269326</v>
      </c>
      <c r="BB196" s="220">
        <v>368.52053014553007</v>
      </c>
      <c r="BC196" s="220">
        <v>0</v>
      </c>
      <c r="BD196" s="220">
        <v>0</v>
      </c>
      <c r="BE196" s="220">
        <v>0</v>
      </c>
      <c r="BF196" s="220">
        <v>0</v>
      </c>
      <c r="BG196" s="220">
        <v>0</v>
      </c>
      <c r="BH196" s="222">
        <v>448.27412839307885</v>
      </c>
      <c r="BI196" s="222">
        <v>450.13678563129616</v>
      </c>
      <c r="BJ196" s="222">
        <v>452.00718253541737</v>
      </c>
      <c r="BK196" s="223">
        <v>457.14832415063194</v>
      </c>
      <c r="BL196" s="223">
        <v>462.28946576584639</v>
      </c>
      <c r="BM196" s="223">
        <v>467.43060738106084</v>
      </c>
      <c r="BN196" s="223">
        <v>472.5717489962754</v>
      </c>
      <c r="BO196" s="223">
        <v>478.6508117582531</v>
      </c>
      <c r="BP196" s="223">
        <v>484.72987452023085</v>
      </c>
      <c r="BQ196" s="223">
        <v>501.58278163252953</v>
      </c>
      <c r="BR196" s="223">
        <v>521.66186692348549</v>
      </c>
      <c r="BS196" s="223">
        <v>530.47819795729856</v>
      </c>
      <c r="BT196" s="223">
        <v>535.31973976842073</v>
      </c>
      <c r="BU196" s="223">
        <v>540.33361313076148</v>
      </c>
      <c r="BV196" s="223">
        <v>545.46811857895545</v>
      </c>
      <c r="BW196" s="222">
        <v>370.05179726408517</v>
      </c>
      <c r="BX196" s="222">
        <v>371.58942706476125</v>
      </c>
      <c r="BY196" s="222">
        <v>373.13344598561292</v>
      </c>
      <c r="BZ196" s="223">
        <v>377.37747564112561</v>
      </c>
      <c r="CA196" s="223">
        <v>381.62150529663819</v>
      </c>
      <c r="CB196" s="223">
        <v>385.86553495215082</v>
      </c>
      <c r="CC196" s="223">
        <v>390.10956460766351</v>
      </c>
      <c r="CD196" s="223">
        <v>395.12785131721557</v>
      </c>
      <c r="CE196" s="223">
        <v>400.14613802676763</v>
      </c>
      <c r="CF196" s="223">
        <v>414.05826940134978</v>
      </c>
      <c r="CG196" s="223">
        <v>430.63362168851478</v>
      </c>
      <c r="CH196" s="223">
        <v>437.91153254193091</v>
      </c>
      <c r="CI196" s="223">
        <v>441.90824155379687</v>
      </c>
      <c r="CJ196" s="223">
        <v>446.0472108394876</v>
      </c>
      <c r="CK196" s="223">
        <v>450.28576231685577</v>
      </c>
      <c r="CL196" s="222">
        <v>0</v>
      </c>
      <c r="CM196" s="222">
        <v>0</v>
      </c>
      <c r="CN196" s="222">
        <v>0</v>
      </c>
      <c r="CO196" s="223">
        <v>0</v>
      </c>
      <c r="CP196" s="223">
        <v>0</v>
      </c>
      <c r="CQ196" s="223">
        <v>0</v>
      </c>
      <c r="CR196" s="223">
        <v>0</v>
      </c>
      <c r="CS196" s="223">
        <v>0</v>
      </c>
      <c r="CT196" s="223">
        <v>0</v>
      </c>
      <c r="CU196" s="223">
        <v>0</v>
      </c>
      <c r="CV196" s="223">
        <v>0</v>
      </c>
      <c r="CW196" s="223">
        <v>0</v>
      </c>
      <c r="CX196" s="223">
        <v>0</v>
      </c>
      <c r="CY196" s="223">
        <v>0</v>
      </c>
      <c r="CZ196" s="223">
        <v>0</v>
      </c>
      <c r="DA196" s="224">
        <v>0.58323461929882747</v>
      </c>
      <c r="DB196" s="224">
        <v>0.58565806093064821</v>
      </c>
      <c r="DC196" s="224">
        <v>0.58809157238539855</v>
      </c>
      <c r="DD196" s="225">
        <v>0.59478054143980208</v>
      </c>
      <c r="DE196" s="225">
        <v>0.60146951049420549</v>
      </c>
      <c r="DF196" s="225">
        <v>0.60815847954860891</v>
      </c>
      <c r="DG196" s="225">
        <v>0.61484744860301244</v>
      </c>
      <c r="DH196" s="225">
        <v>0.62275671579267899</v>
      </c>
      <c r="DI196" s="225">
        <v>0.63066598298234555</v>
      </c>
      <c r="DJ196" s="225">
        <v>0.65259274217086838</v>
      </c>
      <c r="DK196" s="225">
        <v>0.67871697491996541</v>
      </c>
      <c r="DL196" s="225">
        <v>0.6901876111856603</v>
      </c>
      <c r="DM196" s="225">
        <v>0.69648678085925142</v>
      </c>
      <c r="DN196" s="225">
        <v>0.70301016540562244</v>
      </c>
      <c r="DO196" s="225">
        <v>0.70969050036293968</v>
      </c>
      <c r="DP196" s="224">
        <v>0</v>
      </c>
      <c r="DQ196" s="224">
        <v>0</v>
      </c>
      <c r="DR196" s="224">
        <v>0</v>
      </c>
      <c r="DS196" s="225">
        <v>0</v>
      </c>
      <c r="DT196" s="225">
        <v>0</v>
      </c>
      <c r="DU196" s="225">
        <v>0</v>
      </c>
      <c r="DV196" s="225">
        <v>0</v>
      </c>
      <c r="DW196" s="225">
        <v>0</v>
      </c>
      <c r="DX196" s="225">
        <v>0</v>
      </c>
      <c r="DY196" s="225">
        <v>0</v>
      </c>
      <c r="DZ196" s="225">
        <v>0</v>
      </c>
      <c r="EA196" s="225">
        <v>0</v>
      </c>
      <c r="EB196" s="225">
        <v>0</v>
      </c>
      <c r="EC196" s="225">
        <v>0</v>
      </c>
      <c r="ED196" s="225">
        <v>0</v>
      </c>
    </row>
    <row r="197" spans="1:134" ht="15" x14ac:dyDescent="0.25">
      <c r="A197" s="216">
        <v>112</v>
      </c>
      <c r="B197" s="216">
        <v>93</v>
      </c>
      <c r="C197" s="216" t="s">
        <v>895</v>
      </c>
      <c r="D197" s="2">
        <v>99703</v>
      </c>
      <c r="E197" s="2">
        <v>99703</v>
      </c>
      <c r="F197" s="217" t="s">
        <v>773</v>
      </c>
      <c r="G197" s="20">
        <v>279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834.49503068156923</v>
      </c>
      <c r="T197" s="20">
        <v>834.49503068156923</v>
      </c>
      <c r="U197" s="20">
        <v>1408.3846153846155</v>
      </c>
      <c r="V197" s="20">
        <v>0</v>
      </c>
      <c r="W197" s="20">
        <v>0</v>
      </c>
      <c r="X197" s="20">
        <v>1365.173957061457</v>
      </c>
      <c r="Y197" s="20">
        <v>0</v>
      </c>
      <c r="Z197" s="20">
        <v>0</v>
      </c>
      <c r="AA197" s="20">
        <v>0</v>
      </c>
      <c r="AB197" s="218">
        <v>0</v>
      </c>
      <c r="AC197" s="218">
        <v>0</v>
      </c>
      <c r="AD197" s="219">
        <v>0</v>
      </c>
      <c r="AE197" s="220">
        <v>0</v>
      </c>
      <c r="AF197" s="220">
        <v>0</v>
      </c>
      <c r="AG197" s="221">
        <v>0</v>
      </c>
      <c r="AH197" s="220">
        <v>0</v>
      </c>
      <c r="AI197" s="220">
        <v>0</v>
      </c>
      <c r="AJ197" s="220">
        <v>0</v>
      </c>
      <c r="AK197" s="220">
        <v>0</v>
      </c>
      <c r="AL197" s="220">
        <v>0</v>
      </c>
      <c r="AM197" s="220">
        <v>0</v>
      </c>
      <c r="AN197" s="220">
        <v>0</v>
      </c>
      <c r="AO197" s="220">
        <v>0</v>
      </c>
      <c r="AP197" s="220">
        <v>0</v>
      </c>
      <c r="AQ197" s="220">
        <v>0</v>
      </c>
      <c r="AR197" s="220">
        <v>0</v>
      </c>
      <c r="AS197" s="220">
        <v>0</v>
      </c>
      <c r="AT197" s="220">
        <v>0</v>
      </c>
      <c r="AU197" s="220">
        <v>0</v>
      </c>
      <c r="AV197" s="220">
        <v>0</v>
      </c>
      <c r="AW197" s="220">
        <v>0</v>
      </c>
      <c r="AX197" s="220">
        <v>0</v>
      </c>
      <c r="AY197" s="220">
        <v>0</v>
      </c>
      <c r="AZ197" s="220">
        <v>0</v>
      </c>
      <c r="BA197" s="220">
        <v>0</v>
      </c>
      <c r="BB197" s="220">
        <v>0</v>
      </c>
      <c r="BC197" s="220">
        <v>0</v>
      </c>
      <c r="BD197" s="220">
        <v>0</v>
      </c>
      <c r="BE197" s="220">
        <v>0</v>
      </c>
      <c r="BF197" s="220">
        <v>0</v>
      </c>
      <c r="BG197" s="220">
        <v>0</v>
      </c>
      <c r="BH197" s="222">
        <v>0</v>
      </c>
      <c r="BI197" s="222">
        <v>0</v>
      </c>
      <c r="BJ197" s="222">
        <v>0</v>
      </c>
      <c r="BK197" s="223">
        <v>0</v>
      </c>
      <c r="BL197" s="223">
        <v>0</v>
      </c>
      <c r="BM197" s="223">
        <v>0</v>
      </c>
      <c r="BN197" s="223">
        <v>0</v>
      </c>
      <c r="BO197" s="223">
        <v>0</v>
      </c>
      <c r="BP197" s="223">
        <v>0</v>
      </c>
      <c r="BQ197" s="223">
        <v>0</v>
      </c>
      <c r="BR197" s="223">
        <v>0</v>
      </c>
      <c r="BS197" s="223">
        <v>0</v>
      </c>
      <c r="BT197" s="223">
        <v>0</v>
      </c>
      <c r="BU197" s="223">
        <v>0</v>
      </c>
      <c r="BV197" s="223">
        <v>0</v>
      </c>
      <c r="BW197" s="222">
        <v>0</v>
      </c>
      <c r="BX197" s="222">
        <v>0</v>
      </c>
      <c r="BY197" s="222">
        <v>0</v>
      </c>
      <c r="BZ197" s="223">
        <v>0</v>
      </c>
      <c r="CA197" s="223">
        <v>0</v>
      </c>
      <c r="CB197" s="223">
        <v>0</v>
      </c>
      <c r="CC197" s="223">
        <v>0</v>
      </c>
      <c r="CD197" s="223">
        <v>0</v>
      </c>
      <c r="CE197" s="223">
        <v>0</v>
      </c>
      <c r="CF197" s="223">
        <v>0</v>
      </c>
      <c r="CG197" s="223">
        <v>0</v>
      </c>
      <c r="CH197" s="223">
        <v>0</v>
      </c>
      <c r="CI197" s="223">
        <v>0</v>
      </c>
      <c r="CJ197" s="223">
        <v>0</v>
      </c>
      <c r="CK197" s="223">
        <v>0</v>
      </c>
      <c r="CL197" s="222">
        <v>0</v>
      </c>
      <c r="CM197" s="222">
        <v>0</v>
      </c>
      <c r="CN197" s="222">
        <v>0</v>
      </c>
      <c r="CO197" s="223">
        <v>0</v>
      </c>
      <c r="CP197" s="223">
        <v>0</v>
      </c>
      <c r="CQ197" s="223">
        <v>0</v>
      </c>
      <c r="CR197" s="223">
        <v>0</v>
      </c>
      <c r="CS197" s="223">
        <v>0</v>
      </c>
      <c r="CT197" s="223">
        <v>0</v>
      </c>
      <c r="CU197" s="223">
        <v>0</v>
      </c>
      <c r="CV197" s="223">
        <v>0</v>
      </c>
      <c r="CW197" s="223">
        <v>0</v>
      </c>
      <c r="CX197" s="223">
        <v>0</v>
      </c>
      <c r="CY197" s="223">
        <v>0</v>
      </c>
      <c r="CZ197" s="223">
        <v>0</v>
      </c>
      <c r="DA197" s="224">
        <v>0</v>
      </c>
      <c r="DB197" s="224">
        <v>0</v>
      </c>
      <c r="DC197" s="224">
        <v>0</v>
      </c>
      <c r="DD197" s="225">
        <v>0</v>
      </c>
      <c r="DE197" s="225">
        <v>0</v>
      </c>
      <c r="DF197" s="225">
        <v>0</v>
      </c>
      <c r="DG197" s="225">
        <v>0</v>
      </c>
      <c r="DH197" s="225">
        <v>0</v>
      </c>
      <c r="DI197" s="225">
        <v>0</v>
      </c>
      <c r="DJ197" s="225">
        <v>0</v>
      </c>
      <c r="DK197" s="225">
        <v>0</v>
      </c>
      <c r="DL197" s="225">
        <v>0</v>
      </c>
      <c r="DM197" s="225">
        <v>0</v>
      </c>
      <c r="DN197" s="225">
        <v>0</v>
      </c>
      <c r="DO197" s="225">
        <v>0</v>
      </c>
      <c r="DP197" s="224">
        <v>0</v>
      </c>
      <c r="DQ197" s="224">
        <v>0</v>
      </c>
      <c r="DR197" s="224">
        <v>0</v>
      </c>
      <c r="DS197" s="225">
        <v>0</v>
      </c>
      <c r="DT197" s="225">
        <v>0</v>
      </c>
      <c r="DU197" s="225">
        <v>0</v>
      </c>
      <c r="DV197" s="225">
        <v>0</v>
      </c>
      <c r="DW197" s="225">
        <v>0</v>
      </c>
      <c r="DX197" s="225">
        <v>0</v>
      </c>
      <c r="DY197" s="225">
        <v>0</v>
      </c>
      <c r="DZ197" s="225">
        <v>0</v>
      </c>
      <c r="EA197" s="225">
        <v>0</v>
      </c>
      <c r="EB197" s="225">
        <v>0</v>
      </c>
      <c r="EC197" s="225">
        <v>0</v>
      </c>
      <c r="ED197" s="225">
        <v>0</v>
      </c>
    </row>
    <row r="198" spans="1:134" ht="15" x14ac:dyDescent="0.25">
      <c r="A198" s="216">
        <v>113</v>
      </c>
      <c r="B198" s="216">
        <v>93</v>
      </c>
      <c r="C198" s="216" t="s">
        <v>896</v>
      </c>
      <c r="D198" s="2">
        <v>99703</v>
      </c>
      <c r="E198" s="2">
        <v>99703</v>
      </c>
      <c r="F198" s="217" t="s">
        <v>773</v>
      </c>
      <c r="G198" s="20">
        <v>404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834.49503068156923</v>
      </c>
      <c r="T198" s="20">
        <v>834.49503068156923</v>
      </c>
      <c r="U198" s="20">
        <v>1408.3846153846155</v>
      </c>
      <c r="V198" s="20">
        <v>0</v>
      </c>
      <c r="W198" s="20">
        <v>0</v>
      </c>
      <c r="X198" s="20">
        <v>1365.173957061457</v>
      </c>
      <c r="Y198" s="20">
        <v>0</v>
      </c>
      <c r="Z198" s="20">
        <v>0</v>
      </c>
      <c r="AA198" s="20">
        <v>0</v>
      </c>
      <c r="AB198" s="218">
        <v>0</v>
      </c>
      <c r="AC198" s="218">
        <v>0</v>
      </c>
      <c r="AD198" s="219">
        <v>0</v>
      </c>
      <c r="AE198" s="220">
        <v>0</v>
      </c>
      <c r="AF198" s="220">
        <v>0</v>
      </c>
      <c r="AG198" s="221">
        <v>0</v>
      </c>
      <c r="AH198" s="220">
        <v>0</v>
      </c>
      <c r="AI198" s="220">
        <v>0</v>
      </c>
      <c r="AJ198" s="220">
        <v>0</v>
      </c>
      <c r="AK198" s="220">
        <v>0</v>
      </c>
      <c r="AL198" s="220">
        <v>0</v>
      </c>
      <c r="AM198" s="220">
        <v>0</v>
      </c>
      <c r="AN198" s="220">
        <v>0</v>
      </c>
      <c r="AO198" s="220">
        <v>0</v>
      </c>
      <c r="AP198" s="220">
        <v>0</v>
      </c>
      <c r="AQ198" s="220">
        <v>0</v>
      </c>
      <c r="AR198" s="220">
        <v>0</v>
      </c>
      <c r="AS198" s="220">
        <v>0</v>
      </c>
      <c r="AT198" s="220">
        <v>0</v>
      </c>
      <c r="AU198" s="220">
        <v>0</v>
      </c>
      <c r="AV198" s="220">
        <v>0</v>
      </c>
      <c r="AW198" s="220">
        <v>0</v>
      </c>
      <c r="AX198" s="220">
        <v>0</v>
      </c>
      <c r="AY198" s="220">
        <v>0</v>
      </c>
      <c r="AZ198" s="220">
        <v>0</v>
      </c>
      <c r="BA198" s="220">
        <v>0</v>
      </c>
      <c r="BB198" s="220">
        <v>0</v>
      </c>
      <c r="BC198" s="220">
        <v>0</v>
      </c>
      <c r="BD198" s="220">
        <v>0</v>
      </c>
      <c r="BE198" s="220">
        <v>0</v>
      </c>
      <c r="BF198" s="220">
        <v>0</v>
      </c>
      <c r="BG198" s="220">
        <v>0</v>
      </c>
      <c r="BH198" s="222">
        <v>0</v>
      </c>
      <c r="BI198" s="222">
        <v>0</v>
      </c>
      <c r="BJ198" s="222">
        <v>0</v>
      </c>
      <c r="BK198" s="223">
        <v>0</v>
      </c>
      <c r="BL198" s="223">
        <v>0</v>
      </c>
      <c r="BM198" s="223">
        <v>0</v>
      </c>
      <c r="BN198" s="223">
        <v>0</v>
      </c>
      <c r="BO198" s="223">
        <v>0</v>
      </c>
      <c r="BP198" s="223">
        <v>0</v>
      </c>
      <c r="BQ198" s="223">
        <v>0</v>
      </c>
      <c r="BR198" s="223">
        <v>0</v>
      </c>
      <c r="BS198" s="223">
        <v>0</v>
      </c>
      <c r="BT198" s="223">
        <v>0</v>
      </c>
      <c r="BU198" s="223">
        <v>0</v>
      </c>
      <c r="BV198" s="223">
        <v>0</v>
      </c>
      <c r="BW198" s="222">
        <v>0</v>
      </c>
      <c r="BX198" s="222">
        <v>0</v>
      </c>
      <c r="BY198" s="222">
        <v>0</v>
      </c>
      <c r="BZ198" s="223">
        <v>0</v>
      </c>
      <c r="CA198" s="223">
        <v>0</v>
      </c>
      <c r="CB198" s="223">
        <v>0</v>
      </c>
      <c r="CC198" s="223">
        <v>0</v>
      </c>
      <c r="CD198" s="223">
        <v>0</v>
      </c>
      <c r="CE198" s="223">
        <v>0</v>
      </c>
      <c r="CF198" s="223">
        <v>0</v>
      </c>
      <c r="CG198" s="223">
        <v>0</v>
      </c>
      <c r="CH198" s="223">
        <v>0</v>
      </c>
      <c r="CI198" s="223">
        <v>0</v>
      </c>
      <c r="CJ198" s="223">
        <v>0</v>
      </c>
      <c r="CK198" s="223">
        <v>0</v>
      </c>
      <c r="CL198" s="222">
        <v>0</v>
      </c>
      <c r="CM198" s="222">
        <v>0</v>
      </c>
      <c r="CN198" s="222">
        <v>0</v>
      </c>
      <c r="CO198" s="223">
        <v>0</v>
      </c>
      <c r="CP198" s="223">
        <v>0</v>
      </c>
      <c r="CQ198" s="223">
        <v>0</v>
      </c>
      <c r="CR198" s="223">
        <v>0</v>
      </c>
      <c r="CS198" s="223">
        <v>0</v>
      </c>
      <c r="CT198" s="223">
        <v>0</v>
      </c>
      <c r="CU198" s="223">
        <v>0</v>
      </c>
      <c r="CV198" s="223">
        <v>0</v>
      </c>
      <c r="CW198" s="223">
        <v>0</v>
      </c>
      <c r="CX198" s="223">
        <v>0</v>
      </c>
      <c r="CY198" s="223">
        <v>0</v>
      </c>
      <c r="CZ198" s="223">
        <v>0</v>
      </c>
      <c r="DA198" s="224">
        <v>0</v>
      </c>
      <c r="DB198" s="224">
        <v>0</v>
      </c>
      <c r="DC198" s="224">
        <v>0</v>
      </c>
      <c r="DD198" s="225">
        <v>0</v>
      </c>
      <c r="DE198" s="225">
        <v>0</v>
      </c>
      <c r="DF198" s="225">
        <v>0</v>
      </c>
      <c r="DG198" s="225">
        <v>0</v>
      </c>
      <c r="DH198" s="225">
        <v>0</v>
      </c>
      <c r="DI198" s="225">
        <v>0</v>
      </c>
      <c r="DJ198" s="225">
        <v>0</v>
      </c>
      <c r="DK198" s="225">
        <v>0</v>
      </c>
      <c r="DL198" s="225">
        <v>0</v>
      </c>
      <c r="DM198" s="225">
        <v>0</v>
      </c>
      <c r="DN198" s="225">
        <v>0</v>
      </c>
      <c r="DO198" s="225">
        <v>0</v>
      </c>
      <c r="DP198" s="224">
        <v>0</v>
      </c>
      <c r="DQ198" s="224">
        <v>0</v>
      </c>
      <c r="DR198" s="224">
        <v>0</v>
      </c>
      <c r="DS198" s="225">
        <v>0</v>
      </c>
      <c r="DT198" s="225">
        <v>0</v>
      </c>
      <c r="DU198" s="225">
        <v>0</v>
      </c>
      <c r="DV198" s="225">
        <v>0</v>
      </c>
      <c r="DW198" s="225">
        <v>0</v>
      </c>
      <c r="DX198" s="225">
        <v>0</v>
      </c>
      <c r="DY198" s="225">
        <v>0</v>
      </c>
      <c r="DZ198" s="225">
        <v>0</v>
      </c>
      <c r="EA198" s="225">
        <v>0</v>
      </c>
      <c r="EB198" s="225">
        <v>0</v>
      </c>
      <c r="EC198" s="225">
        <v>0</v>
      </c>
      <c r="ED198" s="225">
        <v>0</v>
      </c>
    </row>
    <row r="199" spans="1:134" ht="15" x14ac:dyDescent="0.25">
      <c r="A199" s="216">
        <v>115</v>
      </c>
      <c r="B199" s="216">
        <v>93</v>
      </c>
      <c r="C199" s="216" t="s">
        <v>897</v>
      </c>
      <c r="D199" s="2">
        <v>99703</v>
      </c>
      <c r="E199" s="2">
        <v>99703</v>
      </c>
      <c r="F199" s="217" t="s">
        <v>773</v>
      </c>
      <c r="G199" s="20">
        <v>56</v>
      </c>
      <c r="H199" s="20">
        <v>22</v>
      </c>
      <c r="I199" s="20">
        <v>18</v>
      </c>
      <c r="J199" s="20">
        <v>4</v>
      </c>
      <c r="K199" s="20">
        <v>0</v>
      </c>
      <c r="L199" s="20">
        <v>7</v>
      </c>
      <c r="M199" s="20">
        <v>7</v>
      </c>
      <c r="N199" s="20">
        <v>0</v>
      </c>
      <c r="O199" s="20">
        <v>0</v>
      </c>
      <c r="P199" s="20">
        <v>0</v>
      </c>
      <c r="Q199" s="20">
        <v>7</v>
      </c>
      <c r="R199" s="20">
        <v>0</v>
      </c>
      <c r="S199" s="20">
        <v>1753.1428571428571</v>
      </c>
      <c r="T199" s="20">
        <v>1753.1428571428571</v>
      </c>
      <c r="U199" s="20">
        <v>0</v>
      </c>
      <c r="V199" s="20">
        <v>0</v>
      </c>
      <c r="W199" s="20">
        <v>0</v>
      </c>
      <c r="X199" s="20">
        <v>1753.1428571428571</v>
      </c>
      <c r="Y199" s="20">
        <v>0</v>
      </c>
      <c r="Z199" s="20">
        <v>22</v>
      </c>
      <c r="AA199" s="20">
        <v>0</v>
      </c>
      <c r="AB199" s="218">
        <v>0</v>
      </c>
      <c r="AC199" s="218">
        <v>0</v>
      </c>
      <c r="AD199" s="219">
        <v>22</v>
      </c>
      <c r="AE199" s="220">
        <v>0</v>
      </c>
      <c r="AF199" s="220">
        <v>18</v>
      </c>
      <c r="AG199" s="221">
        <v>18</v>
      </c>
      <c r="AH199" s="220">
        <v>0</v>
      </c>
      <c r="AI199" s="220">
        <v>0</v>
      </c>
      <c r="AJ199" s="220">
        <v>21.575814719199958</v>
      </c>
      <c r="AK199" s="220">
        <v>21.575814719199958</v>
      </c>
      <c r="AL199" s="220">
        <v>0</v>
      </c>
      <c r="AM199" s="220">
        <v>0</v>
      </c>
      <c r="AN199" s="220">
        <v>18.05778929964114</v>
      </c>
      <c r="AO199" s="220">
        <v>18.05778929964114</v>
      </c>
      <c r="AP199" s="220">
        <v>0</v>
      </c>
      <c r="AQ199" s="220">
        <v>0</v>
      </c>
      <c r="AR199" s="220">
        <v>0</v>
      </c>
      <c r="AS199" s="220">
        <v>21.159808218056618</v>
      </c>
      <c r="AT199" s="220">
        <v>21.366799049146181</v>
      </c>
      <c r="AU199" s="220">
        <v>21.575814719199958</v>
      </c>
      <c r="AV199" s="220">
        <v>21.786875035727338</v>
      </c>
      <c r="AW199" s="220">
        <v>22</v>
      </c>
      <c r="AX199" s="220">
        <v>18.115764132790783</v>
      </c>
      <c r="AY199" s="220">
        <v>18.086753487343497</v>
      </c>
      <c r="AZ199" s="220">
        <v>18.05778929964114</v>
      </c>
      <c r="BA199" s="220">
        <v>18.028871495286126</v>
      </c>
      <c r="BB199" s="220">
        <v>18</v>
      </c>
      <c r="BC199" s="220">
        <v>0</v>
      </c>
      <c r="BD199" s="220">
        <v>0</v>
      </c>
      <c r="BE199" s="220">
        <v>0</v>
      </c>
      <c r="BF199" s="220">
        <v>0</v>
      </c>
      <c r="BG199" s="220">
        <v>0</v>
      </c>
      <c r="BH199" s="222">
        <v>22.091413839535367</v>
      </c>
      <c r="BI199" s="222">
        <v>22.183207519527944</v>
      </c>
      <c r="BJ199" s="222">
        <v>22.275382618281121</v>
      </c>
      <c r="BK199" s="223">
        <v>22.275382618281121</v>
      </c>
      <c r="BL199" s="223">
        <v>22.275382618281121</v>
      </c>
      <c r="BM199" s="223">
        <v>22.275382618281121</v>
      </c>
      <c r="BN199" s="223">
        <v>22.275382618281121</v>
      </c>
      <c r="BO199" s="223">
        <v>22.275382618281121</v>
      </c>
      <c r="BP199" s="223">
        <v>22.275382618281121</v>
      </c>
      <c r="BQ199" s="223">
        <v>22.275382618281121</v>
      </c>
      <c r="BR199" s="223">
        <v>22.275382618281121</v>
      </c>
      <c r="BS199" s="223">
        <v>22.275382618281121</v>
      </c>
      <c r="BT199" s="223">
        <v>22.275382618281121</v>
      </c>
      <c r="BU199" s="223">
        <v>22.275382618281121</v>
      </c>
      <c r="BV199" s="223">
        <v>22.275382618281121</v>
      </c>
      <c r="BW199" s="222">
        <v>18.074793141438029</v>
      </c>
      <c r="BX199" s="222">
        <v>18.149897061431954</v>
      </c>
      <c r="BY199" s="222">
        <v>18.225313051320917</v>
      </c>
      <c r="BZ199" s="223">
        <v>18.225313051320917</v>
      </c>
      <c r="CA199" s="223">
        <v>18.225313051320917</v>
      </c>
      <c r="CB199" s="223">
        <v>18.225313051320917</v>
      </c>
      <c r="CC199" s="223">
        <v>18.225313051320917</v>
      </c>
      <c r="CD199" s="223">
        <v>18.225313051320917</v>
      </c>
      <c r="CE199" s="223">
        <v>18.225313051320917</v>
      </c>
      <c r="CF199" s="223">
        <v>18.225313051320917</v>
      </c>
      <c r="CG199" s="223">
        <v>18.225313051320917</v>
      </c>
      <c r="CH199" s="223">
        <v>18.225313051320917</v>
      </c>
      <c r="CI199" s="223">
        <v>18.225313051320917</v>
      </c>
      <c r="CJ199" s="223">
        <v>18.225313051320917</v>
      </c>
      <c r="CK199" s="223">
        <v>18.225313051320917</v>
      </c>
      <c r="CL199" s="222">
        <v>0</v>
      </c>
      <c r="CM199" s="222">
        <v>0</v>
      </c>
      <c r="CN199" s="222">
        <v>0</v>
      </c>
      <c r="CO199" s="223">
        <v>0</v>
      </c>
      <c r="CP199" s="223">
        <v>0</v>
      </c>
      <c r="CQ199" s="223">
        <v>0</v>
      </c>
      <c r="CR199" s="223">
        <v>0</v>
      </c>
      <c r="CS199" s="223">
        <v>0</v>
      </c>
      <c r="CT199" s="223">
        <v>0</v>
      </c>
      <c r="CU199" s="223">
        <v>0</v>
      </c>
      <c r="CV199" s="223">
        <v>0</v>
      </c>
      <c r="CW199" s="223">
        <v>0</v>
      </c>
      <c r="CX199" s="223">
        <v>0</v>
      </c>
      <c r="CY199" s="223">
        <v>0</v>
      </c>
      <c r="CZ199" s="223">
        <v>0</v>
      </c>
      <c r="DA199" s="224">
        <v>0</v>
      </c>
      <c r="DB199" s="224">
        <v>0</v>
      </c>
      <c r="DC199" s="224">
        <v>0</v>
      </c>
      <c r="DD199" s="225">
        <v>0</v>
      </c>
      <c r="DE199" s="225">
        <v>0</v>
      </c>
      <c r="DF199" s="225">
        <v>0</v>
      </c>
      <c r="DG199" s="225">
        <v>0</v>
      </c>
      <c r="DH199" s="225">
        <v>0</v>
      </c>
      <c r="DI199" s="225">
        <v>0</v>
      </c>
      <c r="DJ199" s="225">
        <v>0</v>
      </c>
      <c r="DK199" s="225">
        <v>0</v>
      </c>
      <c r="DL199" s="225">
        <v>0</v>
      </c>
      <c r="DM199" s="225">
        <v>0</v>
      </c>
      <c r="DN199" s="225">
        <v>0</v>
      </c>
      <c r="DO199" s="225">
        <v>0</v>
      </c>
      <c r="DP199" s="224">
        <v>0</v>
      </c>
      <c r="DQ199" s="224">
        <v>0</v>
      </c>
      <c r="DR199" s="224">
        <v>0</v>
      </c>
      <c r="DS199" s="225">
        <v>0</v>
      </c>
      <c r="DT199" s="225">
        <v>0</v>
      </c>
      <c r="DU199" s="225">
        <v>0</v>
      </c>
      <c r="DV199" s="225">
        <v>0</v>
      </c>
      <c r="DW199" s="225">
        <v>0</v>
      </c>
      <c r="DX199" s="225">
        <v>0</v>
      </c>
      <c r="DY199" s="225">
        <v>0</v>
      </c>
      <c r="DZ199" s="225">
        <v>0</v>
      </c>
      <c r="EA199" s="225">
        <v>0</v>
      </c>
      <c r="EB199" s="225">
        <v>0</v>
      </c>
      <c r="EC199" s="225">
        <v>0</v>
      </c>
      <c r="ED199" s="225">
        <v>0</v>
      </c>
    </row>
    <row r="200" spans="1:134" ht="15" x14ac:dyDescent="0.25">
      <c r="A200" s="216">
        <v>116</v>
      </c>
      <c r="B200" s="216">
        <v>93</v>
      </c>
      <c r="C200" s="216" t="s">
        <v>898</v>
      </c>
      <c r="D200" s="2">
        <v>99705</v>
      </c>
      <c r="E200" s="2">
        <v>99705</v>
      </c>
      <c r="F200" s="217" t="s">
        <v>773</v>
      </c>
      <c r="G200" s="20">
        <v>661</v>
      </c>
      <c r="H200" s="20">
        <v>263</v>
      </c>
      <c r="I200" s="20">
        <v>244</v>
      </c>
      <c r="J200" s="20">
        <v>19</v>
      </c>
      <c r="K200" s="20">
        <v>12</v>
      </c>
      <c r="L200" s="20">
        <v>199</v>
      </c>
      <c r="M200" s="20">
        <v>211</v>
      </c>
      <c r="N200" s="20">
        <v>2</v>
      </c>
      <c r="O200" s="20">
        <v>0</v>
      </c>
      <c r="P200" s="20">
        <v>0</v>
      </c>
      <c r="Q200" s="20">
        <v>213</v>
      </c>
      <c r="R200" s="20">
        <v>6017.75</v>
      </c>
      <c r="S200" s="20">
        <v>2479.5427135678387</v>
      </c>
      <c r="T200" s="20">
        <v>2680.7677725118483</v>
      </c>
      <c r="U200" s="20">
        <v>5869</v>
      </c>
      <c r="V200" s="20">
        <v>0</v>
      </c>
      <c r="W200" s="20">
        <v>0</v>
      </c>
      <c r="X200" s="20">
        <v>2710.7042253521126</v>
      </c>
      <c r="Y200" s="20">
        <v>14.957345971563981</v>
      </c>
      <c r="Z200" s="20">
        <v>248.04265402843603</v>
      </c>
      <c r="AA200" s="20">
        <v>0</v>
      </c>
      <c r="AB200" s="218">
        <v>2</v>
      </c>
      <c r="AC200" s="218">
        <v>0</v>
      </c>
      <c r="AD200" s="219">
        <v>265</v>
      </c>
      <c r="AE200" s="220">
        <v>13.876777251184834</v>
      </c>
      <c r="AF200" s="220">
        <v>230.12322274881518</v>
      </c>
      <c r="AG200" s="221">
        <v>244</v>
      </c>
      <c r="AH200" s="220">
        <v>0</v>
      </c>
      <c r="AI200" s="220">
        <v>13.882686094298748</v>
      </c>
      <c r="AJ200" s="220">
        <v>230.22121106378759</v>
      </c>
      <c r="AK200" s="220">
        <v>244.10389715808634</v>
      </c>
      <c r="AL200" s="220">
        <v>0</v>
      </c>
      <c r="AM200" s="220">
        <v>12.945815940098024</v>
      </c>
      <c r="AN200" s="220">
        <v>214.68478100662557</v>
      </c>
      <c r="AO200" s="220">
        <v>227.63059694672359</v>
      </c>
      <c r="AP200" s="220">
        <v>0</v>
      </c>
      <c r="AQ200" s="220">
        <v>1.8802153346698185</v>
      </c>
      <c r="AR200" s="220">
        <v>0</v>
      </c>
      <c r="AS200" s="220">
        <v>226.56544717781591</v>
      </c>
      <c r="AT200" s="220">
        <v>235.17123254656258</v>
      </c>
      <c r="AU200" s="220">
        <v>244.10389715808631</v>
      </c>
      <c r="AV200" s="220">
        <v>253.37585708306287</v>
      </c>
      <c r="AW200" s="220">
        <v>263</v>
      </c>
      <c r="AX200" s="220">
        <v>212.35937978000706</v>
      </c>
      <c r="AY200" s="220">
        <v>219.86243969027313</v>
      </c>
      <c r="AZ200" s="220">
        <v>227.63059694672359</v>
      </c>
      <c r="BA200" s="220">
        <v>235.67321794170959</v>
      </c>
      <c r="BB200" s="220">
        <v>244</v>
      </c>
      <c r="BC200" s="220">
        <v>1.7676048523637691</v>
      </c>
      <c r="BD200" s="220">
        <v>1.823040797418187</v>
      </c>
      <c r="BE200" s="220">
        <v>1.8802153346698185</v>
      </c>
      <c r="BF200" s="220">
        <v>1.9391829901635476</v>
      </c>
      <c r="BG200" s="220">
        <v>2</v>
      </c>
      <c r="BH200" s="222">
        <v>269.39074245045288</v>
      </c>
      <c r="BI200" s="222">
        <v>275.93677611409214</v>
      </c>
      <c r="BJ200" s="222">
        <v>282.64187447437138</v>
      </c>
      <c r="BK200" s="223">
        <v>284.3928298144221</v>
      </c>
      <c r="BL200" s="223">
        <v>286.14378515447277</v>
      </c>
      <c r="BM200" s="223">
        <v>287.89474049452343</v>
      </c>
      <c r="BN200" s="223">
        <v>289.64569583457416</v>
      </c>
      <c r="BO200" s="223">
        <v>291.71608568224701</v>
      </c>
      <c r="BP200" s="223">
        <v>293.78647552991987</v>
      </c>
      <c r="BQ200" s="223">
        <v>299.52619054114058</v>
      </c>
      <c r="BR200" s="223">
        <v>306.36466810991425</v>
      </c>
      <c r="BS200" s="223">
        <v>309.3673089742752</v>
      </c>
      <c r="BT200" s="223">
        <v>311.01622746801507</v>
      </c>
      <c r="BU200" s="223">
        <v>312.72383814968708</v>
      </c>
      <c r="BV200" s="223">
        <v>314.47253336291152</v>
      </c>
      <c r="BW200" s="222">
        <v>249.92905383235933</v>
      </c>
      <c r="BX200" s="222">
        <v>256.00218012105887</v>
      </c>
      <c r="BY200" s="222">
        <v>262.2228797404814</v>
      </c>
      <c r="BZ200" s="223">
        <v>263.84734020805701</v>
      </c>
      <c r="CA200" s="223">
        <v>265.47180067563249</v>
      </c>
      <c r="CB200" s="223">
        <v>267.09626114320804</v>
      </c>
      <c r="CC200" s="223">
        <v>268.72072161078358</v>
      </c>
      <c r="CD200" s="223">
        <v>270.64153956832035</v>
      </c>
      <c r="CE200" s="223">
        <v>272.56235752585718</v>
      </c>
      <c r="CF200" s="223">
        <v>277.88741631953724</v>
      </c>
      <c r="CG200" s="223">
        <v>284.23185938714477</v>
      </c>
      <c r="CH200" s="223">
        <v>287.01757942860513</v>
      </c>
      <c r="CI200" s="223">
        <v>288.54737453306342</v>
      </c>
      <c r="CJ200" s="223">
        <v>290.13162170541307</v>
      </c>
      <c r="CK200" s="223">
        <v>291.75398532528669</v>
      </c>
      <c r="CL200" s="222">
        <v>2.0485988019045847</v>
      </c>
      <c r="CM200" s="222">
        <v>2.0983785255824499</v>
      </c>
      <c r="CN200" s="222">
        <v>2.1493678667252576</v>
      </c>
      <c r="CO200" s="223">
        <v>2.1626831164594837</v>
      </c>
      <c r="CP200" s="223">
        <v>2.1759983661937095</v>
      </c>
      <c r="CQ200" s="223">
        <v>2.1893136159279347</v>
      </c>
      <c r="CR200" s="223">
        <v>2.2026288656621609</v>
      </c>
      <c r="CS200" s="223">
        <v>2.2183732751501672</v>
      </c>
      <c r="CT200" s="223">
        <v>2.2341176846381736</v>
      </c>
      <c r="CU200" s="223">
        <v>2.2777657075371907</v>
      </c>
      <c r="CV200" s="223">
        <v>2.3297693392388914</v>
      </c>
      <c r="CW200" s="223">
        <v>2.3526031100705338</v>
      </c>
      <c r="CX200" s="223">
        <v>2.365142414205438</v>
      </c>
      <c r="CY200" s="223">
        <v>2.3781280467656813</v>
      </c>
      <c r="CZ200" s="223">
        <v>2.3914261092236617</v>
      </c>
      <c r="DA200" s="224">
        <v>0</v>
      </c>
      <c r="DB200" s="224">
        <v>0</v>
      </c>
      <c r="DC200" s="224">
        <v>0</v>
      </c>
      <c r="DD200" s="225">
        <v>0</v>
      </c>
      <c r="DE200" s="225">
        <v>0</v>
      </c>
      <c r="DF200" s="225">
        <v>0</v>
      </c>
      <c r="DG200" s="225">
        <v>0</v>
      </c>
      <c r="DH200" s="225">
        <v>0</v>
      </c>
      <c r="DI200" s="225">
        <v>0</v>
      </c>
      <c r="DJ200" s="225">
        <v>0</v>
      </c>
      <c r="DK200" s="225">
        <v>0</v>
      </c>
      <c r="DL200" s="225">
        <v>0</v>
      </c>
      <c r="DM200" s="225">
        <v>0</v>
      </c>
      <c r="DN200" s="225">
        <v>0</v>
      </c>
      <c r="DO200" s="225">
        <v>0</v>
      </c>
      <c r="DP200" s="224">
        <v>0</v>
      </c>
      <c r="DQ200" s="224">
        <v>0</v>
      </c>
      <c r="DR200" s="224">
        <v>0</v>
      </c>
      <c r="DS200" s="225">
        <v>0</v>
      </c>
      <c r="DT200" s="225">
        <v>0</v>
      </c>
      <c r="DU200" s="225">
        <v>0</v>
      </c>
      <c r="DV200" s="225">
        <v>0</v>
      </c>
      <c r="DW200" s="225">
        <v>0</v>
      </c>
      <c r="DX200" s="225">
        <v>0</v>
      </c>
      <c r="DY200" s="225">
        <v>0</v>
      </c>
      <c r="DZ200" s="225">
        <v>0</v>
      </c>
      <c r="EA200" s="225">
        <v>0</v>
      </c>
      <c r="EB200" s="225">
        <v>0</v>
      </c>
      <c r="EC200" s="225">
        <v>0</v>
      </c>
      <c r="ED200" s="225">
        <v>0</v>
      </c>
    </row>
    <row r="201" spans="1:134" ht="15" x14ac:dyDescent="0.25">
      <c r="A201" s="216">
        <v>117</v>
      </c>
      <c r="B201" s="216">
        <v>93</v>
      </c>
      <c r="C201" s="216" t="s">
        <v>899</v>
      </c>
      <c r="D201" s="2">
        <v>99705</v>
      </c>
      <c r="E201" s="2">
        <v>99705</v>
      </c>
      <c r="F201" s="217" t="s">
        <v>773</v>
      </c>
      <c r="G201" s="20">
        <v>497</v>
      </c>
      <c r="H201" s="20">
        <v>185</v>
      </c>
      <c r="I201" s="20">
        <v>176</v>
      </c>
      <c r="J201" s="20">
        <v>9</v>
      </c>
      <c r="K201" s="20">
        <v>0</v>
      </c>
      <c r="L201" s="20">
        <v>99</v>
      </c>
      <c r="M201" s="20">
        <v>99</v>
      </c>
      <c r="N201" s="20">
        <v>1</v>
      </c>
      <c r="O201" s="20">
        <v>0</v>
      </c>
      <c r="P201" s="20">
        <v>0</v>
      </c>
      <c r="Q201" s="20">
        <v>100</v>
      </c>
      <c r="R201" s="20">
        <v>0</v>
      </c>
      <c r="S201" s="20">
        <v>2126.0505050505049</v>
      </c>
      <c r="T201" s="20">
        <v>2126.0505050505049</v>
      </c>
      <c r="U201" s="20">
        <v>1344</v>
      </c>
      <c r="V201" s="20">
        <v>0</v>
      </c>
      <c r="W201" s="20">
        <v>0</v>
      </c>
      <c r="X201" s="20">
        <v>2118.23</v>
      </c>
      <c r="Y201" s="20">
        <v>0</v>
      </c>
      <c r="Z201" s="20">
        <v>185</v>
      </c>
      <c r="AA201" s="20">
        <v>0</v>
      </c>
      <c r="AB201" s="218">
        <v>1</v>
      </c>
      <c r="AC201" s="218">
        <v>0</v>
      </c>
      <c r="AD201" s="219">
        <v>186</v>
      </c>
      <c r="AE201" s="220">
        <v>0</v>
      </c>
      <c r="AF201" s="220">
        <v>176</v>
      </c>
      <c r="AG201" s="221">
        <v>176</v>
      </c>
      <c r="AH201" s="220">
        <v>0</v>
      </c>
      <c r="AI201" s="220">
        <v>0</v>
      </c>
      <c r="AJ201" s="220">
        <v>171.7080645408592</v>
      </c>
      <c r="AK201" s="220">
        <v>171.7080645408592</v>
      </c>
      <c r="AL201" s="220">
        <v>0</v>
      </c>
      <c r="AM201" s="220">
        <v>0</v>
      </c>
      <c r="AN201" s="220">
        <v>164.19256173206293</v>
      </c>
      <c r="AO201" s="220">
        <v>164.19256173206293</v>
      </c>
      <c r="AP201" s="220">
        <v>0</v>
      </c>
      <c r="AQ201" s="220">
        <v>0.94010766733490925</v>
      </c>
      <c r="AR201" s="220">
        <v>0</v>
      </c>
      <c r="AS201" s="220">
        <v>159.37113204523172</v>
      </c>
      <c r="AT201" s="220">
        <v>165.42463125898888</v>
      </c>
      <c r="AU201" s="220">
        <v>171.7080645408592</v>
      </c>
      <c r="AV201" s="220">
        <v>178.23016562877046</v>
      </c>
      <c r="AW201" s="220">
        <v>185</v>
      </c>
      <c r="AX201" s="220">
        <v>153.17725754623461</v>
      </c>
      <c r="AY201" s="220">
        <v>158.58930076019701</v>
      </c>
      <c r="AZ201" s="220">
        <v>164.19256173206293</v>
      </c>
      <c r="BA201" s="220">
        <v>169.99379654811841</v>
      </c>
      <c r="BB201" s="220">
        <v>176</v>
      </c>
      <c r="BC201" s="220">
        <v>0.88380242618188454</v>
      </c>
      <c r="BD201" s="220">
        <v>0.91152039870909352</v>
      </c>
      <c r="BE201" s="220">
        <v>0.94010766733490925</v>
      </c>
      <c r="BF201" s="220">
        <v>0.96959149508177378</v>
      </c>
      <c r="BG201" s="220">
        <v>1</v>
      </c>
      <c r="BH201" s="222">
        <v>189.49538917617409</v>
      </c>
      <c r="BI201" s="222">
        <v>194.1000136163766</v>
      </c>
      <c r="BJ201" s="222">
        <v>198.81652767208632</v>
      </c>
      <c r="BK201" s="223">
        <v>203.66572115749381</v>
      </c>
      <c r="BL201" s="223">
        <v>208.51491464290126</v>
      </c>
      <c r="BM201" s="223">
        <v>213.36410812830874</v>
      </c>
      <c r="BN201" s="223">
        <v>218.2133016137162</v>
      </c>
      <c r="BO201" s="223">
        <v>223.94715486053752</v>
      </c>
      <c r="BP201" s="223">
        <v>229.68100810735885</v>
      </c>
      <c r="BQ201" s="223">
        <v>245.57689534323814</v>
      </c>
      <c r="BR201" s="223">
        <v>264.51575695671715</v>
      </c>
      <c r="BS201" s="223">
        <v>272.83143822249724</v>
      </c>
      <c r="BT201" s="223">
        <v>277.39804516838313</v>
      </c>
      <c r="BU201" s="223">
        <v>282.12719753667614</v>
      </c>
      <c r="BV201" s="223">
        <v>286.97013170065418</v>
      </c>
      <c r="BW201" s="222">
        <v>180.27669456760344</v>
      </c>
      <c r="BX201" s="222">
        <v>184.65731025125558</v>
      </c>
      <c r="BY201" s="222">
        <v>189.14437227182268</v>
      </c>
      <c r="BZ201" s="223">
        <v>193.75765904712924</v>
      </c>
      <c r="CA201" s="223">
        <v>198.3709458224358</v>
      </c>
      <c r="CB201" s="223">
        <v>202.98423259774236</v>
      </c>
      <c r="CC201" s="223">
        <v>207.59751937304893</v>
      </c>
      <c r="CD201" s="223">
        <v>213.05242840786275</v>
      </c>
      <c r="CE201" s="223">
        <v>218.50733744267654</v>
      </c>
      <c r="CF201" s="223">
        <v>233.629911245459</v>
      </c>
      <c r="CG201" s="223">
        <v>251.64742283449849</v>
      </c>
      <c r="CH201" s="223">
        <v>259.55855744410553</v>
      </c>
      <c r="CI201" s="223">
        <v>263.90300513316453</v>
      </c>
      <c r="CJ201" s="223">
        <v>268.40209062948651</v>
      </c>
      <c r="CK201" s="223">
        <v>273.00942259089265</v>
      </c>
      <c r="CL201" s="222">
        <v>1.0242994009522923</v>
      </c>
      <c r="CM201" s="222">
        <v>1.0491892627912249</v>
      </c>
      <c r="CN201" s="222">
        <v>1.0746839333626288</v>
      </c>
      <c r="CO201" s="223">
        <v>1.100895790040507</v>
      </c>
      <c r="CP201" s="223">
        <v>1.1271076467183851</v>
      </c>
      <c r="CQ201" s="223">
        <v>1.1533195033962633</v>
      </c>
      <c r="CR201" s="223">
        <v>1.1795313600741417</v>
      </c>
      <c r="CS201" s="223">
        <v>1.210525161408311</v>
      </c>
      <c r="CT201" s="223">
        <v>1.2415189627424803</v>
      </c>
      <c r="CU201" s="223">
        <v>1.3274426775310169</v>
      </c>
      <c r="CV201" s="223">
        <v>1.4298149024687414</v>
      </c>
      <c r="CW201" s="223">
        <v>1.4747645309324178</v>
      </c>
      <c r="CX201" s="223">
        <v>1.4994488928020713</v>
      </c>
      <c r="CY201" s="223">
        <v>1.5250118785766278</v>
      </c>
      <c r="CZ201" s="223">
        <v>1.5511899010846173</v>
      </c>
      <c r="DA201" s="224">
        <v>0</v>
      </c>
      <c r="DB201" s="224">
        <v>0</v>
      </c>
      <c r="DC201" s="224">
        <v>0</v>
      </c>
      <c r="DD201" s="225">
        <v>0</v>
      </c>
      <c r="DE201" s="225">
        <v>0</v>
      </c>
      <c r="DF201" s="225">
        <v>0</v>
      </c>
      <c r="DG201" s="225">
        <v>0</v>
      </c>
      <c r="DH201" s="225">
        <v>0</v>
      </c>
      <c r="DI201" s="225">
        <v>0</v>
      </c>
      <c r="DJ201" s="225">
        <v>0</v>
      </c>
      <c r="DK201" s="225">
        <v>0</v>
      </c>
      <c r="DL201" s="225">
        <v>0</v>
      </c>
      <c r="DM201" s="225">
        <v>0</v>
      </c>
      <c r="DN201" s="225">
        <v>0</v>
      </c>
      <c r="DO201" s="225">
        <v>0</v>
      </c>
      <c r="DP201" s="224">
        <v>0</v>
      </c>
      <c r="DQ201" s="224">
        <v>0</v>
      </c>
      <c r="DR201" s="224">
        <v>0</v>
      </c>
      <c r="DS201" s="225">
        <v>0</v>
      </c>
      <c r="DT201" s="225">
        <v>0</v>
      </c>
      <c r="DU201" s="225">
        <v>0</v>
      </c>
      <c r="DV201" s="225">
        <v>0</v>
      </c>
      <c r="DW201" s="225">
        <v>0</v>
      </c>
      <c r="DX201" s="225">
        <v>0</v>
      </c>
      <c r="DY201" s="225">
        <v>0</v>
      </c>
      <c r="DZ201" s="225">
        <v>0</v>
      </c>
      <c r="EA201" s="225">
        <v>0</v>
      </c>
      <c r="EB201" s="225">
        <v>0</v>
      </c>
      <c r="EC201" s="225">
        <v>0</v>
      </c>
      <c r="ED201" s="225">
        <v>0</v>
      </c>
    </row>
    <row r="202" spans="1:134" ht="15" x14ac:dyDescent="0.25">
      <c r="A202" s="216">
        <v>118</v>
      </c>
      <c r="B202" s="216">
        <v>93</v>
      </c>
      <c r="C202" s="216" t="s">
        <v>900</v>
      </c>
      <c r="D202" s="2">
        <v>99705</v>
      </c>
      <c r="E202" s="2">
        <v>99705</v>
      </c>
      <c r="F202" s="217" t="s">
        <v>773</v>
      </c>
      <c r="G202" s="20">
        <v>425</v>
      </c>
      <c r="H202" s="20">
        <v>164</v>
      </c>
      <c r="I202" s="20">
        <v>146</v>
      </c>
      <c r="J202" s="20">
        <v>18</v>
      </c>
      <c r="K202" s="20">
        <v>0</v>
      </c>
      <c r="L202" s="20">
        <v>132</v>
      </c>
      <c r="M202" s="20">
        <v>132</v>
      </c>
      <c r="N202" s="20">
        <v>3</v>
      </c>
      <c r="O202" s="20">
        <v>0</v>
      </c>
      <c r="P202" s="20">
        <v>0</v>
      </c>
      <c r="Q202" s="20">
        <v>135</v>
      </c>
      <c r="R202" s="20">
        <v>0</v>
      </c>
      <c r="S202" s="20">
        <v>2217.068181818182</v>
      </c>
      <c r="T202" s="20">
        <v>2217.068181818182</v>
      </c>
      <c r="U202" s="20">
        <v>9031.3333333333339</v>
      </c>
      <c r="V202" s="20">
        <v>0</v>
      </c>
      <c r="W202" s="20">
        <v>0</v>
      </c>
      <c r="X202" s="20">
        <v>2368.4962962962964</v>
      </c>
      <c r="Y202" s="20">
        <v>0</v>
      </c>
      <c r="Z202" s="20">
        <v>164</v>
      </c>
      <c r="AA202" s="20">
        <v>0</v>
      </c>
      <c r="AB202" s="218">
        <v>3</v>
      </c>
      <c r="AC202" s="218">
        <v>0</v>
      </c>
      <c r="AD202" s="219">
        <v>167</v>
      </c>
      <c r="AE202" s="220">
        <v>0</v>
      </c>
      <c r="AF202" s="220">
        <v>146</v>
      </c>
      <c r="AG202" s="221">
        <v>146</v>
      </c>
      <c r="AH202" s="220">
        <v>0</v>
      </c>
      <c r="AI202" s="220">
        <v>0</v>
      </c>
      <c r="AJ202" s="220">
        <v>152.21687883622113</v>
      </c>
      <c r="AK202" s="220">
        <v>152.21687883622113</v>
      </c>
      <c r="AL202" s="220">
        <v>0</v>
      </c>
      <c r="AM202" s="220">
        <v>0</v>
      </c>
      <c r="AN202" s="220">
        <v>136.20519325500675</v>
      </c>
      <c r="AO202" s="220">
        <v>136.20519325500675</v>
      </c>
      <c r="AP202" s="220">
        <v>0</v>
      </c>
      <c r="AQ202" s="220">
        <v>2.8203230020047281</v>
      </c>
      <c r="AR202" s="220">
        <v>0</v>
      </c>
      <c r="AS202" s="220">
        <v>141.28035489415137</v>
      </c>
      <c r="AT202" s="220">
        <v>146.64670014310366</v>
      </c>
      <c r="AU202" s="220">
        <v>152.21687883622113</v>
      </c>
      <c r="AV202" s="220">
        <v>157.99863331415327</v>
      </c>
      <c r="AW202" s="220">
        <v>164</v>
      </c>
      <c r="AX202" s="220">
        <v>127.06749773721734</v>
      </c>
      <c r="AY202" s="220">
        <v>131.55703358516342</v>
      </c>
      <c r="AZ202" s="220">
        <v>136.20519325500675</v>
      </c>
      <c r="BA202" s="220">
        <v>141.0175812274164</v>
      </c>
      <c r="BB202" s="220">
        <v>146</v>
      </c>
      <c r="BC202" s="220">
        <v>2.6514072785456535</v>
      </c>
      <c r="BD202" s="220">
        <v>2.7345611961272809</v>
      </c>
      <c r="BE202" s="220">
        <v>2.8203230020047281</v>
      </c>
      <c r="BF202" s="220">
        <v>2.9087744852453215</v>
      </c>
      <c r="BG202" s="220">
        <v>3</v>
      </c>
      <c r="BH202" s="222">
        <v>167.98510175617594</v>
      </c>
      <c r="BI202" s="222">
        <v>172.0670390977609</v>
      </c>
      <c r="BJ202" s="222">
        <v>176.24816507147113</v>
      </c>
      <c r="BK202" s="223">
        <v>177.92418437260179</v>
      </c>
      <c r="BL202" s="223">
        <v>179.60020367373241</v>
      </c>
      <c r="BM202" s="223">
        <v>181.276222974863</v>
      </c>
      <c r="BN202" s="223">
        <v>182.95224227599365</v>
      </c>
      <c r="BO202" s="223">
        <v>184.9340251725603</v>
      </c>
      <c r="BP202" s="223">
        <v>186.915808069127</v>
      </c>
      <c r="BQ202" s="223">
        <v>192.40987917519899</v>
      </c>
      <c r="BR202" s="223">
        <v>198.95568884461159</v>
      </c>
      <c r="BS202" s="223">
        <v>201.82982499641471</v>
      </c>
      <c r="BT202" s="223">
        <v>203.40817434564448</v>
      </c>
      <c r="BU202" s="223">
        <v>205.042704019723</v>
      </c>
      <c r="BV202" s="223">
        <v>206.71655992119562</v>
      </c>
      <c r="BW202" s="222">
        <v>149.54771253903468</v>
      </c>
      <c r="BX202" s="222">
        <v>153.18163236751883</v>
      </c>
      <c r="BY202" s="222">
        <v>156.90385427094381</v>
      </c>
      <c r="BZ202" s="223">
        <v>158.39592023414548</v>
      </c>
      <c r="CA202" s="223">
        <v>159.88798619734715</v>
      </c>
      <c r="CB202" s="223">
        <v>161.38005216054879</v>
      </c>
      <c r="CC202" s="223">
        <v>162.87211812375045</v>
      </c>
      <c r="CD202" s="223">
        <v>164.63638826337686</v>
      </c>
      <c r="CE202" s="223">
        <v>166.40065840300329</v>
      </c>
      <c r="CF202" s="223">
        <v>171.29172170475033</v>
      </c>
      <c r="CG202" s="223">
        <v>177.1190888494713</v>
      </c>
      <c r="CH202" s="223">
        <v>179.67777103339358</v>
      </c>
      <c r="CI202" s="223">
        <v>181.08288691746398</v>
      </c>
      <c r="CJ202" s="223">
        <v>182.53801699316801</v>
      </c>
      <c r="CK202" s="223">
        <v>184.02815700301562</v>
      </c>
      <c r="CL202" s="222">
        <v>3.072898202856877</v>
      </c>
      <c r="CM202" s="222">
        <v>3.1475677883736748</v>
      </c>
      <c r="CN202" s="222">
        <v>3.2240518000878864</v>
      </c>
      <c r="CO202" s="223">
        <v>3.2547106897427152</v>
      </c>
      <c r="CP202" s="223">
        <v>3.2853695793975439</v>
      </c>
      <c r="CQ202" s="223">
        <v>3.3160284690523718</v>
      </c>
      <c r="CR202" s="223">
        <v>3.3466873587072006</v>
      </c>
      <c r="CS202" s="223">
        <v>3.3829394848639081</v>
      </c>
      <c r="CT202" s="223">
        <v>3.4191916110206155</v>
      </c>
      <c r="CU202" s="223">
        <v>3.5196929117414451</v>
      </c>
      <c r="CV202" s="223">
        <v>3.6394333325233825</v>
      </c>
      <c r="CW202" s="223">
        <v>3.6920089938368541</v>
      </c>
      <c r="CX202" s="223">
        <v>3.7208812380300813</v>
      </c>
      <c r="CY202" s="223">
        <v>3.7507811710924934</v>
      </c>
      <c r="CZ202" s="223">
        <v>3.7814004863633346</v>
      </c>
      <c r="DA202" s="224">
        <v>0</v>
      </c>
      <c r="DB202" s="224">
        <v>0</v>
      </c>
      <c r="DC202" s="224">
        <v>0</v>
      </c>
      <c r="DD202" s="225">
        <v>0</v>
      </c>
      <c r="DE202" s="225">
        <v>0</v>
      </c>
      <c r="DF202" s="225">
        <v>0</v>
      </c>
      <c r="DG202" s="225">
        <v>0</v>
      </c>
      <c r="DH202" s="225">
        <v>0</v>
      </c>
      <c r="DI202" s="225">
        <v>0</v>
      </c>
      <c r="DJ202" s="225">
        <v>0</v>
      </c>
      <c r="DK202" s="225">
        <v>0</v>
      </c>
      <c r="DL202" s="225">
        <v>0</v>
      </c>
      <c r="DM202" s="225">
        <v>0</v>
      </c>
      <c r="DN202" s="225">
        <v>0</v>
      </c>
      <c r="DO202" s="225">
        <v>0</v>
      </c>
      <c r="DP202" s="224">
        <v>0</v>
      </c>
      <c r="DQ202" s="224">
        <v>0</v>
      </c>
      <c r="DR202" s="224">
        <v>0</v>
      </c>
      <c r="DS202" s="225">
        <v>0</v>
      </c>
      <c r="DT202" s="225">
        <v>0</v>
      </c>
      <c r="DU202" s="225">
        <v>0</v>
      </c>
      <c r="DV202" s="225">
        <v>0</v>
      </c>
      <c r="DW202" s="225">
        <v>0</v>
      </c>
      <c r="DX202" s="225">
        <v>0</v>
      </c>
      <c r="DY202" s="225">
        <v>0</v>
      </c>
      <c r="DZ202" s="225">
        <v>0</v>
      </c>
      <c r="EA202" s="225">
        <v>0</v>
      </c>
      <c r="EB202" s="225">
        <v>0</v>
      </c>
      <c r="EC202" s="225">
        <v>0</v>
      </c>
      <c r="ED202" s="225">
        <v>0</v>
      </c>
    </row>
    <row r="203" spans="1:134" ht="15" x14ac:dyDescent="0.25">
      <c r="A203" s="216">
        <v>119</v>
      </c>
      <c r="B203" s="216">
        <v>93</v>
      </c>
      <c r="C203" s="216" t="s">
        <v>901</v>
      </c>
      <c r="D203" s="2">
        <v>99705</v>
      </c>
      <c r="E203" s="2">
        <v>99705</v>
      </c>
      <c r="F203" s="217" t="s">
        <v>773</v>
      </c>
      <c r="G203" s="20">
        <v>510</v>
      </c>
      <c r="H203" s="20">
        <v>185</v>
      </c>
      <c r="I203" s="20">
        <v>175</v>
      </c>
      <c r="J203" s="20">
        <v>10</v>
      </c>
      <c r="K203" s="20">
        <v>2</v>
      </c>
      <c r="L203" s="20">
        <v>102</v>
      </c>
      <c r="M203" s="20">
        <v>104</v>
      </c>
      <c r="N203" s="20">
        <v>3</v>
      </c>
      <c r="O203" s="20">
        <v>0</v>
      </c>
      <c r="P203" s="20">
        <v>0</v>
      </c>
      <c r="Q203" s="20">
        <v>107</v>
      </c>
      <c r="R203" s="20">
        <v>2336</v>
      </c>
      <c r="S203" s="20">
        <v>2328.039215686274</v>
      </c>
      <c r="T203" s="20">
        <v>2328.1923076923076</v>
      </c>
      <c r="U203" s="20">
        <v>5641</v>
      </c>
      <c r="V203" s="20">
        <v>0</v>
      </c>
      <c r="W203" s="20">
        <v>0</v>
      </c>
      <c r="X203" s="20">
        <v>2421.0747663551401</v>
      </c>
      <c r="Y203" s="20">
        <v>3.5576923076923075</v>
      </c>
      <c r="Z203" s="20">
        <v>181.44230769230768</v>
      </c>
      <c r="AA203" s="20">
        <v>0</v>
      </c>
      <c r="AB203" s="218">
        <v>3</v>
      </c>
      <c r="AC203" s="218">
        <v>0</v>
      </c>
      <c r="AD203" s="219">
        <v>188</v>
      </c>
      <c r="AE203" s="220">
        <v>3.365384615384615</v>
      </c>
      <c r="AF203" s="220">
        <v>171.63461538461536</v>
      </c>
      <c r="AG203" s="221">
        <v>174.99999999999997</v>
      </c>
      <c r="AH203" s="220">
        <v>0</v>
      </c>
      <c r="AI203" s="220">
        <v>3.3020781642472921</v>
      </c>
      <c r="AJ203" s="220">
        <v>168.40598637661188</v>
      </c>
      <c r="AK203" s="220">
        <v>171.70806454085917</v>
      </c>
      <c r="AL203" s="220">
        <v>0</v>
      </c>
      <c r="AM203" s="220">
        <v>3.1396086432595069</v>
      </c>
      <c r="AN203" s="220">
        <v>160.12004080623484</v>
      </c>
      <c r="AO203" s="220">
        <v>163.25964944949436</v>
      </c>
      <c r="AP203" s="220">
        <v>0</v>
      </c>
      <c r="AQ203" s="220">
        <v>2.8203230020047281</v>
      </c>
      <c r="AR203" s="220">
        <v>0</v>
      </c>
      <c r="AS203" s="220">
        <v>159.37113204523172</v>
      </c>
      <c r="AT203" s="220">
        <v>165.42463125898888</v>
      </c>
      <c r="AU203" s="220">
        <v>171.7080645408592</v>
      </c>
      <c r="AV203" s="220">
        <v>178.23016562877046</v>
      </c>
      <c r="AW203" s="220">
        <v>185</v>
      </c>
      <c r="AX203" s="220">
        <v>152.30693221926734</v>
      </c>
      <c r="AY203" s="220">
        <v>157.68822518769585</v>
      </c>
      <c r="AZ203" s="220">
        <v>163.25964944949436</v>
      </c>
      <c r="BA203" s="220">
        <v>169.02792270409498</v>
      </c>
      <c r="BB203" s="220">
        <v>174.99999999999997</v>
      </c>
      <c r="BC203" s="220">
        <v>2.6514072785456535</v>
      </c>
      <c r="BD203" s="220">
        <v>2.7345611961272809</v>
      </c>
      <c r="BE203" s="220">
        <v>2.8203230020047281</v>
      </c>
      <c r="BF203" s="220">
        <v>2.9087744852453215</v>
      </c>
      <c r="BG203" s="220">
        <v>3</v>
      </c>
      <c r="BH203" s="222">
        <v>189.11022456098314</v>
      </c>
      <c r="BI203" s="222">
        <v>193.31176774867819</v>
      </c>
      <c r="BJ203" s="222">
        <v>197.60665842828729</v>
      </c>
      <c r="BK203" s="223">
        <v>199.42344829352621</v>
      </c>
      <c r="BL203" s="223">
        <v>201.2402381587651</v>
      </c>
      <c r="BM203" s="223">
        <v>203.05702802400398</v>
      </c>
      <c r="BN203" s="223">
        <v>204.87381788924287</v>
      </c>
      <c r="BO203" s="223">
        <v>207.02205274498542</v>
      </c>
      <c r="BP203" s="223">
        <v>209.17028760072802</v>
      </c>
      <c r="BQ203" s="223">
        <v>215.12581132153474</v>
      </c>
      <c r="BR203" s="223">
        <v>222.22141019629055</v>
      </c>
      <c r="BS203" s="223">
        <v>225.33694796389867</v>
      </c>
      <c r="BT203" s="223">
        <v>227.04786447873389</v>
      </c>
      <c r="BU203" s="223">
        <v>228.8196799609868</v>
      </c>
      <c r="BV203" s="223">
        <v>230.63412472043228</v>
      </c>
      <c r="BW203" s="222">
        <v>178.88805026038941</v>
      </c>
      <c r="BX203" s="222">
        <v>182.86248300550636</v>
      </c>
      <c r="BY203" s="222">
        <v>186.92521743216361</v>
      </c>
      <c r="BZ203" s="223">
        <v>188.64380243982203</v>
      </c>
      <c r="CA203" s="223">
        <v>190.36238744748047</v>
      </c>
      <c r="CB203" s="223">
        <v>192.08097245513883</v>
      </c>
      <c r="CC203" s="223">
        <v>193.79955746279728</v>
      </c>
      <c r="CD203" s="223">
        <v>195.83167151552669</v>
      </c>
      <c r="CE203" s="223">
        <v>197.86378556825616</v>
      </c>
      <c r="CF203" s="223">
        <v>203.49738908793822</v>
      </c>
      <c r="CG203" s="223">
        <v>210.20944207757208</v>
      </c>
      <c r="CH203" s="223">
        <v>213.15657239828246</v>
      </c>
      <c r="CI203" s="223">
        <v>214.7750069393428</v>
      </c>
      <c r="CJ203" s="223">
        <v>216.45104861174423</v>
      </c>
      <c r="CK203" s="223">
        <v>218.16741527608454</v>
      </c>
      <c r="CL203" s="222">
        <v>3.066652290178105</v>
      </c>
      <c r="CM203" s="222">
        <v>3.1347854229515382</v>
      </c>
      <c r="CN203" s="222">
        <v>3.2044322988370908</v>
      </c>
      <c r="CO203" s="223">
        <v>3.2338937561112351</v>
      </c>
      <c r="CP203" s="223">
        <v>3.2633552133853798</v>
      </c>
      <c r="CQ203" s="223">
        <v>3.2928166706595237</v>
      </c>
      <c r="CR203" s="223">
        <v>3.3222781279336679</v>
      </c>
      <c r="CS203" s="223">
        <v>3.3571143688376011</v>
      </c>
      <c r="CT203" s="223">
        <v>3.3919506097415351</v>
      </c>
      <c r="CU203" s="223">
        <v>3.488526670078941</v>
      </c>
      <c r="CV203" s="223">
        <v>3.6035904356155219</v>
      </c>
      <c r="CW203" s="223">
        <v>3.6541126696848427</v>
      </c>
      <c r="CX203" s="223">
        <v>3.681857261817306</v>
      </c>
      <c r="CY203" s="223">
        <v>3.7105894047727586</v>
      </c>
      <c r="CZ203" s="223">
        <v>3.740012833304307</v>
      </c>
      <c r="DA203" s="224">
        <v>0</v>
      </c>
      <c r="DB203" s="224">
        <v>0</v>
      </c>
      <c r="DC203" s="224">
        <v>0</v>
      </c>
      <c r="DD203" s="225">
        <v>0</v>
      </c>
      <c r="DE203" s="225">
        <v>0</v>
      </c>
      <c r="DF203" s="225">
        <v>0</v>
      </c>
      <c r="DG203" s="225">
        <v>0</v>
      </c>
      <c r="DH203" s="225">
        <v>0</v>
      </c>
      <c r="DI203" s="225">
        <v>0</v>
      </c>
      <c r="DJ203" s="225">
        <v>0</v>
      </c>
      <c r="DK203" s="225">
        <v>0</v>
      </c>
      <c r="DL203" s="225">
        <v>0</v>
      </c>
      <c r="DM203" s="225">
        <v>0</v>
      </c>
      <c r="DN203" s="225">
        <v>0</v>
      </c>
      <c r="DO203" s="225">
        <v>0</v>
      </c>
      <c r="DP203" s="224">
        <v>0</v>
      </c>
      <c r="DQ203" s="224">
        <v>0</v>
      </c>
      <c r="DR203" s="224">
        <v>0</v>
      </c>
      <c r="DS203" s="225">
        <v>0</v>
      </c>
      <c r="DT203" s="225">
        <v>0</v>
      </c>
      <c r="DU203" s="225">
        <v>0</v>
      </c>
      <c r="DV203" s="225">
        <v>0</v>
      </c>
      <c r="DW203" s="225">
        <v>0</v>
      </c>
      <c r="DX203" s="225">
        <v>0</v>
      </c>
      <c r="DY203" s="225">
        <v>0</v>
      </c>
      <c r="DZ203" s="225">
        <v>0</v>
      </c>
      <c r="EA203" s="225">
        <v>0</v>
      </c>
      <c r="EB203" s="225">
        <v>0</v>
      </c>
      <c r="EC203" s="225">
        <v>0</v>
      </c>
      <c r="ED203" s="225">
        <v>0</v>
      </c>
    </row>
    <row r="204" spans="1:134" ht="15" x14ac:dyDescent="0.25">
      <c r="A204" s="216">
        <v>120</v>
      </c>
      <c r="B204" s="216">
        <v>93</v>
      </c>
      <c r="C204" s="216" t="s">
        <v>902</v>
      </c>
      <c r="D204" s="2">
        <v>99705</v>
      </c>
      <c r="E204" s="2">
        <v>99705</v>
      </c>
      <c r="F204" s="217" t="s">
        <v>773</v>
      </c>
      <c r="G204" s="20">
        <v>249</v>
      </c>
      <c r="H204" s="20">
        <v>90</v>
      </c>
      <c r="I204" s="20">
        <v>84</v>
      </c>
      <c r="J204" s="20">
        <v>6</v>
      </c>
      <c r="K204" s="20">
        <v>0</v>
      </c>
      <c r="L204" s="20">
        <v>88</v>
      </c>
      <c r="M204" s="20">
        <v>88</v>
      </c>
      <c r="N204" s="20">
        <v>1</v>
      </c>
      <c r="O204" s="20">
        <v>0</v>
      </c>
      <c r="P204" s="20">
        <v>0</v>
      </c>
      <c r="Q204" s="20">
        <v>89</v>
      </c>
      <c r="R204" s="20">
        <v>0</v>
      </c>
      <c r="S204" s="20">
        <v>2188.1363636363635</v>
      </c>
      <c r="T204" s="20">
        <v>2188.1363636363635</v>
      </c>
      <c r="U204" s="20">
        <v>5190</v>
      </c>
      <c r="V204" s="20">
        <v>0</v>
      </c>
      <c r="W204" s="20">
        <v>0</v>
      </c>
      <c r="X204" s="20">
        <v>2221.8651685393256</v>
      </c>
      <c r="Y204" s="20">
        <v>0</v>
      </c>
      <c r="Z204" s="20">
        <v>90</v>
      </c>
      <c r="AA204" s="20">
        <v>0</v>
      </c>
      <c r="AB204" s="218">
        <v>1</v>
      </c>
      <c r="AC204" s="218">
        <v>0</v>
      </c>
      <c r="AD204" s="219">
        <v>91</v>
      </c>
      <c r="AE204" s="220">
        <v>0</v>
      </c>
      <c r="AF204" s="220">
        <v>84</v>
      </c>
      <c r="AG204" s="221">
        <v>84</v>
      </c>
      <c r="AH204" s="220">
        <v>0</v>
      </c>
      <c r="AI204" s="220">
        <v>0</v>
      </c>
      <c r="AJ204" s="220">
        <v>83.533653019877448</v>
      </c>
      <c r="AK204" s="220">
        <v>83.533653019877448</v>
      </c>
      <c r="AL204" s="220">
        <v>0</v>
      </c>
      <c r="AM204" s="220">
        <v>0</v>
      </c>
      <c r="AN204" s="220">
        <v>78.3646317357573</v>
      </c>
      <c r="AO204" s="220">
        <v>78.3646317357573</v>
      </c>
      <c r="AP204" s="220">
        <v>0</v>
      </c>
      <c r="AQ204" s="220">
        <v>0.94010766733490925</v>
      </c>
      <c r="AR204" s="220">
        <v>0</v>
      </c>
      <c r="AS204" s="220">
        <v>77.531902076058671</v>
      </c>
      <c r="AT204" s="220">
        <v>80.476847639508108</v>
      </c>
      <c r="AU204" s="220">
        <v>83.533653019877448</v>
      </c>
      <c r="AV204" s="220">
        <v>86.706567062645092</v>
      </c>
      <c r="AW204" s="220">
        <v>90</v>
      </c>
      <c r="AX204" s="220">
        <v>73.107327465248332</v>
      </c>
      <c r="AY204" s="220">
        <v>75.69034809009402</v>
      </c>
      <c r="AZ204" s="220">
        <v>78.3646317357573</v>
      </c>
      <c r="BA204" s="220">
        <v>81.133402897965595</v>
      </c>
      <c r="BB204" s="220">
        <v>84</v>
      </c>
      <c r="BC204" s="220">
        <v>0.88380242618188454</v>
      </c>
      <c r="BD204" s="220">
        <v>0.91152039870909352</v>
      </c>
      <c r="BE204" s="220">
        <v>0.94010766733490925</v>
      </c>
      <c r="BF204" s="220">
        <v>0.96959149508177378</v>
      </c>
      <c r="BG204" s="220">
        <v>1</v>
      </c>
      <c r="BH204" s="222">
        <v>91.999568705343151</v>
      </c>
      <c r="BI204" s="222">
        <v>94.043562688546146</v>
      </c>
      <c r="BJ204" s="222">
        <v>96.132968965112724</v>
      </c>
      <c r="BK204" s="223">
        <v>97.016812683337051</v>
      </c>
      <c r="BL204" s="223">
        <v>97.900656401561392</v>
      </c>
      <c r="BM204" s="223">
        <v>98.784500119785704</v>
      </c>
      <c r="BN204" s="223">
        <v>99.668343838010031</v>
      </c>
      <c r="BO204" s="223">
        <v>100.71343106512803</v>
      </c>
      <c r="BP204" s="223">
        <v>101.75851829224605</v>
      </c>
      <c r="BQ204" s="223">
        <v>104.65580010236823</v>
      </c>
      <c r="BR204" s="223">
        <v>108.10771306846566</v>
      </c>
      <c r="BS204" s="223">
        <v>109.62338009054528</v>
      </c>
      <c r="BT204" s="223">
        <v>110.45571785451918</v>
      </c>
      <c r="BU204" s="223">
        <v>111.31768214318276</v>
      </c>
      <c r="BV204" s="223">
        <v>112.20038499912921</v>
      </c>
      <c r="BW204" s="222">
        <v>85.866264124986941</v>
      </c>
      <c r="BX204" s="222">
        <v>87.773991842643071</v>
      </c>
      <c r="BY204" s="222">
        <v>89.724104367438542</v>
      </c>
      <c r="BZ204" s="223">
        <v>90.549025171114593</v>
      </c>
      <c r="CA204" s="223">
        <v>91.37394597479063</v>
      </c>
      <c r="CB204" s="223">
        <v>92.198866778466652</v>
      </c>
      <c r="CC204" s="223">
        <v>93.023787582142702</v>
      </c>
      <c r="CD204" s="223">
        <v>93.999202327452835</v>
      </c>
      <c r="CE204" s="223">
        <v>94.974617072762982</v>
      </c>
      <c r="CF204" s="223">
        <v>97.678746762210352</v>
      </c>
      <c r="CG204" s="223">
        <v>100.90053219723461</v>
      </c>
      <c r="CH204" s="223">
        <v>102.3151547511756</v>
      </c>
      <c r="CI204" s="223">
        <v>103.09200333088457</v>
      </c>
      <c r="CJ204" s="223">
        <v>103.89650333363724</v>
      </c>
      <c r="CK204" s="223">
        <v>104.72035933252059</v>
      </c>
      <c r="CL204" s="222">
        <v>1.0222174300593683</v>
      </c>
      <c r="CM204" s="222">
        <v>1.0449284743171794</v>
      </c>
      <c r="CN204" s="222">
        <v>1.0681440996123637</v>
      </c>
      <c r="CO204" s="223">
        <v>1.0779645853704118</v>
      </c>
      <c r="CP204" s="223">
        <v>1.08778507112846</v>
      </c>
      <c r="CQ204" s="223">
        <v>1.097605556886508</v>
      </c>
      <c r="CR204" s="223">
        <v>1.1074260426445561</v>
      </c>
      <c r="CS204" s="223">
        <v>1.119038122945867</v>
      </c>
      <c r="CT204" s="223">
        <v>1.1306502032471784</v>
      </c>
      <c r="CU204" s="223">
        <v>1.1628422233596472</v>
      </c>
      <c r="CV204" s="223">
        <v>1.2011968118718408</v>
      </c>
      <c r="CW204" s="223">
        <v>1.2180375565616144</v>
      </c>
      <c r="CX204" s="223">
        <v>1.227285753939102</v>
      </c>
      <c r="CY204" s="223">
        <v>1.2368631349242529</v>
      </c>
      <c r="CZ204" s="223">
        <v>1.246670944434769</v>
      </c>
      <c r="DA204" s="224">
        <v>0</v>
      </c>
      <c r="DB204" s="224">
        <v>0</v>
      </c>
      <c r="DC204" s="224">
        <v>0</v>
      </c>
      <c r="DD204" s="225">
        <v>0</v>
      </c>
      <c r="DE204" s="225">
        <v>0</v>
      </c>
      <c r="DF204" s="225">
        <v>0</v>
      </c>
      <c r="DG204" s="225">
        <v>0</v>
      </c>
      <c r="DH204" s="225">
        <v>0</v>
      </c>
      <c r="DI204" s="225">
        <v>0</v>
      </c>
      <c r="DJ204" s="225">
        <v>0</v>
      </c>
      <c r="DK204" s="225">
        <v>0</v>
      </c>
      <c r="DL204" s="225">
        <v>0</v>
      </c>
      <c r="DM204" s="225">
        <v>0</v>
      </c>
      <c r="DN204" s="225">
        <v>0</v>
      </c>
      <c r="DO204" s="225">
        <v>0</v>
      </c>
      <c r="DP204" s="224">
        <v>0</v>
      </c>
      <c r="DQ204" s="224">
        <v>0</v>
      </c>
      <c r="DR204" s="224">
        <v>0</v>
      </c>
      <c r="DS204" s="225">
        <v>0</v>
      </c>
      <c r="DT204" s="225">
        <v>0</v>
      </c>
      <c r="DU204" s="225">
        <v>0</v>
      </c>
      <c r="DV204" s="225">
        <v>0</v>
      </c>
      <c r="DW204" s="225">
        <v>0</v>
      </c>
      <c r="DX204" s="225">
        <v>0</v>
      </c>
      <c r="DY204" s="225">
        <v>0</v>
      </c>
      <c r="DZ204" s="225">
        <v>0</v>
      </c>
      <c r="EA204" s="225">
        <v>0</v>
      </c>
      <c r="EB204" s="225">
        <v>0</v>
      </c>
      <c r="EC204" s="225">
        <v>0</v>
      </c>
      <c r="ED204" s="225">
        <v>0</v>
      </c>
    </row>
    <row r="205" spans="1:134" ht="15" x14ac:dyDescent="0.25">
      <c r="A205" s="216">
        <v>121</v>
      </c>
      <c r="B205" s="216">
        <v>93</v>
      </c>
      <c r="C205" s="216" t="s">
        <v>903</v>
      </c>
      <c r="D205" s="2">
        <v>99705</v>
      </c>
      <c r="E205" s="2">
        <v>99705</v>
      </c>
      <c r="F205" s="217" t="s">
        <v>773</v>
      </c>
      <c r="G205" s="20">
        <v>26</v>
      </c>
      <c r="H205" s="20">
        <v>17</v>
      </c>
      <c r="I205" s="20">
        <v>11</v>
      </c>
      <c r="J205" s="20">
        <v>6</v>
      </c>
      <c r="K205" s="20">
        <v>0</v>
      </c>
      <c r="L205" s="20">
        <v>16</v>
      </c>
      <c r="M205" s="20">
        <v>16</v>
      </c>
      <c r="N205" s="20">
        <v>0</v>
      </c>
      <c r="O205" s="20">
        <v>0</v>
      </c>
      <c r="P205" s="20">
        <v>0</v>
      </c>
      <c r="Q205" s="20">
        <v>16</v>
      </c>
      <c r="R205" s="20">
        <v>0</v>
      </c>
      <c r="S205" s="20">
        <v>2378.9375</v>
      </c>
      <c r="T205" s="20">
        <v>2378.9375</v>
      </c>
      <c r="U205" s="20">
        <v>0</v>
      </c>
      <c r="V205" s="20">
        <v>0</v>
      </c>
      <c r="W205" s="20">
        <v>0</v>
      </c>
      <c r="X205" s="20">
        <v>2378.9375</v>
      </c>
      <c r="Y205" s="20">
        <v>0</v>
      </c>
      <c r="Z205" s="20">
        <v>17</v>
      </c>
      <c r="AA205" s="20">
        <v>0</v>
      </c>
      <c r="AB205" s="218">
        <v>0</v>
      </c>
      <c r="AC205" s="218">
        <v>0</v>
      </c>
      <c r="AD205" s="219">
        <v>17</v>
      </c>
      <c r="AE205" s="220">
        <v>0</v>
      </c>
      <c r="AF205" s="220">
        <v>11</v>
      </c>
      <c r="AG205" s="221">
        <v>11</v>
      </c>
      <c r="AH205" s="220">
        <v>0</v>
      </c>
      <c r="AI205" s="220">
        <v>0</v>
      </c>
      <c r="AJ205" s="220">
        <v>15.778578903754628</v>
      </c>
      <c r="AK205" s="220">
        <v>15.778578903754628</v>
      </c>
      <c r="AL205" s="220">
        <v>0</v>
      </c>
      <c r="AM205" s="220">
        <v>0</v>
      </c>
      <c r="AN205" s="220">
        <v>10.262035108253933</v>
      </c>
      <c r="AO205" s="220">
        <v>10.262035108253933</v>
      </c>
      <c r="AP205" s="220">
        <v>0</v>
      </c>
      <c r="AQ205" s="220">
        <v>0</v>
      </c>
      <c r="AR205" s="220">
        <v>0</v>
      </c>
      <c r="AS205" s="220">
        <v>14.64491483658886</v>
      </c>
      <c r="AT205" s="220">
        <v>15.201182331907088</v>
      </c>
      <c r="AU205" s="220">
        <v>15.778578903754628</v>
      </c>
      <c r="AV205" s="220">
        <v>16.377907111832961</v>
      </c>
      <c r="AW205" s="220">
        <v>17</v>
      </c>
      <c r="AX205" s="220">
        <v>9.5735785966396634</v>
      </c>
      <c r="AY205" s="220">
        <v>9.9118312975123128</v>
      </c>
      <c r="AZ205" s="220">
        <v>10.262035108253933</v>
      </c>
      <c r="BA205" s="220">
        <v>10.624612284257401</v>
      </c>
      <c r="BB205" s="220">
        <v>11</v>
      </c>
      <c r="BC205" s="220">
        <v>0</v>
      </c>
      <c r="BD205" s="220">
        <v>0</v>
      </c>
      <c r="BE205" s="220">
        <v>0</v>
      </c>
      <c r="BF205" s="220">
        <v>0</v>
      </c>
      <c r="BG205" s="220">
        <v>0</v>
      </c>
      <c r="BH205" s="222">
        <v>17.276955421921539</v>
      </c>
      <c r="BI205" s="222">
        <v>17.558422861827299</v>
      </c>
      <c r="BJ205" s="222">
        <v>17.844475827237545</v>
      </c>
      <c r="BK205" s="223">
        <v>18.168796802252544</v>
      </c>
      <c r="BL205" s="223">
        <v>18.493117777267543</v>
      </c>
      <c r="BM205" s="223">
        <v>18.817438752282538</v>
      </c>
      <c r="BN205" s="223">
        <v>19.141759727297536</v>
      </c>
      <c r="BO205" s="223">
        <v>19.525248008637121</v>
      </c>
      <c r="BP205" s="223">
        <v>19.908736289976702</v>
      </c>
      <c r="BQ205" s="223">
        <v>20.971875895064169</v>
      </c>
      <c r="BR205" s="223">
        <v>22.23853396565702</v>
      </c>
      <c r="BS205" s="223">
        <v>22.79469858646409</v>
      </c>
      <c r="BT205" s="223">
        <v>23.100119770761403</v>
      </c>
      <c r="BU205" s="223">
        <v>23.416412224691072</v>
      </c>
      <c r="BV205" s="223">
        <v>23.740314567363381</v>
      </c>
      <c r="BW205" s="222">
        <v>11.179206449478643</v>
      </c>
      <c r="BX205" s="222">
        <v>11.361332440005899</v>
      </c>
      <c r="BY205" s="222">
        <v>11.546425535271352</v>
      </c>
      <c r="BZ205" s="223">
        <v>11.756280283810469</v>
      </c>
      <c r="CA205" s="223">
        <v>11.966135032349586</v>
      </c>
      <c r="CB205" s="223">
        <v>12.175989780888701</v>
      </c>
      <c r="CC205" s="223">
        <v>12.385844529427818</v>
      </c>
      <c r="CD205" s="223">
        <v>12.633984005588724</v>
      </c>
      <c r="CE205" s="223">
        <v>12.882123481749629</v>
      </c>
      <c r="CF205" s="223">
        <v>13.570037343865051</v>
      </c>
      <c r="CG205" s="223">
        <v>14.389639624836892</v>
      </c>
      <c r="CH205" s="223">
        <v>14.749510850064999</v>
      </c>
      <c r="CI205" s="223">
        <v>14.947136322257379</v>
      </c>
      <c r="CJ205" s="223">
        <v>15.151796145388341</v>
      </c>
      <c r="CK205" s="223">
        <v>15.361380014176305</v>
      </c>
      <c r="CL205" s="222">
        <v>0</v>
      </c>
      <c r="CM205" s="222">
        <v>0</v>
      </c>
      <c r="CN205" s="222">
        <v>0</v>
      </c>
      <c r="CO205" s="223">
        <v>0</v>
      </c>
      <c r="CP205" s="223">
        <v>0</v>
      </c>
      <c r="CQ205" s="223">
        <v>0</v>
      </c>
      <c r="CR205" s="223">
        <v>0</v>
      </c>
      <c r="CS205" s="223">
        <v>0</v>
      </c>
      <c r="CT205" s="223">
        <v>0</v>
      </c>
      <c r="CU205" s="223">
        <v>0</v>
      </c>
      <c r="CV205" s="223">
        <v>0</v>
      </c>
      <c r="CW205" s="223">
        <v>0</v>
      </c>
      <c r="CX205" s="223">
        <v>0</v>
      </c>
      <c r="CY205" s="223">
        <v>0</v>
      </c>
      <c r="CZ205" s="223">
        <v>0</v>
      </c>
      <c r="DA205" s="224">
        <v>0</v>
      </c>
      <c r="DB205" s="224">
        <v>0</v>
      </c>
      <c r="DC205" s="224">
        <v>0</v>
      </c>
      <c r="DD205" s="225">
        <v>0</v>
      </c>
      <c r="DE205" s="225">
        <v>0</v>
      </c>
      <c r="DF205" s="225">
        <v>0</v>
      </c>
      <c r="DG205" s="225">
        <v>0</v>
      </c>
      <c r="DH205" s="225">
        <v>0</v>
      </c>
      <c r="DI205" s="225">
        <v>0</v>
      </c>
      <c r="DJ205" s="225">
        <v>0</v>
      </c>
      <c r="DK205" s="225">
        <v>0</v>
      </c>
      <c r="DL205" s="225">
        <v>0</v>
      </c>
      <c r="DM205" s="225">
        <v>0</v>
      </c>
      <c r="DN205" s="225">
        <v>0</v>
      </c>
      <c r="DO205" s="225">
        <v>0</v>
      </c>
      <c r="DP205" s="224">
        <v>0</v>
      </c>
      <c r="DQ205" s="224">
        <v>0</v>
      </c>
      <c r="DR205" s="224">
        <v>0</v>
      </c>
      <c r="DS205" s="225">
        <v>0</v>
      </c>
      <c r="DT205" s="225">
        <v>0</v>
      </c>
      <c r="DU205" s="225">
        <v>0</v>
      </c>
      <c r="DV205" s="225">
        <v>0</v>
      </c>
      <c r="DW205" s="225">
        <v>0</v>
      </c>
      <c r="DX205" s="225">
        <v>0</v>
      </c>
      <c r="DY205" s="225">
        <v>0</v>
      </c>
      <c r="DZ205" s="225">
        <v>0</v>
      </c>
      <c r="EA205" s="225">
        <v>0</v>
      </c>
      <c r="EB205" s="225">
        <v>0</v>
      </c>
      <c r="EC205" s="225">
        <v>0</v>
      </c>
      <c r="ED205" s="225">
        <v>0</v>
      </c>
    </row>
    <row r="206" spans="1:134" ht="15" x14ac:dyDescent="0.25">
      <c r="A206" s="216">
        <v>98</v>
      </c>
      <c r="B206" s="216">
        <v>94</v>
      </c>
      <c r="C206" s="216" t="s">
        <v>904</v>
      </c>
      <c r="D206" s="2">
        <v>99709</v>
      </c>
      <c r="E206" s="2">
        <v>99709</v>
      </c>
      <c r="F206" s="217" t="s">
        <v>703</v>
      </c>
      <c r="G206" s="20">
        <v>58</v>
      </c>
      <c r="H206" s="20">
        <v>30</v>
      </c>
      <c r="I206" s="20">
        <v>24</v>
      </c>
      <c r="J206" s="20">
        <v>6</v>
      </c>
      <c r="K206" s="20">
        <v>0</v>
      </c>
      <c r="L206" s="20">
        <v>38</v>
      </c>
      <c r="M206" s="20">
        <v>38</v>
      </c>
      <c r="N206" s="20">
        <v>1</v>
      </c>
      <c r="O206" s="20">
        <v>0</v>
      </c>
      <c r="P206" s="20">
        <v>0</v>
      </c>
      <c r="Q206" s="20">
        <v>39</v>
      </c>
      <c r="R206" s="20">
        <v>0</v>
      </c>
      <c r="S206" s="20">
        <v>1811.2368421052631</v>
      </c>
      <c r="T206" s="20">
        <v>1811.2368421052631</v>
      </c>
      <c r="U206" s="20">
        <v>2080</v>
      </c>
      <c r="V206" s="20">
        <v>0</v>
      </c>
      <c r="W206" s="20">
        <v>0</v>
      </c>
      <c r="X206" s="20">
        <v>1818.1282051282051</v>
      </c>
      <c r="Y206" s="20">
        <v>0</v>
      </c>
      <c r="Z206" s="20">
        <v>30</v>
      </c>
      <c r="AA206" s="20">
        <v>0</v>
      </c>
      <c r="AB206" s="218">
        <v>1</v>
      </c>
      <c r="AC206" s="218">
        <v>0</v>
      </c>
      <c r="AD206" s="219">
        <v>31</v>
      </c>
      <c r="AE206" s="220">
        <v>0</v>
      </c>
      <c r="AF206" s="220">
        <v>24</v>
      </c>
      <c r="AG206" s="221">
        <v>24</v>
      </c>
      <c r="AH206" s="220">
        <v>0</v>
      </c>
      <c r="AI206" s="220">
        <v>0</v>
      </c>
      <c r="AJ206" s="220">
        <v>28.564751850232181</v>
      </c>
      <c r="AK206" s="220">
        <v>28.564751850232181</v>
      </c>
      <c r="AL206" s="220">
        <v>0</v>
      </c>
      <c r="AM206" s="220">
        <v>0</v>
      </c>
      <c r="AN206" s="220">
        <v>22.894911093551432</v>
      </c>
      <c r="AO206" s="220">
        <v>22.894911093551432</v>
      </c>
      <c r="AP206" s="220">
        <v>0</v>
      </c>
      <c r="AQ206" s="220">
        <v>0.95966573850124082</v>
      </c>
      <c r="AR206" s="220">
        <v>0</v>
      </c>
      <c r="AS206" s="220">
        <v>27.198168275511424</v>
      </c>
      <c r="AT206" s="220">
        <v>27.873086079062741</v>
      </c>
      <c r="AU206" s="220">
        <v>28.564751850232181</v>
      </c>
      <c r="AV206" s="220">
        <v>29.273581186916051</v>
      </c>
      <c r="AW206" s="220">
        <v>30</v>
      </c>
      <c r="AX206" s="220">
        <v>21.840706415901014</v>
      </c>
      <c r="AY206" s="220">
        <v>22.361597250921324</v>
      </c>
      <c r="AZ206" s="220">
        <v>22.894911093551432</v>
      </c>
      <c r="BA206" s="220">
        <v>23.440944226827433</v>
      </c>
      <c r="BB206" s="220">
        <v>24</v>
      </c>
      <c r="BC206" s="220">
        <v>0.92095832965313207</v>
      </c>
      <c r="BD206" s="220">
        <v>0.94011284192667122</v>
      </c>
      <c r="BE206" s="220">
        <v>0.95966573850124082</v>
      </c>
      <c r="BF206" s="220">
        <v>0.97962530515561963</v>
      </c>
      <c r="BG206" s="220">
        <v>1</v>
      </c>
      <c r="BH206" s="222">
        <v>30.153678870335192</v>
      </c>
      <c r="BI206" s="222">
        <v>30.308144980509965</v>
      </c>
      <c r="BJ206" s="222">
        <v>30.463402363261956</v>
      </c>
      <c r="BK206" s="223">
        <v>31.123920208024167</v>
      </c>
      <c r="BL206" s="223">
        <v>31.784438052786378</v>
      </c>
      <c r="BM206" s="223">
        <v>32.444955897548581</v>
      </c>
      <c r="BN206" s="223">
        <v>33.105473742310792</v>
      </c>
      <c r="BO206" s="223">
        <v>33.886492771592721</v>
      </c>
      <c r="BP206" s="223">
        <v>34.667511800874657</v>
      </c>
      <c r="BQ206" s="223">
        <v>36.832720759688527</v>
      </c>
      <c r="BR206" s="223">
        <v>39.412419031747405</v>
      </c>
      <c r="BS206" s="223">
        <v>40.54511375385561</v>
      </c>
      <c r="BT206" s="223">
        <v>41.167139949933301</v>
      </c>
      <c r="BU206" s="223">
        <v>41.811306766385762</v>
      </c>
      <c r="BV206" s="223">
        <v>42.470972017100593</v>
      </c>
      <c r="BW206" s="222">
        <v>24.122943096268152</v>
      </c>
      <c r="BX206" s="222">
        <v>24.246515984407971</v>
      </c>
      <c r="BY206" s="222">
        <v>24.370721890609566</v>
      </c>
      <c r="BZ206" s="223">
        <v>24.899136166419336</v>
      </c>
      <c r="CA206" s="223">
        <v>25.427550442229101</v>
      </c>
      <c r="CB206" s="223">
        <v>25.955964718038864</v>
      </c>
      <c r="CC206" s="223">
        <v>26.484378993848633</v>
      </c>
      <c r="CD206" s="223">
        <v>27.10919421727418</v>
      </c>
      <c r="CE206" s="223">
        <v>27.734009440699726</v>
      </c>
      <c r="CF206" s="223">
        <v>29.466176607750821</v>
      </c>
      <c r="CG206" s="223">
        <v>31.529935225397924</v>
      </c>
      <c r="CH206" s="223">
        <v>32.436091003084492</v>
      </c>
      <c r="CI206" s="223">
        <v>32.933711959946642</v>
      </c>
      <c r="CJ206" s="223">
        <v>33.449045413108614</v>
      </c>
      <c r="CK206" s="223">
        <v>33.976777613680476</v>
      </c>
      <c r="CL206" s="222">
        <v>1.005122629011173</v>
      </c>
      <c r="CM206" s="222">
        <v>1.0102714993503321</v>
      </c>
      <c r="CN206" s="222">
        <v>1.0154467454420653</v>
      </c>
      <c r="CO206" s="223">
        <v>1.037464006934139</v>
      </c>
      <c r="CP206" s="223">
        <v>1.0594812684262127</v>
      </c>
      <c r="CQ206" s="223">
        <v>1.081498529918286</v>
      </c>
      <c r="CR206" s="223">
        <v>1.1035157914103597</v>
      </c>
      <c r="CS206" s="223">
        <v>1.1295497590530907</v>
      </c>
      <c r="CT206" s="223">
        <v>1.155583726695822</v>
      </c>
      <c r="CU206" s="223">
        <v>1.2277573586562842</v>
      </c>
      <c r="CV206" s="223">
        <v>1.313747301058247</v>
      </c>
      <c r="CW206" s="223">
        <v>1.3515037917951871</v>
      </c>
      <c r="CX206" s="223">
        <v>1.3722379983311102</v>
      </c>
      <c r="CY206" s="223">
        <v>1.3937102255461922</v>
      </c>
      <c r="CZ206" s="223">
        <v>1.4156990672366865</v>
      </c>
      <c r="DA206" s="224">
        <v>0</v>
      </c>
      <c r="DB206" s="224">
        <v>0</v>
      </c>
      <c r="DC206" s="224">
        <v>0</v>
      </c>
      <c r="DD206" s="225">
        <v>0</v>
      </c>
      <c r="DE206" s="225">
        <v>0</v>
      </c>
      <c r="DF206" s="225">
        <v>0</v>
      </c>
      <c r="DG206" s="225">
        <v>0</v>
      </c>
      <c r="DH206" s="225">
        <v>0</v>
      </c>
      <c r="DI206" s="225">
        <v>0</v>
      </c>
      <c r="DJ206" s="225">
        <v>0</v>
      </c>
      <c r="DK206" s="225">
        <v>0</v>
      </c>
      <c r="DL206" s="225">
        <v>0</v>
      </c>
      <c r="DM206" s="225">
        <v>0</v>
      </c>
      <c r="DN206" s="225">
        <v>0</v>
      </c>
      <c r="DO206" s="225">
        <v>0</v>
      </c>
      <c r="DP206" s="224">
        <v>0</v>
      </c>
      <c r="DQ206" s="224">
        <v>0</v>
      </c>
      <c r="DR206" s="224">
        <v>0</v>
      </c>
      <c r="DS206" s="225">
        <v>0</v>
      </c>
      <c r="DT206" s="225">
        <v>0</v>
      </c>
      <c r="DU206" s="225">
        <v>0</v>
      </c>
      <c r="DV206" s="225">
        <v>0</v>
      </c>
      <c r="DW206" s="225">
        <v>0</v>
      </c>
      <c r="DX206" s="225">
        <v>0</v>
      </c>
      <c r="DY206" s="225">
        <v>0</v>
      </c>
      <c r="DZ206" s="225">
        <v>0</v>
      </c>
      <c r="EA206" s="225">
        <v>0</v>
      </c>
      <c r="EB206" s="225">
        <v>0</v>
      </c>
      <c r="EC206" s="225">
        <v>0</v>
      </c>
      <c r="ED206" s="225">
        <v>0</v>
      </c>
    </row>
    <row r="207" spans="1:134" ht="15" x14ac:dyDescent="0.25">
      <c r="A207" s="216">
        <v>99</v>
      </c>
      <c r="B207" s="216">
        <v>94</v>
      </c>
      <c r="C207" s="216" t="s">
        <v>905</v>
      </c>
      <c r="D207" s="2">
        <v>99709</v>
      </c>
      <c r="E207" s="2">
        <v>99725</v>
      </c>
      <c r="F207" s="217" t="s">
        <v>773</v>
      </c>
      <c r="G207" s="20">
        <v>66</v>
      </c>
      <c r="H207" s="20">
        <v>38</v>
      </c>
      <c r="I207" s="20">
        <v>34</v>
      </c>
      <c r="J207" s="20">
        <v>4</v>
      </c>
      <c r="K207" s="20">
        <v>0</v>
      </c>
      <c r="L207" s="20">
        <v>52</v>
      </c>
      <c r="M207" s="20">
        <v>52</v>
      </c>
      <c r="N207" s="20">
        <v>7</v>
      </c>
      <c r="O207" s="20">
        <v>0</v>
      </c>
      <c r="P207" s="20">
        <v>0</v>
      </c>
      <c r="Q207" s="20">
        <v>59</v>
      </c>
      <c r="R207" s="20">
        <v>0</v>
      </c>
      <c r="S207" s="20">
        <v>1350.5576923076924</v>
      </c>
      <c r="T207" s="20">
        <v>1350.5576923076924</v>
      </c>
      <c r="U207" s="20">
        <v>3115.7142857142858</v>
      </c>
      <c r="V207" s="20">
        <v>0</v>
      </c>
      <c r="W207" s="20">
        <v>0</v>
      </c>
      <c r="X207" s="20">
        <v>1559.9830508474577</v>
      </c>
      <c r="Y207" s="20">
        <v>0</v>
      </c>
      <c r="Z207" s="20">
        <v>38</v>
      </c>
      <c r="AA207" s="20">
        <v>0</v>
      </c>
      <c r="AB207" s="218">
        <v>7</v>
      </c>
      <c r="AC207" s="218">
        <v>0</v>
      </c>
      <c r="AD207" s="219">
        <v>45</v>
      </c>
      <c r="AE207" s="220">
        <v>0</v>
      </c>
      <c r="AF207" s="220">
        <v>34</v>
      </c>
      <c r="AG207" s="221">
        <v>34</v>
      </c>
      <c r="AH207" s="220">
        <v>0</v>
      </c>
      <c r="AI207" s="220">
        <v>0</v>
      </c>
      <c r="AJ207" s="220">
        <v>36.182019010294098</v>
      </c>
      <c r="AK207" s="220">
        <v>36.182019010294098</v>
      </c>
      <c r="AL207" s="220">
        <v>0</v>
      </c>
      <c r="AM207" s="220">
        <v>0</v>
      </c>
      <c r="AN207" s="220">
        <v>32.434457382531193</v>
      </c>
      <c r="AO207" s="220">
        <v>32.434457382531193</v>
      </c>
      <c r="AP207" s="220">
        <v>0</v>
      </c>
      <c r="AQ207" s="220">
        <v>6.7176601695086857</v>
      </c>
      <c r="AR207" s="220">
        <v>0</v>
      </c>
      <c r="AS207" s="220">
        <v>34.45101314898114</v>
      </c>
      <c r="AT207" s="220">
        <v>35.305909033479473</v>
      </c>
      <c r="AU207" s="220">
        <v>36.182019010294098</v>
      </c>
      <c r="AV207" s="220">
        <v>37.079869503426998</v>
      </c>
      <c r="AW207" s="220">
        <v>38</v>
      </c>
      <c r="AX207" s="220">
        <v>30.941000755859772</v>
      </c>
      <c r="AY207" s="220">
        <v>31.678929438805209</v>
      </c>
      <c r="AZ207" s="220">
        <v>32.434457382531193</v>
      </c>
      <c r="BA207" s="220">
        <v>33.208004321338862</v>
      </c>
      <c r="BB207" s="220">
        <v>34</v>
      </c>
      <c r="BC207" s="220">
        <v>6.4467083075719245</v>
      </c>
      <c r="BD207" s="220">
        <v>6.5807898934866982</v>
      </c>
      <c r="BE207" s="220">
        <v>6.7176601695086857</v>
      </c>
      <c r="BF207" s="220">
        <v>6.8573771360893376</v>
      </c>
      <c r="BG207" s="220">
        <v>7</v>
      </c>
      <c r="BH207" s="222">
        <v>38.395345683097716</v>
      </c>
      <c r="BI207" s="222">
        <v>38.794804476962369</v>
      </c>
      <c r="BJ207" s="222">
        <v>39.198419173714655</v>
      </c>
      <c r="BK207" s="223">
        <v>40.017469701864016</v>
      </c>
      <c r="BL207" s="223">
        <v>40.83652023001337</v>
      </c>
      <c r="BM207" s="223">
        <v>41.655570758162732</v>
      </c>
      <c r="BN207" s="223">
        <v>42.474621286312086</v>
      </c>
      <c r="BO207" s="223">
        <v>43.443094815832495</v>
      </c>
      <c r="BP207" s="223">
        <v>44.411568345352904</v>
      </c>
      <c r="BQ207" s="223">
        <v>47.096454991994023</v>
      </c>
      <c r="BR207" s="223">
        <v>50.295313658645917</v>
      </c>
      <c r="BS207" s="223">
        <v>51.699869519977291</v>
      </c>
      <c r="BT207" s="223">
        <v>52.471189914210662</v>
      </c>
      <c r="BU207" s="223">
        <v>53.269964959299152</v>
      </c>
      <c r="BV207" s="223">
        <v>54.087958259986245</v>
      </c>
      <c r="BW207" s="222">
        <v>34.353730348034794</v>
      </c>
      <c r="BX207" s="222">
        <v>34.711140847808437</v>
      </c>
      <c r="BY207" s="222">
        <v>35.072269787007848</v>
      </c>
      <c r="BZ207" s="223">
        <v>35.80510447008885</v>
      </c>
      <c r="CA207" s="223">
        <v>36.537939153169859</v>
      </c>
      <c r="CB207" s="223">
        <v>37.270773836250861</v>
      </c>
      <c r="CC207" s="223">
        <v>38.00360851933187</v>
      </c>
      <c r="CD207" s="223">
        <v>38.870137466797495</v>
      </c>
      <c r="CE207" s="223">
        <v>39.736666414263127</v>
      </c>
      <c r="CF207" s="223">
        <v>42.13893341388939</v>
      </c>
      <c r="CG207" s="223">
        <v>45.001070115630554</v>
      </c>
      <c r="CH207" s="223">
        <v>46.257777991558626</v>
      </c>
      <c r="CI207" s="223">
        <v>46.947906765346382</v>
      </c>
      <c r="CJ207" s="223">
        <v>47.662600226741347</v>
      </c>
      <c r="CK207" s="223">
        <v>48.394488969461371</v>
      </c>
      <c r="CL207" s="222">
        <v>7.0728268363601048</v>
      </c>
      <c r="CM207" s="222">
        <v>7.1464113510193847</v>
      </c>
      <c r="CN207" s="222">
        <v>7.2207614267369102</v>
      </c>
      <c r="CO207" s="223">
        <v>7.3716391556065286</v>
      </c>
      <c r="CP207" s="223">
        <v>7.5225168844761479</v>
      </c>
      <c r="CQ207" s="223">
        <v>7.6733946133457662</v>
      </c>
      <c r="CR207" s="223">
        <v>7.8242723422153846</v>
      </c>
      <c r="CS207" s="223">
        <v>8.0026753608112493</v>
      </c>
      <c r="CT207" s="223">
        <v>8.1810783794071149</v>
      </c>
      <c r="CU207" s="223">
        <v>8.6756627616831103</v>
      </c>
      <c r="CV207" s="223">
        <v>9.2649262002768786</v>
      </c>
      <c r="CW207" s="223">
        <v>9.5236601747326599</v>
      </c>
      <c r="CX207" s="223">
        <v>9.6657455105124903</v>
      </c>
      <c r="CY207" s="223">
        <v>9.8128882819761607</v>
      </c>
      <c r="CZ207" s="223">
        <v>9.9635712584185185</v>
      </c>
      <c r="DA207" s="224">
        <v>0</v>
      </c>
      <c r="DB207" s="224">
        <v>0</v>
      </c>
      <c r="DC207" s="224">
        <v>0</v>
      </c>
      <c r="DD207" s="225">
        <v>0</v>
      </c>
      <c r="DE207" s="225">
        <v>0</v>
      </c>
      <c r="DF207" s="225">
        <v>0</v>
      </c>
      <c r="DG207" s="225">
        <v>0</v>
      </c>
      <c r="DH207" s="225">
        <v>0</v>
      </c>
      <c r="DI207" s="225">
        <v>0</v>
      </c>
      <c r="DJ207" s="225">
        <v>0</v>
      </c>
      <c r="DK207" s="225">
        <v>0</v>
      </c>
      <c r="DL207" s="225">
        <v>0</v>
      </c>
      <c r="DM207" s="225">
        <v>0</v>
      </c>
      <c r="DN207" s="225">
        <v>0</v>
      </c>
      <c r="DO207" s="225">
        <v>0</v>
      </c>
      <c r="DP207" s="224">
        <v>0</v>
      </c>
      <c r="DQ207" s="224">
        <v>0</v>
      </c>
      <c r="DR207" s="224">
        <v>0</v>
      </c>
      <c r="DS207" s="225">
        <v>0</v>
      </c>
      <c r="DT207" s="225">
        <v>0</v>
      </c>
      <c r="DU207" s="225">
        <v>0</v>
      </c>
      <c r="DV207" s="225">
        <v>0</v>
      </c>
      <c r="DW207" s="225">
        <v>0</v>
      </c>
      <c r="DX207" s="225">
        <v>0</v>
      </c>
      <c r="DY207" s="225">
        <v>0</v>
      </c>
      <c r="DZ207" s="225">
        <v>0</v>
      </c>
      <c r="EA207" s="225">
        <v>0</v>
      </c>
      <c r="EB207" s="225">
        <v>0</v>
      </c>
      <c r="EC207" s="225">
        <v>0</v>
      </c>
      <c r="ED207" s="225">
        <v>0</v>
      </c>
    </row>
    <row r="208" spans="1:134" ht="15" x14ac:dyDescent="0.25">
      <c r="A208" s="216">
        <v>100</v>
      </c>
      <c r="B208" s="216">
        <v>94</v>
      </c>
      <c r="C208" s="216" t="s">
        <v>906</v>
      </c>
      <c r="D208" s="2">
        <v>99709</v>
      </c>
      <c r="E208" s="2">
        <v>99709</v>
      </c>
      <c r="F208" s="217" t="s">
        <v>773</v>
      </c>
      <c r="G208" s="20">
        <v>61</v>
      </c>
      <c r="H208" s="20">
        <v>45</v>
      </c>
      <c r="I208" s="20">
        <v>36</v>
      </c>
      <c r="J208" s="20">
        <v>9</v>
      </c>
      <c r="K208" s="20">
        <v>0</v>
      </c>
      <c r="L208" s="20">
        <v>43</v>
      </c>
      <c r="M208" s="20">
        <v>43</v>
      </c>
      <c r="N208" s="20">
        <v>1</v>
      </c>
      <c r="O208" s="20">
        <v>0</v>
      </c>
      <c r="P208" s="20">
        <v>0</v>
      </c>
      <c r="Q208" s="20">
        <v>44</v>
      </c>
      <c r="R208" s="20">
        <v>0</v>
      </c>
      <c r="S208" s="20">
        <v>1594.4418604651162</v>
      </c>
      <c r="T208" s="20">
        <v>1594.4418604651162</v>
      </c>
      <c r="U208" s="20">
        <v>2476</v>
      </c>
      <c r="V208" s="20">
        <v>0</v>
      </c>
      <c r="W208" s="20">
        <v>0</v>
      </c>
      <c r="X208" s="20">
        <v>1614.4772727272727</v>
      </c>
      <c r="Y208" s="20">
        <v>0</v>
      </c>
      <c r="Z208" s="20">
        <v>45</v>
      </c>
      <c r="AA208" s="20">
        <v>0</v>
      </c>
      <c r="AB208" s="218">
        <v>1</v>
      </c>
      <c r="AC208" s="218">
        <v>0</v>
      </c>
      <c r="AD208" s="219">
        <v>46</v>
      </c>
      <c r="AE208" s="220">
        <v>0</v>
      </c>
      <c r="AF208" s="220">
        <v>36</v>
      </c>
      <c r="AG208" s="221">
        <v>36</v>
      </c>
      <c r="AH208" s="220">
        <v>0</v>
      </c>
      <c r="AI208" s="220">
        <v>0</v>
      </c>
      <c r="AJ208" s="220">
        <v>42.84712777534827</v>
      </c>
      <c r="AK208" s="220">
        <v>42.84712777534827</v>
      </c>
      <c r="AL208" s="220">
        <v>0</v>
      </c>
      <c r="AM208" s="220">
        <v>0</v>
      </c>
      <c r="AN208" s="220">
        <v>34.34236664032715</v>
      </c>
      <c r="AO208" s="220">
        <v>34.34236664032715</v>
      </c>
      <c r="AP208" s="220">
        <v>0</v>
      </c>
      <c r="AQ208" s="220">
        <v>0.95966573850124082</v>
      </c>
      <c r="AR208" s="220">
        <v>0</v>
      </c>
      <c r="AS208" s="220">
        <v>40.797252413267138</v>
      </c>
      <c r="AT208" s="220">
        <v>41.80962911859411</v>
      </c>
      <c r="AU208" s="220">
        <v>42.84712777534827</v>
      </c>
      <c r="AV208" s="220">
        <v>43.910371780374078</v>
      </c>
      <c r="AW208" s="220">
        <v>45</v>
      </c>
      <c r="AX208" s="220">
        <v>32.761059623851523</v>
      </c>
      <c r="AY208" s="220">
        <v>33.542395876381988</v>
      </c>
      <c r="AZ208" s="220">
        <v>34.34236664032715</v>
      </c>
      <c r="BA208" s="220">
        <v>35.161416340241146</v>
      </c>
      <c r="BB208" s="220">
        <v>36</v>
      </c>
      <c r="BC208" s="220">
        <v>0.92095832965313207</v>
      </c>
      <c r="BD208" s="220">
        <v>0.94011284192667122</v>
      </c>
      <c r="BE208" s="220">
        <v>0.95966573850124082</v>
      </c>
      <c r="BF208" s="220">
        <v>0.97962530515561963</v>
      </c>
      <c r="BG208" s="220">
        <v>1</v>
      </c>
      <c r="BH208" s="222">
        <v>45.420449589557364</v>
      </c>
      <c r="BI208" s="222">
        <v>45.844827575944933</v>
      </c>
      <c r="BJ208" s="222">
        <v>46.273170663447921</v>
      </c>
      <c r="BK208" s="223">
        <v>46.509734376680804</v>
      </c>
      <c r="BL208" s="223">
        <v>46.74629808991368</v>
      </c>
      <c r="BM208" s="223">
        <v>46.982861803146562</v>
      </c>
      <c r="BN208" s="223">
        <v>47.219425516379438</v>
      </c>
      <c r="BO208" s="223">
        <v>47.499146591498892</v>
      </c>
      <c r="BP208" s="223">
        <v>47.778867666618353</v>
      </c>
      <c r="BQ208" s="223">
        <v>48.554334787278073</v>
      </c>
      <c r="BR208" s="223">
        <v>49.478250783034987</v>
      </c>
      <c r="BS208" s="223">
        <v>49.88392410669465</v>
      </c>
      <c r="BT208" s="223">
        <v>50.106702079824558</v>
      </c>
      <c r="BU208" s="223">
        <v>50.33740969090546</v>
      </c>
      <c r="BV208" s="223">
        <v>50.573668048552079</v>
      </c>
      <c r="BW208" s="222">
        <v>36.336359671645894</v>
      </c>
      <c r="BX208" s="222">
        <v>36.675862060755946</v>
      </c>
      <c r="BY208" s="222">
        <v>37.01853653075834</v>
      </c>
      <c r="BZ208" s="223">
        <v>37.20778750134464</v>
      </c>
      <c r="CA208" s="223">
        <v>37.397038471930948</v>
      </c>
      <c r="CB208" s="223">
        <v>37.586289442517248</v>
      </c>
      <c r="CC208" s="223">
        <v>37.775540413103556</v>
      </c>
      <c r="CD208" s="223">
        <v>37.999317273199118</v>
      </c>
      <c r="CE208" s="223">
        <v>38.22309413329468</v>
      </c>
      <c r="CF208" s="223">
        <v>38.843467829822458</v>
      </c>
      <c r="CG208" s="223">
        <v>39.58260062642799</v>
      </c>
      <c r="CH208" s="223">
        <v>39.907139285355719</v>
      </c>
      <c r="CI208" s="223">
        <v>40.085361663859651</v>
      </c>
      <c r="CJ208" s="223">
        <v>40.269927752724371</v>
      </c>
      <c r="CK208" s="223">
        <v>40.458934438841666</v>
      </c>
      <c r="CL208" s="222">
        <v>1.0093433242123859</v>
      </c>
      <c r="CM208" s="222">
        <v>1.0187739461321097</v>
      </c>
      <c r="CN208" s="222">
        <v>1.0282926814099538</v>
      </c>
      <c r="CO208" s="223">
        <v>1.0335496528151289</v>
      </c>
      <c r="CP208" s="223">
        <v>1.038806624220304</v>
      </c>
      <c r="CQ208" s="223">
        <v>1.0440635956254791</v>
      </c>
      <c r="CR208" s="223">
        <v>1.0493205670306542</v>
      </c>
      <c r="CS208" s="223">
        <v>1.0555365909221976</v>
      </c>
      <c r="CT208" s="223">
        <v>1.0617526148137411</v>
      </c>
      <c r="CU208" s="223">
        <v>1.0789852174950683</v>
      </c>
      <c r="CV208" s="223">
        <v>1.0995166840674442</v>
      </c>
      <c r="CW208" s="223">
        <v>1.1085316468154367</v>
      </c>
      <c r="CX208" s="223">
        <v>1.1134822684405457</v>
      </c>
      <c r="CY208" s="223">
        <v>1.1186091042423436</v>
      </c>
      <c r="CZ208" s="223">
        <v>1.1238592899678239</v>
      </c>
      <c r="DA208" s="224">
        <v>0</v>
      </c>
      <c r="DB208" s="224">
        <v>0</v>
      </c>
      <c r="DC208" s="224">
        <v>0</v>
      </c>
      <c r="DD208" s="225">
        <v>0</v>
      </c>
      <c r="DE208" s="225">
        <v>0</v>
      </c>
      <c r="DF208" s="225">
        <v>0</v>
      </c>
      <c r="DG208" s="225">
        <v>0</v>
      </c>
      <c r="DH208" s="225">
        <v>0</v>
      </c>
      <c r="DI208" s="225">
        <v>0</v>
      </c>
      <c r="DJ208" s="225">
        <v>0</v>
      </c>
      <c r="DK208" s="225">
        <v>0</v>
      </c>
      <c r="DL208" s="225">
        <v>0</v>
      </c>
      <c r="DM208" s="225">
        <v>0</v>
      </c>
      <c r="DN208" s="225">
        <v>0</v>
      </c>
      <c r="DO208" s="225">
        <v>0</v>
      </c>
      <c r="DP208" s="224">
        <v>0</v>
      </c>
      <c r="DQ208" s="224">
        <v>0</v>
      </c>
      <c r="DR208" s="224">
        <v>0</v>
      </c>
      <c r="DS208" s="225">
        <v>0</v>
      </c>
      <c r="DT208" s="225">
        <v>0</v>
      </c>
      <c r="DU208" s="225">
        <v>0</v>
      </c>
      <c r="DV208" s="225">
        <v>0</v>
      </c>
      <c r="DW208" s="225">
        <v>0</v>
      </c>
      <c r="DX208" s="225">
        <v>0</v>
      </c>
      <c r="DY208" s="225">
        <v>0</v>
      </c>
      <c r="DZ208" s="225">
        <v>0</v>
      </c>
      <c r="EA208" s="225">
        <v>0</v>
      </c>
      <c r="EB208" s="225">
        <v>0</v>
      </c>
      <c r="EC208" s="225">
        <v>0</v>
      </c>
      <c r="ED208" s="225">
        <v>0</v>
      </c>
    </row>
    <row r="209" spans="1:134" ht="15" x14ac:dyDescent="0.25">
      <c r="A209" s="216">
        <v>101</v>
      </c>
      <c r="B209" s="216">
        <v>94</v>
      </c>
      <c r="C209" s="216" t="s">
        <v>907</v>
      </c>
      <c r="D209" s="2">
        <v>99709</v>
      </c>
      <c r="E209" s="2">
        <v>99709</v>
      </c>
      <c r="F209" s="217" t="s">
        <v>773</v>
      </c>
      <c r="G209" s="20">
        <v>24</v>
      </c>
      <c r="H209" s="20">
        <v>12</v>
      </c>
      <c r="I209" s="20">
        <v>12</v>
      </c>
      <c r="J209" s="20">
        <v>0</v>
      </c>
      <c r="K209" s="20">
        <v>3</v>
      </c>
      <c r="L209" s="20">
        <v>27</v>
      </c>
      <c r="M209" s="20">
        <v>30</v>
      </c>
      <c r="N209" s="20">
        <v>7</v>
      </c>
      <c r="O209" s="20">
        <v>0</v>
      </c>
      <c r="P209" s="20">
        <v>0</v>
      </c>
      <c r="Q209" s="20">
        <v>37</v>
      </c>
      <c r="R209" s="20">
        <v>4389.333333333333</v>
      </c>
      <c r="S209" s="20">
        <v>1383.2222222222222</v>
      </c>
      <c r="T209" s="20">
        <v>1683.8333333333333</v>
      </c>
      <c r="U209" s="20">
        <v>4707.4285714285716</v>
      </c>
      <c r="V209" s="20">
        <v>0</v>
      </c>
      <c r="W209" s="20">
        <v>0</v>
      </c>
      <c r="X209" s="20">
        <v>2255.864864864865</v>
      </c>
      <c r="Y209" s="20">
        <v>1.2</v>
      </c>
      <c r="Z209" s="20">
        <v>10.8</v>
      </c>
      <c r="AA209" s="20">
        <v>0</v>
      </c>
      <c r="AB209" s="218">
        <v>7</v>
      </c>
      <c r="AC209" s="218">
        <v>0</v>
      </c>
      <c r="AD209" s="219">
        <v>19</v>
      </c>
      <c r="AE209" s="220">
        <v>1.2</v>
      </c>
      <c r="AF209" s="220">
        <v>10.800000000000002</v>
      </c>
      <c r="AG209" s="221">
        <v>12.000000000000002</v>
      </c>
      <c r="AH209" s="220">
        <v>0</v>
      </c>
      <c r="AI209" s="220">
        <v>1.1425900740092871</v>
      </c>
      <c r="AJ209" s="220">
        <v>10.283310666083585</v>
      </c>
      <c r="AK209" s="220">
        <v>11.425900740092873</v>
      </c>
      <c r="AL209" s="220">
        <v>0</v>
      </c>
      <c r="AM209" s="220">
        <v>1.1447455546775716</v>
      </c>
      <c r="AN209" s="220">
        <v>10.302709992098146</v>
      </c>
      <c r="AO209" s="220">
        <v>11.447455546775718</v>
      </c>
      <c r="AP209" s="220">
        <v>0</v>
      </c>
      <c r="AQ209" s="220">
        <v>6.7176601695086857</v>
      </c>
      <c r="AR209" s="220">
        <v>0</v>
      </c>
      <c r="AS209" s="220">
        <v>10.87926731020457</v>
      </c>
      <c r="AT209" s="220">
        <v>11.149234431625096</v>
      </c>
      <c r="AU209" s="220">
        <v>11.425900740092873</v>
      </c>
      <c r="AV209" s="220">
        <v>11.709432474766421</v>
      </c>
      <c r="AW209" s="220">
        <v>12</v>
      </c>
      <c r="AX209" s="220">
        <v>10.920353207950509</v>
      </c>
      <c r="AY209" s="220">
        <v>11.180798625460664</v>
      </c>
      <c r="AZ209" s="220">
        <v>11.447455546775718</v>
      </c>
      <c r="BA209" s="220">
        <v>11.720472113413718</v>
      </c>
      <c r="BB209" s="220">
        <v>12.000000000000002</v>
      </c>
      <c r="BC209" s="220">
        <v>6.4467083075719245</v>
      </c>
      <c r="BD209" s="220">
        <v>6.5807898934866982</v>
      </c>
      <c r="BE209" s="220">
        <v>6.7176601695086857</v>
      </c>
      <c r="BF209" s="220">
        <v>6.8573771360893376</v>
      </c>
      <c r="BG209" s="220">
        <v>7</v>
      </c>
      <c r="BH209" s="222">
        <v>12.11211989054863</v>
      </c>
      <c r="BI209" s="222">
        <v>12.225287353585315</v>
      </c>
      <c r="BJ209" s="222">
        <v>12.339512176919445</v>
      </c>
      <c r="BK209" s="223">
        <v>12.402595833781547</v>
      </c>
      <c r="BL209" s="223">
        <v>12.465679490643648</v>
      </c>
      <c r="BM209" s="223">
        <v>12.528763147505749</v>
      </c>
      <c r="BN209" s="223">
        <v>12.591846804367851</v>
      </c>
      <c r="BO209" s="223">
        <v>12.666439091066371</v>
      </c>
      <c r="BP209" s="223">
        <v>12.741031377764893</v>
      </c>
      <c r="BQ209" s="223">
        <v>12.947822609940818</v>
      </c>
      <c r="BR209" s="223">
        <v>13.194200208809329</v>
      </c>
      <c r="BS209" s="223">
        <v>13.30237976178524</v>
      </c>
      <c r="BT209" s="223">
        <v>13.361787221286548</v>
      </c>
      <c r="BU209" s="223">
        <v>13.423309250908122</v>
      </c>
      <c r="BV209" s="223">
        <v>13.486311479613887</v>
      </c>
      <c r="BW209" s="222">
        <v>12.112119890548634</v>
      </c>
      <c r="BX209" s="222">
        <v>12.225287353585319</v>
      </c>
      <c r="BY209" s="222">
        <v>12.339512176919447</v>
      </c>
      <c r="BZ209" s="223">
        <v>12.402595833781549</v>
      </c>
      <c r="CA209" s="223">
        <v>12.46567949064365</v>
      </c>
      <c r="CB209" s="223">
        <v>12.528763147505751</v>
      </c>
      <c r="CC209" s="223">
        <v>12.591846804367853</v>
      </c>
      <c r="CD209" s="223">
        <v>12.666439091066373</v>
      </c>
      <c r="CE209" s="223">
        <v>12.741031377764894</v>
      </c>
      <c r="CF209" s="223">
        <v>12.94782260994082</v>
      </c>
      <c r="CG209" s="223">
        <v>13.194200208809331</v>
      </c>
      <c r="CH209" s="223">
        <v>13.302379761785241</v>
      </c>
      <c r="CI209" s="223">
        <v>13.36178722128655</v>
      </c>
      <c r="CJ209" s="223">
        <v>13.423309250908124</v>
      </c>
      <c r="CK209" s="223">
        <v>13.486311479613889</v>
      </c>
      <c r="CL209" s="222">
        <v>7.0654032694867013</v>
      </c>
      <c r="CM209" s="222">
        <v>7.1314176229247677</v>
      </c>
      <c r="CN209" s="222">
        <v>7.1980487698696765</v>
      </c>
      <c r="CO209" s="223">
        <v>7.2348475697059023</v>
      </c>
      <c r="CP209" s="223">
        <v>7.2716463695421281</v>
      </c>
      <c r="CQ209" s="223">
        <v>7.3084451693783539</v>
      </c>
      <c r="CR209" s="223">
        <v>7.3452439692145788</v>
      </c>
      <c r="CS209" s="223">
        <v>7.3887561364553838</v>
      </c>
      <c r="CT209" s="223">
        <v>7.4322683036961878</v>
      </c>
      <c r="CU209" s="223">
        <v>7.5528965224654776</v>
      </c>
      <c r="CV209" s="223">
        <v>7.6966167884721086</v>
      </c>
      <c r="CW209" s="223">
        <v>7.7597215277080558</v>
      </c>
      <c r="CX209" s="223">
        <v>7.7943758790838196</v>
      </c>
      <c r="CY209" s="223">
        <v>7.8302637296964051</v>
      </c>
      <c r="CZ209" s="223">
        <v>7.8670150297747679</v>
      </c>
      <c r="DA209" s="224">
        <v>0</v>
      </c>
      <c r="DB209" s="224">
        <v>0</v>
      </c>
      <c r="DC209" s="224">
        <v>0</v>
      </c>
      <c r="DD209" s="225">
        <v>0</v>
      </c>
      <c r="DE209" s="225">
        <v>0</v>
      </c>
      <c r="DF209" s="225">
        <v>0</v>
      </c>
      <c r="DG209" s="225">
        <v>0</v>
      </c>
      <c r="DH209" s="225">
        <v>0</v>
      </c>
      <c r="DI209" s="225">
        <v>0</v>
      </c>
      <c r="DJ209" s="225">
        <v>0</v>
      </c>
      <c r="DK209" s="225">
        <v>0</v>
      </c>
      <c r="DL209" s="225">
        <v>0</v>
      </c>
      <c r="DM209" s="225">
        <v>0</v>
      </c>
      <c r="DN209" s="225">
        <v>0</v>
      </c>
      <c r="DO209" s="225">
        <v>0</v>
      </c>
      <c r="DP209" s="224">
        <v>0</v>
      </c>
      <c r="DQ209" s="224">
        <v>0</v>
      </c>
      <c r="DR209" s="224">
        <v>0</v>
      </c>
      <c r="DS209" s="225">
        <v>0</v>
      </c>
      <c r="DT209" s="225">
        <v>0</v>
      </c>
      <c r="DU209" s="225">
        <v>0</v>
      </c>
      <c r="DV209" s="225">
        <v>0</v>
      </c>
      <c r="DW209" s="225">
        <v>0</v>
      </c>
      <c r="DX209" s="225">
        <v>0</v>
      </c>
      <c r="DY209" s="225">
        <v>0</v>
      </c>
      <c r="DZ209" s="225">
        <v>0</v>
      </c>
      <c r="EA209" s="225">
        <v>0</v>
      </c>
      <c r="EB209" s="225">
        <v>0</v>
      </c>
      <c r="EC209" s="225">
        <v>0</v>
      </c>
      <c r="ED209" s="225">
        <v>0</v>
      </c>
    </row>
    <row r="210" spans="1:134" ht="15" x14ac:dyDescent="0.25">
      <c r="A210" s="216">
        <v>102</v>
      </c>
      <c r="B210" s="216">
        <v>94</v>
      </c>
      <c r="C210" s="216" t="s">
        <v>908</v>
      </c>
      <c r="D210" s="2">
        <v>99709</v>
      </c>
      <c r="E210" s="2">
        <v>99709</v>
      </c>
      <c r="F210" s="217" t="s">
        <v>773</v>
      </c>
      <c r="G210" s="20">
        <v>62</v>
      </c>
      <c r="H210" s="20">
        <v>36</v>
      </c>
      <c r="I210" s="20">
        <v>31</v>
      </c>
      <c r="J210" s="20">
        <v>5</v>
      </c>
      <c r="K210" s="20">
        <v>0</v>
      </c>
      <c r="L210" s="20">
        <v>52</v>
      </c>
      <c r="M210" s="20">
        <v>52</v>
      </c>
      <c r="N210" s="20">
        <v>2</v>
      </c>
      <c r="O210" s="20">
        <v>0</v>
      </c>
      <c r="P210" s="20">
        <v>0</v>
      </c>
      <c r="Q210" s="20">
        <v>54</v>
      </c>
      <c r="R210" s="20">
        <v>0</v>
      </c>
      <c r="S210" s="20">
        <v>1464.9807692307693</v>
      </c>
      <c r="T210" s="20">
        <v>1464.9807692307693</v>
      </c>
      <c r="U210" s="20">
        <v>3984</v>
      </c>
      <c r="V210" s="20">
        <v>0</v>
      </c>
      <c r="W210" s="20">
        <v>0</v>
      </c>
      <c r="X210" s="20">
        <v>1558.2777777777778</v>
      </c>
      <c r="Y210" s="20">
        <v>0</v>
      </c>
      <c r="Z210" s="20">
        <v>36</v>
      </c>
      <c r="AA210" s="20">
        <v>0</v>
      </c>
      <c r="AB210" s="218">
        <v>2</v>
      </c>
      <c r="AC210" s="218">
        <v>0</v>
      </c>
      <c r="AD210" s="219">
        <v>38</v>
      </c>
      <c r="AE210" s="220">
        <v>0</v>
      </c>
      <c r="AF210" s="220">
        <v>31</v>
      </c>
      <c r="AG210" s="221">
        <v>31</v>
      </c>
      <c r="AH210" s="220">
        <v>0</v>
      </c>
      <c r="AI210" s="220">
        <v>0</v>
      </c>
      <c r="AJ210" s="220">
        <v>34.27770222027862</v>
      </c>
      <c r="AK210" s="220">
        <v>34.27770222027862</v>
      </c>
      <c r="AL210" s="220">
        <v>0</v>
      </c>
      <c r="AM210" s="220">
        <v>0</v>
      </c>
      <c r="AN210" s="220">
        <v>29.572593495837264</v>
      </c>
      <c r="AO210" s="220">
        <v>29.572593495837264</v>
      </c>
      <c r="AP210" s="220">
        <v>0</v>
      </c>
      <c r="AQ210" s="220">
        <v>1.9193314770024816</v>
      </c>
      <c r="AR210" s="220">
        <v>0</v>
      </c>
      <c r="AS210" s="220">
        <v>32.637801930613712</v>
      </c>
      <c r="AT210" s="220">
        <v>33.447703294875289</v>
      </c>
      <c r="AU210" s="220">
        <v>34.27770222027862</v>
      </c>
      <c r="AV210" s="220">
        <v>35.128297424299262</v>
      </c>
      <c r="AW210" s="220">
        <v>36</v>
      </c>
      <c r="AX210" s="220">
        <v>28.210912453872144</v>
      </c>
      <c r="AY210" s="220">
        <v>28.883729782440046</v>
      </c>
      <c r="AZ210" s="220">
        <v>29.572593495837264</v>
      </c>
      <c r="BA210" s="220">
        <v>30.277886292985432</v>
      </c>
      <c r="BB210" s="220">
        <v>31</v>
      </c>
      <c r="BC210" s="220">
        <v>1.8419166593062641</v>
      </c>
      <c r="BD210" s="220">
        <v>1.8802256838533424</v>
      </c>
      <c r="BE210" s="220">
        <v>1.9193314770024816</v>
      </c>
      <c r="BF210" s="220">
        <v>1.9592506103112393</v>
      </c>
      <c r="BG210" s="220">
        <v>2</v>
      </c>
      <c r="BH210" s="222">
        <v>36.336359671645894</v>
      </c>
      <c r="BI210" s="222">
        <v>36.675862060755946</v>
      </c>
      <c r="BJ210" s="222">
        <v>37.01853653075834</v>
      </c>
      <c r="BK210" s="223">
        <v>37.535615320918119</v>
      </c>
      <c r="BL210" s="223">
        <v>38.052694111077898</v>
      </c>
      <c r="BM210" s="223">
        <v>38.569772901237677</v>
      </c>
      <c r="BN210" s="223">
        <v>39.086851691397456</v>
      </c>
      <c r="BO210" s="223">
        <v>39.698263446515526</v>
      </c>
      <c r="BP210" s="223">
        <v>40.309675201633596</v>
      </c>
      <c r="BQ210" s="223">
        <v>42.004684106759612</v>
      </c>
      <c r="BR210" s="223">
        <v>44.024171198699868</v>
      </c>
      <c r="BS210" s="223">
        <v>44.910888221067275</v>
      </c>
      <c r="BT210" s="223">
        <v>45.397834267212822</v>
      </c>
      <c r="BU210" s="223">
        <v>45.902112843111453</v>
      </c>
      <c r="BV210" s="223">
        <v>46.418524189837242</v>
      </c>
      <c r="BW210" s="222">
        <v>31.289643050583965</v>
      </c>
      <c r="BX210" s="222">
        <v>31.5819923300954</v>
      </c>
      <c r="BY210" s="222">
        <v>31.877073123708566</v>
      </c>
      <c r="BZ210" s="223">
        <v>32.322335415235045</v>
      </c>
      <c r="CA210" s="223">
        <v>32.767597706761521</v>
      </c>
      <c r="CB210" s="223">
        <v>33.212859998287996</v>
      </c>
      <c r="CC210" s="223">
        <v>33.658122289814472</v>
      </c>
      <c r="CD210" s="223">
        <v>34.184615745610586</v>
      </c>
      <c r="CE210" s="223">
        <v>34.7111092014067</v>
      </c>
      <c r="CF210" s="223">
        <v>36.170700203042998</v>
      </c>
      <c r="CG210" s="223">
        <v>37.909702976658217</v>
      </c>
      <c r="CH210" s="223">
        <v>38.673264857030148</v>
      </c>
      <c r="CI210" s="223">
        <v>39.092579507877709</v>
      </c>
      <c r="CJ210" s="223">
        <v>39.5268193926793</v>
      </c>
      <c r="CK210" s="223">
        <v>39.971506941248734</v>
      </c>
      <c r="CL210" s="222">
        <v>2.0186866484247719</v>
      </c>
      <c r="CM210" s="222">
        <v>2.0375478922642194</v>
      </c>
      <c r="CN210" s="222">
        <v>2.0565853628199076</v>
      </c>
      <c r="CO210" s="223">
        <v>2.0853119622732286</v>
      </c>
      <c r="CP210" s="223">
        <v>2.1140385617265496</v>
      </c>
      <c r="CQ210" s="223">
        <v>2.1427651611798706</v>
      </c>
      <c r="CR210" s="223">
        <v>2.171491760633192</v>
      </c>
      <c r="CS210" s="223">
        <v>2.2054590803619734</v>
      </c>
      <c r="CT210" s="223">
        <v>2.2394264000907551</v>
      </c>
      <c r="CU210" s="223">
        <v>2.3335935614866448</v>
      </c>
      <c r="CV210" s="223">
        <v>2.4457872888166592</v>
      </c>
      <c r="CW210" s="223">
        <v>2.4950493456148486</v>
      </c>
      <c r="CX210" s="223">
        <v>2.5221019037340455</v>
      </c>
      <c r="CY210" s="223">
        <v>2.5501173801728583</v>
      </c>
      <c r="CZ210" s="223">
        <v>2.5788068994354023</v>
      </c>
      <c r="DA210" s="224">
        <v>0</v>
      </c>
      <c r="DB210" s="224">
        <v>0</v>
      </c>
      <c r="DC210" s="224">
        <v>0</v>
      </c>
      <c r="DD210" s="225">
        <v>0</v>
      </c>
      <c r="DE210" s="225">
        <v>0</v>
      </c>
      <c r="DF210" s="225">
        <v>0</v>
      </c>
      <c r="DG210" s="225">
        <v>0</v>
      </c>
      <c r="DH210" s="225">
        <v>0</v>
      </c>
      <c r="DI210" s="225">
        <v>0</v>
      </c>
      <c r="DJ210" s="225">
        <v>0</v>
      </c>
      <c r="DK210" s="225">
        <v>0</v>
      </c>
      <c r="DL210" s="225">
        <v>0</v>
      </c>
      <c r="DM210" s="225">
        <v>0</v>
      </c>
      <c r="DN210" s="225">
        <v>0</v>
      </c>
      <c r="DO210" s="225">
        <v>0</v>
      </c>
      <c r="DP210" s="224">
        <v>0</v>
      </c>
      <c r="DQ210" s="224">
        <v>0</v>
      </c>
      <c r="DR210" s="224">
        <v>0</v>
      </c>
      <c r="DS210" s="225">
        <v>0</v>
      </c>
      <c r="DT210" s="225">
        <v>0</v>
      </c>
      <c r="DU210" s="225">
        <v>0</v>
      </c>
      <c r="DV210" s="225">
        <v>0</v>
      </c>
      <c r="DW210" s="225">
        <v>0</v>
      </c>
      <c r="DX210" s="225">
        <v>0</v>
      </c>
      <c r="DY210" s="225">
        <v>0</v>
      </c>
      <c r="DZ210" s="225">
        <v>0</v>
      </c>
      <c r="EA210" s="225">
        <v>0</v>
      </c>
      <c r="EB210" s="225">
        <v>0</v>
      </c>
      <c r="EC210" s="225">
        <v>0</v>
      </c>
      <c r="ED210" s="225">
        <v>0</v>
      </c>
    </row>
    <row r="211" spans="1:134" ht="15" x14ac:dyDescent="0.25">
      <c r="A211" s="216">
        <v>103</v>
      </c>
      <c r="B211" s="216">
        <v>94</v>
      </c>
      <c r="C211" s="216" t="s">
        <v>909</v>
      </c>
      <c r="D211" s="2">
        <v>99709</v>
      </c>
      <c r="E211" s="2">
        <v>99709</v>
      </c>
      <c r="F211" s="217" t="s">
        <v>773</v>
      </c>
      <c r="G211" s="20">
        <v>258</v>
      </c>
      <c r="H211" s="20">
        <v>87</v>
      </c>
      <c r="I211" s="20">
        <v>83</v>
      </c>
      <c r="J211" s="20">
        <v>4</v>
      </c>
      <c r="K211" s="20">
        <v>1</v>
      </c>
      <c r="L211" s="20">
        <v>148</v>
      </c>
      <c r="M211" s="20">
        <v>149</v>
      </c>
      <c r="N211" s="20">
        <v>1</v>
      </c>
      <c r="O211" s="20">
        <v>0</v>
      </c>
      <c r="P211" s="20">
        <v>0</v>
      </c>
      <c r="Q211" s="20">
        <v>150</v>
      </c>
      <c r="R211" s="20">
        <v>87118</v>
      </c>
      <c r="S211" s="20">
        <v>3077.6756756756758</v>
      </c>
      <c r="T211" s="20">
        <v>3641.7046979865772</v>
      </c>
      <c r="U211" s="20">
        <v>864</v>
      </c>
      <c r="V211" s="20">
        <v>0</v>
      </c>
      <c r="W211" s="20">
        <v>0</v>
      </c>
      <c r="X211" s="20">
        <v>3623.1866666666665</v>
      </c>
      <c r="Y211" s="20">
        <v>0.58389261744966447</v>
      </c>
      <c r="Z211" s="20">
        <v>86.416107382550337</v>
      </c>
      <c r="AA211" s="20">
        <v>0</v>
      </c>
      <c r="AB211" s="218">
        <v>1</v>
      </c>
      <c r="AC211" s="218">
        <v>0</v>
      </c>
      <c r="AD211" s="219">
        <v>88</v>
      </c>
      <c r="AE211" s="220">
        <v>0.5570469798657719</v>
      </c>
      <c r="AF211" s="220">
        <v>82.442953020134226</v>
      </c>
      <c r="AG211" s="221">
        <v>83</v>
      </c>
      <c r="AH211" s="220">
        <v>0</v>
      </c>
      <c r="AI211" s="220">
        <v>0.55595825748774041</v>
      </c>
      <c r="AJ211" s="220">
        <v>82.28182210818558</v>
      </c>
      <c r="AK211" s="220">
        <v>82.837780365673325</v>
      </c>
      <c r="AL211" s="220">
        <v>0</v>
      </c>
      <c r="AM211" s="220">
        <v>0.53139754495659086</v>
      </c>
      <c r="AN211" s="220">
        <v>78.646836653575434</v>
      </c>
      <c r="AO211" s="220">
        <v>79.178234198532024</v>
      </c>
      <c r="AP211" s="220">
        <v>0</v>
      </c>
      <c r="AQ211" s="220">
        <v>0.95966573850124082</v>
      </c>
      <c r="AR211" s="220">
        <v>0</v>
      </c>
      <c r="AS211" s="220">
        <v>78.874687998983134</v>
      </c>
      <c r="AT211" s="220">
        <v>80.831949629281951</v>
      </c>
      <c r="AU211" s="220">
        <v>82.837780365673325</v>
      </c>
      <c r="AV211" s="220">
        <v>84.893385442056555</v>
      </c>
      <c r="AW211" s="220">
        <v>87</v>
      </c>
      <c r="AX211" s="220">
        <v>75.532443021657684</v>
      </c>
      <c r="AY211" s="220">
        <v>77.333857159436249</v>
      </c>
      <c r="AZ211" s="220">
        <v>79.178234198532039</v>
      </c>
      <c r="BA211" s="220">
        <v>81.066598784444864</v>
      </c>
      <c r="BB211" s="220">
        <v>83</v>
      </c>
      <c r="BC211" s="220">
        <v>0.92095832965313207</v>
      </c>
      <c r="BD211" s="220">
        <v>0.94011284192667122</v>
      </c>
      <c r="BE211" s="220">
        <v>0.95966573850124082</v>
      </c>
      <c r="BF211" s="220">
        <v>0.97962530515561963</v>
      </c>
      <c r="BG211" s="220">
        <v>1</v>
      </c>
      <c r="BH211" s="222">
        <v>87.812869206477572</v>
      </c>
      <c r="BI211" s="222">
        <v>88.633333313493537</v>
      </c>
      <c r="BJ211" s="222">
        <v>89.461463282665974</v>
      </c>
      <c r="BK211" s="223">
        <v>89.742419650718944</v>
      </c>
      <c r="BL211" s="223">
        <v>90.023376018771927</v>
      </c>
      <c r="BM211" s="223">
        <v>90.304332386824925</v>
      </c>
      <c r="BN211" s="223">
        <v>90.585288754877894</v>
      </c>
      <c r="BO211" s="223">
        <v>90.917501232689631</v>
      </c>
      <c r="BP211" s="223">
        <v>91.249713710501368</v>
      </c>
      <c r="BQ211" s="223">
        <v>92.170702068299789</v>
      </c>
      <c r="BR211" s="223">
        <v>93.26799665759458</v>
      </c>
      <c r="BS211" s="223">
        <v>93.749797108195352</v>
      </c>
      <c r="BT211" s="223">
        <v>94.014380756115912</v>
      </c>
      <c r="BU211" s="223">
        <v>94.288382087958624</v>
      </c>
      <c r="BV211" s="223">
        <v>94.568975798546887</v>
      </c>
      <c r="BW211" s="222">
        <v>83.775495909628034</v>
      </c>
      <c r="BX211" s="222">
        <v>84.558237528965108</v>
      </c>
      <c r="BY211" s="222">
        <v>85.34829255702617</v>
      </c>
      <c r="BZ211" s="223">
        <v>85.616331390915789</v>
      </c>
      <c r="CA211" s="223">
        <v>85.884370224805423</v>
      </c>
      <c r="CB211" s="223">
        <v>86.152409058695042</v>
      </c>
      <c r="CC211" s="223">
        <v>86.420447892584662</v>
      </c>
      <c r="CD211" s="223">
        <v>86.737386233485523</v>
      </c>
      <c r="CE211" s="223">
        <v>87.054324574386371</v>
      </c>
      <c r="CF211" s="223">
        <v>87.932968639872229</v>
      </c>
      <c r="CG211" s="223">
        <v>88.979812903222424</v>
      </c>
      <c r="CH211" s="223">
        <v>89.439461608967989</v>
      </c>
      <c r="CI211" s="223">
        <v>89.691880491466904</v>
      </c>
      <c r="CJ211" s="223">
        <v>89.953284060926052</v>
      </c>
      <c r="CK211" s="223">
        <v>90.220976911257395</v>
      </c>
      <c r="CL211" s="222">
        <v>1.0093433242123859</v>
      </c>
      <c r="CM211" s="222">
        <v>1.0187739461321097</v>
      </c>
      <c r="CN211" s="222">
        <v>1.0282926814099538</v>
      </c>
      <c r="CO211" s="223">
        <v>1.0315220649507926</v>
      </c>
      <c r="CP211" s="223">
        <v>1.0347514484916314</v>
      </c>
      <c r="CQ211" s="223">
        <v>1.0379808320324704</v>
      </c>
      <c r="CR211" s="223">
        <v>1.0412102155733092</v>
      </c>
      <c r="CS211" s="223">
        <v>1.0450287498010302</v>
      </c>
      <c r="CT211" s="223">
        <v>1.0488472840287515</v>
      </c>
      <c r="CU211" s="223">
        <v>1.0594333571068941</v>
      </c>
      <c r="CV211" s="223">
        <v>1.0720459385930412</v>
      </c>
      <c r="CW211" s="223">
        <v>1.0775838748068431</v>
      </c>
      <c r="CX211" s="223">
        <v>1.0806250661622518</v>
      </c>
      <c r="CY211" s="223">
        <v>1.0837745067581452</v>
      </c>
      <c r="CZ211" s="223">
        <v>1.0869997218223781</v>
      </c>
      <c r="DA211" s="224">
        <v>0</v>
      </c>
      <c r="DB211" s="224">
        <v>0</v>
      </c>
      <c r="DC211" s="224">
        <v>0</v>
      </c>
      <c r="DD211" s="225">
        <v>0</v>
      </c>
      <c r="DE211" s="225">
        <v>0</v>
      </c>
      <c r="DF211" s="225">
        <v>0</v>
      </c>
      <c r="DG211" s="225">
        <v>0</v>
      </c>
      <c r="DH211" s="225">
        <v>0</v>
      </c>
      <c r="DI211" s="225">
        <v>0</v>
      </c>
      <c r="DJ211" s="225">
        <v>0</v>
      </c>
      <c r="DK211" s="225">
        <v>0</v>
      </c>
      <c r="DL211" s="225">
        <v>0</v>
      </c>
      <c r="DM211" s="225">
        <v>0</v>
      </c>
      <c r="DN211" s="225">
        <v>0</v>
      </c>
      <c r="DO211" s="225">
        <v>0</v>
      </c>
      <c r="DP211" s="224">
        <v>0</v>
      </c>
      <c r="DQ211" s="224">
        <v>0</v>
      </c>
      <c r="DR211" s="224">
        <v>0</v>
      </c>
      <c r="DS211" s="225">
        <v>0</v>
      </c>
      <c r="DT211" s="225">
        <v>0</v>
      </c>
      <c r="DU211" s="225">
        <v>0</v>
      </c>
      <c r="DV211" s="225">
        <v>0</v>
      </c>
      <c r="DW211" s="225">
        <v>0</v>
      </c>
      <c r="DX211" s="225">
        <v>0</v>
      </c>
      <c r="DY211" s="225">
        <v>0</v>
      </c>
      <c r="DZ211" s="225">
        <v>0</v>
      </c>
      <c r="EA211" s="225">
        <v>0</v>
      </c>
      <c r="EB211" s="225">
        <v>0</v>
      </c>
      <c r="EC211" s="225">
        <v>0</v>
      </c>
      <c r="ED211" s="225">
        <v>0</v>
      </c>
    </row>
    <row r="212" spans="1:134" ht="15" x14ac:dyDescent="0.25">
      <c r="A212" s="216">
        <v>104</v>
      </c>
      <c r="B212" s="216">
        <v>94</v>
      </c>
      <c r="C212" s="216" t="s">
        <v>910</v>
      </c>
      <c r="D212" s="2">
        <v>99709</v>
      </c>
      <c r="E212" s="2">
        <v>99709</v>
      </c>
      <c r="F212" s="217" t="s">
        <v>773</v>
      </c>
      <c r="G212" s="20">
        <v>2321</v>
      </c>
      <c r="H212" s="20">
        <v>983</v>
      </c>
      <c r="I212" s="20">
        <v>933</v>
      </c>
      <c r="J212" s="20">
        <v>50</v>
      </c>
      <c r="K212" s="20">
        <v>27</v>
      </c>
      <c r="L212" s="20">
        <v>552</v>
      </c>
      <c r="M212" s="20">
        <v>579</v>
      </c>
      <c r="N212" s="20">
        <v>6</v>
      </c>
      <c r="O212" s="20">
        <v>0</v>
      </c>
      <c r="P212" s="20">
        <v>0</v>
      </c>
      <c r="Q212" s="20">
        <v>585</v>
      </c>
      <c r="R212" s="20">
        <v>7393.1111111111113</v>
      </c>
      <c r="S212" s="20">
        <v>2418.338768115942</v>
      </c>
      <c r="T212" s="20">
        <v>2650.322970639033</v>
      </c>
      <c r="U212" s="20">
        <v>11231.5</v>
      </c>
      <c r="V212" s="20">
        <v>0</v>
      </c>
      <c r="W212" s="20">
        <v>0</v>
      </c>
      <c r="X212" s="20">
        <v>2738.3350427350429</v>
      </c>
      <c r="Y212" s="20">
        <v>45.839378238341972</v>
      </c>
      <c r="Z212" s="20">
        <v>937.16062176165804</v>
      </c>
      <c r="AA212" s="20">
        <v>0</v>
      </c>
      <c r="AB212" s="218">
        <v>6</v>
      </c>
      <c r="AC212" s="218">
        <v>0</v>
      </c>
      <c r="AD212" s="219">
        <v>989</v>
      </c>
      <c r="AE212" s="220">
        <v>43.50777202072539</v>
      </c>
      <c r="AF212" s="220">
        <v>889.49222797927462</v>
      </c>
      <c r="AG212" s="221">
        <v>933</v>
      </c>
      <c r="AH212" s="220">
        <v>0</v>
      </c>
      <c r="AI212" s="220">
        <v>43.646348811572388</v>
      </c>
      <c r="AJ212" s="220">
        <v>892.32535348103545</v>
      </c>
      <c r="AK212" s="220">
        <v>935.9717022926078</v>
      </c>
      <c r="AL212" s="220">
        <v>0</v>
      </c>
      <c r="AM212" s="220">
        <v>41.504440512208845</v>
      </c>
      <c r="AN212" s="220">
        <v>848.53522824960305</v>
      </c>
      <c r="AO212" s="220">
        <v>890.03966876181187</v>
      </c>
      <c r="AP212" s="220">
        <v>0</v>
      </c>
      <c r="AQ212" s="220">
        <v>5.7579944310074449</v>
      </c>
      <c r="AR212" s="220">
        <v>0</v>
      </c>
      <c r="AS212" s="220">
        <v>891.19331382759106</v>
      </c>
      <c r="AT212" s="220">
        <v>913.30812052395584</v>
      </c>
      <c r="AU212" s="220">
        <v>935.9717022926078</v>
      </c>
      <c r="AV212" s="220">
        <v>959.19767689128264</v>
      </c>
      <c r="AW212" s="220">
        <v>983</v>
      </c>
      <c r="AX212" s="220">
        <v>849.05746191815194</v>
      </c>
      <c r="AY212" s="220">
        <v>869.30709312956651</v>
      </c>
      <c r="AZ212" s="220">
        <v>890.03966876181187</v>
      </c>
      <c r="BA212" s="220">
        <v>911.26670681791643</v>
      </c>
      <c r="BB212" s="220">
        <v>933</v>
      </c>
      <c r="BC212" s="220">
        <v>5.5257499779187924</v>
      </c>
      <c r="BD212" s="220">
        <v>5.6406770515600275</v>
      </c>
      <c r="BE212" s="220">
        <v>5.7579944310074449</v>
      </c>
      <c r="BF212" s="220">
        <v>5.8777518309337182</v>
      </c>
      <c r="BG212" s="220">
        <v>6</v>
      </c>
      <c r="BH212" s="222">
        <v>990.91115179976782</v>
      </c>
      <c r="BI212" s="222">
        <v>998.8859722900736</v>
      </c>
      <c r="BJ212" s="222">
        <v>1006.9249738744535</v>
      </c>
      <c r="BK212" s="223">
        <v>1010.1626517422575</v>
      </c>
      <c r="BL212" s="223">
        <v>1013.4003296100615</v>
      </c>
      <c r="BM212" s="223">
        <v>1016.6380074778652</v>
      </c>
      <c r="BN212" s="223">
        <v>1019.8756853456692</v>
      </c>
      <c r="BO212" s="223">
        <v>1023.704027071017</v>
      </c>
      <c r="BP212" s="223">
        <v>1027.5323687963648</v>
      </c>
      <c r="BQ212" s="223">
        <v>1038.145631073399</v>
      </c>
      <c r="BR212" s="223">
        <v>1050.7906066290013</v>
      </c>
      <c r="BS212" s="223">
        <v>1056.3427664409264</v>
      </c>
      <c r="BT212" s="223">
        <v>1059.3917687717569</v>
      </c>
      <c r="BU212" s="223">
        <v>1062.5492983696934</v>
      </c>
      <c r="BV212" s="223">
        <v>1065.7827970546041</v>
      </c>
      <c r="BW212" s="222">
        <v>940.50875343762289</v>
      </c>
      <c r="BX212" s="222">
        <v>948.07793707694668</v>
      </c>
      <c r="BY212" s="222">
        <v>955.70803725825544</v>
      </c>
      <c r="BZ212" s="223">
        <v>958.78103161294632</v>
      </c>
      <c r="CA212" s="223">
        <v>961.8540259676372</v>
      </c>
      <c r="CB212" s="223">
        <v>964.92702032232785</v>
      </c>
      <c r="CC212" s="223">
        <v>968.00001467701873</v>
      </c>
      <c r="CD212" s="223">
        <v>971.6336289493986</v>
      </c>
      <c r="CE212" s="223">
        <v>975.26724322177859</v>
      </c>
      <c r="CF212" s="223">
        <v>985.34066509814977</v>
      </c>
      <c r="CG212" s="223">
        <v>997.34245776689534</v>
      </c>
      <c r="CH212" s="223">
        <v>1002.6122086361997</v>
      </c>
      <c r="CI212" s="223">
        <v>1005.5061243784835</v>
      </c>
      <c r="CJ212" s="223">
        <v>1008.5030471810009</v>
      </c>
      <c r="CK212" s="223">
        <v>1011.5720749256823</v>
      </c>
      <c r="CL212" s="222">
        <v>6.0482878034573826</v>
      </c>
      <c r="CM212" s="222">
        <v>6.0969642255752206</v>
      </c>
      <c r="CN212" s="222">
        <v>6.1460323939437647</v>
      </c>
      <c r="CO212" s="223">
        <v>6.1657944155173396</v>
      </c>
      <c r="CP212" s="223">
        <v>6.1855564370909146</v>
      </c>
      <c r="CQ212" s="223">
        <v>6.2053184586644878</v>
      </c>
      <c r="CR212" s="223">
        <v>6.2250804802380628</v>
      </c>
      <c r="CS212" s="223">
        <v>6.2484477745942035</v>
      </c>
      <c r="CT212" s="223">
        <v>6.2718150689503442</v>
      </c>
      <c r="CU212" s="223">
        <v>6.3365959170299018</v>
      </c>
      <c r="CV212" s="223">
        <v>6.4137778634527027</v>
      </c>
      <c r="CW212" s="223">
        <v>6.4476669365672006</v>
      </c>
      <c r="CX212" s="223">
        <v>6.4662773271928193</v>
      </c>
      <c r="CY212" s="223">
        <v>6.4855501426430919</v>
      </c>
      <c r="CZ212" s="223">
        <v>6.5052866554706252</v>
      </c>
      <c r="DA212" s="224">
        <v>0</v>
      </c>
      <c r="DB212" s="224">
        <v>0</v>
      </c>
      <c r="DC212" s="224">
        <v>0</v>
      </c>
      <c r="DD212" s="225">
        <v>0</v>
      </c>
      <c r="DE212" s="225">
        <v>0</v>
      </c>
      <c r="DF212" s="225">
        <v>0</v>
      </c>
      <c r="DG212" s="225">
        <v>0</v>
      </c>
      <c r="DH212" s="225">
        <v>0</v>
      </c>
      <c r="DI212" s="225">
        <v>0</v>
      </c>
      <c r="DJ212" s="225">
        <v>0</v>
      </c>
      <c r="DK212" s="225">
        <v>0</v>
      </c>
      <c r="DL212" s="225">
        <v>0</v>
      </c>
      <c r="DM212" s="225">
        <v>0</v>
      </c>
      <c r="DN212" s="225">
        <v>0</v>
      </c>
      <c r="DO212" s="225">
        <v>0</v>
      </c>
      <c r="DP212" s="224">
        <v>0</v>
      </c>
      <c r="DQ212" s="224">
        <v>0</v>
      </c>
      <c r="DR212" s="224">
        <v>0</v>
      </c>
      <c r="DS212" s="225">
        <v>0</v>
      </c>
      <c r="DT212" s="225">
        <v>0</v>
      </c>
      <c r="DU212" s="225">
        <v>0</v>
      </c>
      <c r="DV212" s="225">
        <v>0</v>
      </c>
      <c r="DW212" s="225">
        <v>0</v>
      </c>
      <c r="DX212" s="225">
        <v>0</v>
      </c>
      <c r="DY212" s="225">
        <v>0</v>
      </c>
      <c r="DZ212" s="225">
        <v>0</v>
      </c>
      <c r="EA212" s="225">
        <v>0</v>
      </c>
      <c r="EB212" s="225">
        <v>0</v>
      </c>
      <c r="EC212" s="225">
        <v>0</v>
      </c>
      <c r="ED212" s="225">
        <v>0</v>
      </c>
    </row>
    <row r="213" spans="1:134" ht="15" x14ac:dyDescent="0.25">
      <c r="A213" s="216">
        <v>105</v>
      </c>
      <c r="B213" s="216">
        <v>94</v>
      </c>
      <c r="C213" s="216" t="s">
        <v>911</v>
      </c>
      <c r="D213" s="2">
        <v>99709</v>
      </c>
      <c r="E213" s="2">
        <v>99709</v>
      </c>
      <c r="F213" s="217" t="s">
        <v>773</v>
      </c>
      <c r="G213" s="20">
        <v>1308</v>
      </c>
      <c r="H213" s="20">
        <v>508</v>
      </c>
      <c r="I213" s="20">
        <v>489</v>
      </c>
      <c r="J213" s="20">
        <v>19</v>
      </c>
      <c r="K213" s="20">
        <v>15</v>
      </c>
      <c r="L213" s="20">
        <v>325</v>
      </c>
      <c r="M213" s="20">
        <v>340</v>
      </c>
      <c r="N213" s="20">
        <v>9</v>
      </c>
      <c r="O213" s="20">
        <v>0</v>
      </c>
      <c r="P213" s="20">
        <v>0</v>
      </c>
      <c r="Q213" s="20">
        <v>349</v>
      </c>
      <c r="R213" s="20">
        <v>5749.8666666666668</v>
      </c>
      <c r="S213" s="20">
        <v>2513.8953846153845</v>
      </c>
      <c r="T213" s="20">
        <v>2656.6588235294116</v>
      </c>
      <c r="U213" s="20">
        <v>9360</v>
      </c>
      <c r="V213" s="20">
        <v>0</v>
      </c>
      <c r="W213" s="20">
        <v>0</v>
      </c>
      <c r="X213" s="20">
        <v>2829.5243553008595</v>
      </c>
      <c r="Y213" s="20">
        <v>22.411764705882351</v>
      </c>
      <c r="Z213" s="20">
        <v>485.58823529411762</v>
      </c>
      <c r="AA213" s="20">
        <v>0</v>
      </c>
      <c r="AB213" s="218">
        <v>9</v>
      </c>
      <c r="AC213" s="218">
        <v>0</v>
      </c>
      <c r="AD213" s="219">
        <v>517</v>
      </c>
      <c r="AE213" s="220">
        <v>21.573529411764707</v>
      </c>
      <c r="AF213" s="220">
        <v>467.4264705882353</v>
      </c>
      <c r="AG213" s="221">
        <v>489</v>
      </c>
      <c r="AH213" s="220">
        <v>0</v>
      </c>
      <c r="AI213" s="220">
        <v>21.339549911644038</v>
      </c>
      <c r="AJ213" s="220">
        <v>462.35691475228754</v>
      </c>
      <c r="AK213" s="220">
        <v>483.69646466393158</v>
      </c>
      <c r="AL213" s="220">
        <v>0</v>
      </c>
      <c r="AM213" s="220">
        <v>20.580168244019578</v>
      </c>
      <c r="AN213" s="220">
        <v>445.90364528709085</v>
      </c>
      <c r="AO213" s="220">
        <v>466.48381353111046</v>
      </c>
      <c r="AP213" s="220">
        <v>0</v>
      </c>
      <c r="AQ213" s="220">
        <v>8.6369916465111682</v>
      </c>
      <c r="AR213" s="220">
        <v>0</v>
      </c>
      <c r="AS213" s="220">
        <v>460.55564946532684</v>
      </c>
      <c r="AT213" s="220">
        <v>471.9842576054624</v>
      </c>
      <c r="AU213" s="220">
        <v>483.69646466393158</v>
      </c>
      <c r="AV213" s="220">
        <v>495.69930809844516</v>
      </c>
      <c r="AW213" s="220">
        <v>508</v>
      </c>
      <c r="AX213" s="220">
        <v>445.00439322398319</v>
      </c>
      <c r="AY213" s="220">
        <v>455.61754398752203</v>
      </c>
      <c r="AZ213" s="220">
        <v>466.4838135311104</v>
      </c>
      <c r="BA213" s="220">
        <v>477.60923862160894</v>
      </c>
      <c r="BB213" s="220">
        <v>489</v>
      </c>
      <c r="BC213" s="220">
        <v>8.2886249668781886</v>
      </c>
      <c r="BD213" s="220">
        <v>8.4610155773400404</v>
      </c>
      <c r="BE213" s="220">
        <v>8.6369916465111682</v>
      </c>
      <c r="BF213" s="220">
        <v>8.8166277464005773</v>
      </c>
      <c r="BG213" s="220">
        <v>9</v>
      </c>
      <c r="BH213" s="222">
        <v>512.08836735939167</v>
      </c>
      <c r="BI213" s="222">
        <v>516.2096377653686</v>
      </c>
      <c r="BJ213" s="222">
        <v>520.36407602057204</v>
      </c>
      <c r="BK213" s="223">
        <v>521.91705887860621</v>
      </c>
      <c r="BL213" s="223">
        <v>523.4700417366405</v>
      </c>
      <c r="BM213" s="223">
        <v>525.02302459467489</v>
      </c>
      <c r="BN213" s="223">
        <v>526.57600745270906</v>
      </c>
      <c r="BO213" s="223">
        <v>528.41230782504806</v>
      </c>
      <c r="BP213" s="223">
        <v>530.24860819738706</v>
      </c>
      <c r="BQ213" s="223">
        <v>535.33935998216384</v>
      </c>
      <c r="BR213" s="223">
        <v>541.40464228630856</v>
      </c>
      <c r="BS213" s="223">
        <v>544.06778833265537</v>
      </c>
      <c r="BT213" s="223">
        <v>545.5302711821605</v>
      </c>
      <c r="BU213" s="223">
        <v>547.04481016335239</v>
      </c>
      <c r="BV213" s="223">
        <v>548.595788436725</v>
      </c>
      <c r="BW213" s="222">
        <v>492.93545598177667</v>
      </c>
      <c r="BX213" s="222">
        <v>496.90258438438042</v>
      </c>
      <c r="BY213" s="222">
        <v>500.90164010641683</v>
      </c>
      <c r="BZ213" s="223">
        <v>502.39653895991825</v>
      </c>
      <c r="CA213" s="223">
        <v>503.89143781341977</v>
      </c>
      <c r="CB213" s="223">
        <v>505.3863366669213</v>
      </c>
      <c r="CC213" s="223">
        <v>506.88123552042276</v>
      </c>
      <c r="CD213" s="223">
        <v>508.64885536702462</v>
      </c>
      <c r="CE213" s="223">
        <v>510.41647521362654</v>
      </c>
      <c r="CF213" s="223">
        <v>515.31682486472073</v>
      </c>
      <c r="CG213" s="223">
        <v>521.15525605906487</v>
      </c>
      <c r="CH213" s="223">
        <v>523.71879624934752</v>
      </c>
      <c r="CI213" s="223">
        <v>525.12657993715857</v>
      </c>
      <c r="CJ213" s="223">
        <v>526.58447277535299</v>
      </c>
      <c r="CK213" s="223">
        <v>528.07744201881599</v>
      </c>
      <c r="CL213" s="222">
        <v>9.072431705186073</v>
      </c>
      <c r="CM213" s="222">
        <v>9.1454463383628308</v>
      </c>
      <c r="CN213" s="222">
        <v>9.2190485909156479</v>
      </c>
      <c r="CO213" s="223">
        <v>9.2465620667469626</v>
      </c>
      <c r="CP213" s="223">
        <v>9.274075542578279</v>
      </c>
      <c r="CQ213" s="223">
        <v>9.3015890184095955</v>
      </c>
      <c r="CR213" s="223">
        <v>9.3291024942409102</v>
      </c>
      <c r="CS213" s="223">
        <v>9.3616353748532148</v>
      </c>
      <c r="CT213" s="223">
        <v>9.3941682554655195</v>
      </c>
      <c r="CU213" s="223">
        <v>9.4843587398414861</v>
      </c>
      <c r="CV213" s="223">
        <v>9.5918145286944458</v>
      </c>
      <c r="CW213" s="223">
        <v>9.6389962499879918</v>
      </c>
      <c r="CX213" s="223">
        <v>9.6649063792115069</v>
      </c>
      <c r="CY213" s="223">
        <v>9.6917387627365592</v>
      </c>
      <c r="CZ213" s="223">
        <v>9.7192167242726875</v>
      </c>
      <c r="DA213" s="224">
        <v>0</v>
      </c>
      <c r="DB213" s="224">
        <v>0</v>
      </c>
      <c r="DC213" s="224">
        <v>0</v>
      </c>
      <c r="DD213" s="225">
        <v>0</v>
      </c>
      <c r="DE213" s="225">
        <v>0</v>
      </c>
      <c r="DF213" s="225">
        <v>0</v>
      </c>
      <c r="DG213" s="225">
        <v>0</v>
      </c>
      <c r="DH213" s="225">
        <v>0</v>
      </c>
      <c r="DI213" s="225">
        <v>0</v>
      </c>
      <c r="DJ213" s="225">
        <v>0</v>
      </c>
      <c r="DK213" s="225">
        <v>0</v>
      </c>
      <c r="DL213" s="225">
        <v>0</v>
      </c>
      <c r="DM213" s="225">
        <v>0</v>
      </c>
      <c r="DN213" s="225">
        <v>0</v>
      </c>
      <c r="DO213" s="225">
        <v>0</v>
      </c>
      <c r="DP213" s="224">
        <v>0</v>
      </c>
      <c r="DQ213" s="224">
        <v>0</v>
      </c>
      <c r="DR213" s="224">
        <v>0</v>
      </c>
      <c r="DS213" s="225">
        <v>0</v>
      </c>
      <c r="DT213" s="225">
        <v>0</v>
      </c>
      <c r="DU213" s="225">
        <v>0</v>
      </c>
      <c r="DV213" s="225">
        <v>0</v>
      </c>
      <c r="DW213" s="225">
        <v>0</v>
      </c>
      <c r="DX213" s="225">
        <v>0</v>
      </c>
      <c r="DY213" s="225">
        <v>0</v>
      </c>
      <c r="DZ213" s="225">
        <v>0</v>
      </c>
      <c r="EA213" s="225">
        <v>0</v>
      </c>
      <c r="EB213" s="225">
        <v>0</v>
      </c>
      <c r="EC213" s="225">
        <v>0</v>
      </c>
      <c r="ED213" s="225">
        <v>0</v>
      </c>
    </row>
    <row r="214" spans="1:134" ht="15" x14ac:dyDescent="0.25">
      <c r="A214" s="216">
        <v>106</v>
      </c>
      <c r="B214" s="216">
        <v>94</v>
      </c>
      <c r="C214" s="216" t="s">
        <v>912</v>
      </c>
      <c r="D214" s="2">
        <v>99709</v>
      </c>
      <c r="E214" s="2">
        <v>99709</v>
      </c>
      <c r="F214" s="217" t="s">
        <v>773</v>
      </c>
      <c r="G214" s="20">
        <v>1331</v>
      </c>
      <c r="H214" s="20">
        <v>577</v>
      </c>
      <c r="I214" s="20">
        <v>518</v>
      </c>
      <c r="J214" s="20">
        <v>59</v>
      </c>
      <c r="K214" s="20">
        <v>9</v>
      </c>
      <c r="L214" s="20">
        <v>288</v>
      </c>
      <c r="M214" s="20">
        <v>297</v>
      </c>
      <c r="N214" s="20">
        <v>24</v>
      </c>
      <c r="O214" s="20">
        <v>0</v>
      </c>
      <c r="P214" s="20">
        <v>0</v>
      </c>
      <c r="Q214" s="20">
        <v>321</v>
      </c>
      <c r="R214" s="20">
        <v>4333.4444444444443</v>
      </c>
      <c r="S214" s="20">
        <v>2359.7048611111113</v>
      </c>
      <c r="T214" s="20">
        <v>2419.5151515151515</v>
      </c>
      <c r="U214" s="20">
        <v>8092.958333333333</v>
      </c>
      <c r="V214" s="20">
        <v>0</v>
      </c>
      <c r="W214" s="20">
        <v>0</v>
      </c>
      <c r="X214" s="20">
        <v>2843.6978193146419</v>
      </c>
      <c r="Y214" s="20">
        <v>17.484848484848484</v>
      </c>
      <c r="Z214" s="20">
        <v>559.5151515151515</v>
      </c>
      <c r="AA214" s="20">
        <v>0</v>
      </c>
      <c r="AB214" s="218">
        <v>24</v>
      </c>
      <c r="AC214" s="218">
        <v>0</v>
      </c>
      <c r="AD214" s="219">
        <v>601</v>
      </c>
      <c r="AE214" s="220">
        <v>15.696969696969695</v>
      </c>
      <c r="AF214" s="220">
        <v>502.30303030303025</v>
      </c>
      <c r="AG214" s="221">
        <v>518</v>
      </c>
      <c r="AH214" s="220">
        <v>0</v>
      </c>
      <c r="AI214" s="220">
        <v>16.648345270286836</v>
      </c>
      <c r="AJ214" s="220">
        <v>532.74704864917874</v>
      </c>
      <c r="AK214" s="220">
        <v>549.39539391946562</v>
      </c>
      <c r="AL214" s="220">
        <v>0</v>
      </c>
      <c r="AM214" s="220">
        <v>14.974196902095505</v>
      </c>
      <c r="AN214" s="220">
        <v>479.17430086705616</v>
      </c>
      <c r="AO214" s="220">
        <v>494.14849776915167</v>
      </c>
      <c r="AP214" s="220">
        <v>0</v>
      </c>
      <c r="AQ214" s="220">
        <v>23.03197772402978</v>
      </c>
      <c r="AR214" s="220">
        <v>0</v>
      </c>
      <c r="AS214" s="220">
        <v>523.11143649900305</v>
      </c>
      <c r="AT214" s="220">
        <v>536.09235558730666</v>
      </c>
      <c r="AU214" s="220">
        <v>549.39539391946562</v>
      </c>
      <c r="AV214" s="220">
        <v>563.0285448283521</v>
      </c>
      <c r="AW214" s="220">
        <v>577</v>
      </c>
      <c r="AX214" s="220">
        <v>471.39524680986358</v>
      </c>
      <c r="AY214" s="220">
        <v>482.63780733238525</v>
      </c>
      <c r="AZ214" s="220">
        <v>494.14849776915173</v>
      </c>
      <c r="BA214" s="220">
        <v>505.93371289569205</v>
      </c>
      <c r="BB214" s="220">
        <v>518</v>
      </c>
      <c r="BC214" s="220">
        <v>22.10299991167517</v>
      </c>
      <c r="BD214" s="220">
        <v>22.56270820624011</v>
      </c>
      <c r="BE214" s="220">
        <v>23.03197772402978</v>
      </c>
      <c r="BF214" s="220">
        <v>23.511007323734873</v>
      </c>
      <c r="BG214" s="220">
        <v>24</v>
      </c>
      <c r="BH214" s="222">
        <v>583.11260746506605</v>
      </c>
      <c r="BI214" s="222">
        <v>589.28997051075942</v>
      </c>
      <c r="BJ214" s="222">
        <v>595.53277514305159</v>
      </c>
      <c r="BK214" s="223">
        <v>597.44061934287083</v>
      </c>
      <c r="BL214" s="223">
        <v>599.34846354268996</v>
      </c>
      <c r="BM214" s="223">
        <v>601.25630774250919</v>
      </c>
      <c r="BN214" s="223">
        <v>603.16415194232832</v>
      </c>
      <c r="BO214" s="223">
        <v>605.42005257662606</v>
      </c>
      <c r="BP214" s="223">
        <v>607.67595321092358</v>
      </c>
      <c r="BQ214" s="223">
        <v>613.92995737784622</v>
      </c>
      <c r="BR214" s="223">
        <v>621.38117527401528</v>
      </c>
      <c r="BS214" s="223">
        <v>624.65285835249119</v>
      </c>
      <c r="BT214" s="223">
        <v>626.44952301451804</v>
      </c>
      <c r="BU214" s="223">
        <v>628.31013879383477</v>
      </c>
      <c r="BV214" s="223">
        <v>630.21552035525451</v>
      </c>
      <c r="BW214" s="222">
        <v>523.48757481265886</v>
      </c>
      <c r="BX214" s="222">
        <v>529.03328375142701</v>
      </c>
      <c r="BY214" s="222">
        <v>534.63774267608449</v>
      </c>
      <c r="BZ214" s="223">
        <v>536.35050402011632</v>
      </c>
      <c r="CA214" s="223">
        <v>538.06326536414804</v>
      </c>
      <c r="CB214" s="223">
        <v>539.77602670817987</v>
      </c>
      <c r="CC214" s="223">
        <v>541.48878805221159</v>
      </c>
      <c r="CD214" s="223">
        <v>543.51401600466602</v>
      </c>
      <c r="CE214" s="223">
        <v>545.53924395712033</v>
      </c>
      <c r="CF214" s="223">
        <v>551.15375723002489</v>
      </c>
      <c r="CG214" s="223">
        <v>557.84306549729627</v>
      </c>
      <c r="CH214" s="223">
        <v>560.78020905821563</v>
      </c>
      <c r="CI214" s="223">
        <v>562.39315930939404</v>
      </c>
      <c r="CJ214" s="223">
        <v>564.06352148216024</v>
      </c>
      <c r="CK214" s="223">
        <v>565.7740720000379</v>
      </c>
      <c r="CL214" s="222">
        <v>24.254250570470681</v>
      </c>
      <c r="CM214" s="222">
        <v>24.511194613965728</v>
      </c>
      <c r="CN214" s="222">
        <v>24.77086066452901</v>
      </c>
      <c r="CO214" s="223">
        <v>24.85021640247643</v>
      </c>
      <c r="CP214" s="223">
        <v>24.929572140423847</v>
      </c>
      <c r="CQ214" s="223">
        <v>25.008927878371267</v>
      </c>
      <c r="CR214" s="223">
        <v>25.088283616318687</v>
      </c>
      <c r="CS214" s="223">
        <v>25.182116571644759</v>
      </c>
      <c r="CT214" s="223">
        <v>25.275949526970827</v>
      </c>
      <c r="CU214" s="223">
        <v>25.536081416062931</v>
      </c>
      <c r="CV214" s="223">
        <v>25.846010756631486</v>
      </c>
      <c r="CW214" s="223">
        <v>25.982094628179876</v>
      </c>
      <c r="CX214" s="223">
        <v>26.056825913948757</v>
      </c>
      <c r="CY214" s="223">
        <v>26.134217211528657</v>
      </c>
      <c r="CZ214" s="223">
        <v>26.213470517376273</v>
      </c>
      <c r="DA214" s="224">
        <v>0</v>
      </c>
      <c r="DB214" s="224">
        <v>0</v>
      </c>
      <c r="DC214" s="224">
        <v>0</v>
      </c>
      <c r="DD214" s="225">
        <v>0</v>
      </c>
      <c r="DE214" s="225">
        <v>0</v>
      </c>
      <c r="DF214" s="225">
        <v>0</v>
      </c>
      <c r="DG214" s="225">
        <v>0</v>
      </c>
      <c r="DH214" s="225">
        <v>0</v>
      </c>
      <c r="DI214" s="225">
        <v>0</v>
      </c>
      <c r="DJ214" s="225">
        <v>0</v>
      </c>
      <c r="DK214" s="225">
        <v>0</v>
      </c>
      <c r="DL214" s="225">
        <v>0</v>
      </c>
      <c r="DM214" s="225">
        <v>0</v>
      </c>
      <c r="DN214" s="225">
        <v>0</v>
      </c>
      <c r="DO214" s="225">
        <v>0</v>
      </c>
      <c r="DP214" s="224">
        <v>0</v>
      </c>
      <c r="DQ214" s="224">
        <v>0</v>
      </c>
      <c r="DR214" s="224">
        <v>0</v>
      </c>
      <c r="DS214" s="225">
        <v>0</v>
      </c>
      <c r="DT214" s="225">
        <v>0</v>
      </c>
      <c r="DU214" s="225">
        <v>0</v>
      </c>
      <c r="DV214" s="225">
        <v>0</v>
      </c>
      <c r="DW214" s="225">
        <v>0</v>
      </c>
      <c r="DX214" s="225">
        <v>0</v>
      </c>
      <c r="DY214" s="225">
        <v>0</v>
      </c>
      <c r="DZ214" s="225">
        <v>0</v>
      </c>
      <c r="EA214" s="225">
        <v>0</v>
      </c>
      <c r="EB214" s="225">
        <v>0</v>
      </c>
      <c r="EC214" s="225">
        <v>0</v>
      </c>
      <c r="ED214" s="225">
        <v>0</v>
      </c>
    </row>
    <row r="215" spans="1:134" ht="15" x14ac:dyDescent="0.25">
      <c r="A215" s="216">
        <v>107</v>
      </c>
      <c r="B215" s="216">
        <v>94</v>
      </c>
      <c r="C215" s="216" t="s">
        <v>913</v>
      </c>
      <c r="D215" s="2">
        <v>99709</v>
      </c>
      <c r="E215" s="2">
        <v>99709</v>
      </c>
      <c r="F215" s="217" t="s">
        <v>773</v>
      </c>
      <c r="G215" s="20">
        <v>1501</v>
      </c>
      <c r="H215" s="20">
        <v>566</v>
      </c>
      <c r="I215" s="20">
        <v>538</v>
      </c>
      <c r="J215" s="20">
        <v>28</v>
      </c>
      <c r="K215" s="20">
        <v>3</v>
      </c>
      <c r="L215" s="20">
        <v>456</v>
      </c>
      <c r="M215" s="20">
        <v>459</v>
      </c>
      <c r="N215" s="20">
        <v>22</v>
      </c>
      <c r="O215" s="20">
        <v>0</v>
      </c>
      <c r="P215" s="20">
        <v>0</v>
      </c>
      <c r="Q215" s="20">
        <v>481</v>
      </c>
      <c r="R215" s="20">
        <v>13988</v>
      </c>
      <c r="S215" s="20">
        <v>2847.7368421052633</v>
      </c>
      <c r="T215" s="20">
        <v>2920.5490196078431</v>
      </c>
      <c r="U215" s="20">
        <v>9652.136363636364</v>
      </c>
      <c r="V215" s="20">
        <v>0</v>
      </c>
      <c r="W215" s="20">
        <v>0</v>
      </c>
      <c r="X215" s="20">
        <v>3228.4386694386694</v>
      </c>
      <c r="Y215" s="20">
        <v>3.6993464052287583</v>
      </c>
      <c r="Z215" s="20">
        <v>562.30065359477123</v>
      </c>
      <c r="AA215" s="20">
        <v>0</v>
      </c>
      <c r="AB215" s="218">
        <v>22</v>
      </c>
      <c r="AC215" s="218">
        <v>0</v>
      </c>
      <c r="AD215" s="219">
        <v>588</v>
      </c>
      <c r="AE215" s="220">
        <v>3.5163398692810457</v>
      </c>
      <c r="AF215" s="220">
        <v>534.48366013071893</v>
      </c>
      <c r="AG215" s="221">
        <v>538</v>
      </c>
      <c r="AH215" s="220">
        <v>0</v>
      </c>
      <c r="AI215" s="220">
        <v>3.5223637357802646</v>
      </c>
      <c r="AJ215" s="220">
        <v>535.39928783860023</v>
      </c>
      <c r="AK215" s="220">
        <v>538.92165157438046</v>
      </c>
      <c r="AL215" s="220">
        <v>0</v>
      </c>
      <c r="AM215" s="220">
        <v>3.3544286950791586</v>
      </c>
      <c r="AN215" s="220">
        <v>509.87316165203208</v>
      </c>
      <c r="AO215" s="220">
        <v>513.22759034711123</v>
      </c>
      <c r="AP215" s="220">
        <v>0</v>
      </c>
      <c r="AQ215" s="220">
        <v>21.1126462470273</v>
      </c>
      <c r="AR215" s="220">
        <v>0</v>
      </c>
      <c r="AS215" s="220">
        <v>513.13877479798225</v>
      </c>
      <c r="AT215" s="220">
        <v>525.87222402498367</v>
      </c>
      <c r="AU215" s="220">
        <v>538.92165157438046</v>
      </c>
      <c r="AV215" s="220">
        <v>552.29489839314954</v>
      </c>
      <c r="AW215" s="220">
        <v>566</v>
      </c>
      <c r="AX215" s="220">
        <v>489.59583548978111</v>
      </c>
      <c r="AY215" s="220">
        <v>501.27247170815303</v>
      </c>
      <c r="AZ215" s="220">
        <v>513.22759034711123</v>
      </c>
      <c r="BA215" s="220">
        <v>525.46783308471493</v>
      </c>
      <c r="BB215" s="220">
        <v>538</v>
      </c>
      <c r="BC215" s="220">
        <v>20.261083252368906</v>
      </c>
      <c r="BD215" s="220">
        <v>20.682482522386767</v>
      </c>
      <c r="BE215" s="220">
        <v>21.1126462470273</v>
      </c>
      <c r="BF215" s="220">
        <v>21.551756713423632</v>
      </c>
      <c r="BG215" s="220">
        <v>22</v>
      </c>
      <c r="BH215" s="222">
        <v>575.6053291574475</v>
      </c>
      <c r="BI215" s="222">
        <v>585.37366599726761</v>
      </c>
      <c r="BJ215" s="222">
        <v>595.30777684886743</v>
      </c>
      <c r="BK215" s="223">
        <v>595.37514535137916</v>
      </c>
      <c r="BL215" s="223">
        <v>595.44251385389089</v>
      </c>
      <c r="BM215" s="223">
        <v>595.50988235640273</v>
      </c>
      <c r="BN215" s="223">
        <v>595.57725085891445</v>
      </c>
      <c r="BO215" s="223">
        <v>595.65690969455852</v>
      </c>
      <c r="BP215" s="223">
        <v>595.73656853020259</v>
      </c>
      <c r="BQ215" s="223">
        <v>595.95740569052634</v>
      </c>
      <c r="BR215" s="223">
        <v>596.22051805137903</v>
      </c>
      <c r="BS215" s="223">
        <v>596.33604550886787</v>
      </c>
      <c r="BT215" s="223">
        <v>596.39948811482486</v>
      </c>
      <c r="BU215" s="223">
        <v>596.46518891933204</v>
      </c>
      <c r="BV215" s="223">
        <v>596.53247046282422</v>
      </c>
      <c r="BW215" s="222">
        <v>547.13015386343943</v>
      </c>
      <c r="BX215" s="222">
        <v>556.41525142496459</v>
      </c>
      <c r="BY215" s="222">
        <v>565.85792216376444</v>
      </c>
      <c r="BZ215" s="223">
        <v>565.92195794883742</v>
      </c>
      <c r="CA215" s="223">
        <v>565.98599373391039</v>
      </c>
      <c r="CB215" s="223">
        <v>566.05002951898348</v>
      </c>
      <c r="CC215" s="223">
        <v>566.11406530405645</v>
      </c>
      <c r="CD215" s="223">
        <v>566.18978341991601</v>
      </c>
      <c r="CE215" s="223">
        <v>566.26550153577557</v>
      </c>
      <c r="CF215" s="223">
        <v>566.47541388958155</v>
      </c>
      <c r="CG215" s="223">
        <v>566.72551009124004</v>
      </c>
      <c r="CH215" s="223">
        <v>566.83532240948921</v>
      </c>
      <c r="CI215" s="223">
        <v>566.89562651197127</v>
      </c>
      <c r="CJ215" s="223">
        <v>566.95807710000111</v>
      </c>
      <c r="CK215" s="223">
        <v>567.02203022791412</v>
      </c>
      <c r="CL215" s="222">
        <v>22.373352016720574</v>
      </c>
      <c r="CM215" s="222">
        <v>22.753040021095206</v>
      </c>
      <c r="CN215" s="222">
        <v>23.139171538295201</v>
      </c>
      <c r="CO215" s="223">
        <v>23.141790101997071</v>
      </c>
      <c r="CP215" s="223">
        <v>23.14440866569894</v>
      </c>
      <c r="CQ215" s="223">
        <v>23.147027229400813</v>
      </c>
      <c r="CR215" s="223">
        <v>23.149645793102682</v>
      </c>
      <c r="CS215" s="223">
        <v>23.152742072933371</v>
      </c>
      <c r="CT215" s="223">
        <v>23.155838352764061</v>
      </c>
      <c r="CU215" s="223">
        <v>23.164422129313746</v>
      </c>
      <c r="CV215" s="223">
        <v>23.1746491115377</v>
      </c>
      <c r="CW215" s="223">
        <v>23.179139578083202</v>
      </c>
      <c r="CX215" s="223">
        <v>23.181605545099199</v>
      </c>
      <c r="CY215" s="223">
        <v>23.184159286617145</v>
      </c>
      <c r="CZ215" s="223">
        <v>23.186774470286455</v>
      </c>
      <c r="DA215" s="224">
        <v>0</v>
      </c>
      <c r="DB215" s="224">
        <v>0</v>
      </c>
      <c r="DC215" s="224">
        <v>0</v>
      </c>
      <c r="DD215" s="225">
        <v>0</v>
      </c>
      <c r="DE215" s="225">
        <v>0</v>
      </c>
      <c r="DF215" s="225">
        <v>0</v>
      </c>
      <c r="DG215" s="225">
        <v>0</v>
      </c>
      <c r="DH215" s="225">
        <v>0</v>
      </c>
      <c r="DI215" s="225">
        <v>0</v>
      </c>
      <c r="DJ215" s="225">
        <v>0</v>
      </c>
      <c r="DK215" s="225">
        <v>0</v>
      </c>
      <c r="DL215" s="225">
        <v>0</v>
      </c>
      <c r="DM215" s="225">
        <v>0</v>
      </c>
      <c r="DN215" s="225">
        <v>0</v>
      </c>
      <c r="DO215" s="225">
        <v>0</v>
      </c>
      <c r="DP215" s="224">
        <v>0</v>
      </c>
      <c r="DQ215" s="224">
        <v>0</v>
      </c>
      <c r="DR215" s="224">
        <v>0</v>
      </c>
      <c r="DS215" s="225">
        <v>0</v>
      </c>
      <c r="DT215" s="225">
        <v>0</v>
      </c>
      <c r="DU215" s="225">
        <v>0</v>
      </c>
      <c r="DV215" s="225">
        <v>0</v>
      </c>
      <c r="DW215" s="225">
        <v>0</v>
      </c>
      <c r="DX215" s="225">
        <v>0</v>
      </c>
      <c r="DY215" s="225">
        <v>0</v>
      </c>
      <c r="DZ215" s="225">
        <v>0</v>
      </c>
      <c r="EA215" s="225">
        <v>0</v>
      </c>
      <c r="EB215" s="225">
        <v>0</v>
      </c>
      <c r="EC215" s="225">
        <v>0</v>
      </c>
      <c r="ED215" s="225">
        <v>0</v>
      </c>
    </row>
    <row r="216" spans="1:134" ht="15" x14ac:dyDescent="0.25">
      <c r="A216" s="216">
        <v>108</v>
      </c>
      <c r="B216" s="216">
        <v>94</v>
      </c>
      <c r="C216" s="216" t="s">
        <v>914</v>
      </c>
      <c r="D216" s="2">
        <v>99701</v>
      </c>
      <c r="E216" s="2">
        <v>99701</v>
      </c>
      <c r="F216" s="217" t="s">
        <v>773</v>
      </c>
      <c r="G216" s="20">
        <v>1159</v>
      </c>
      <c r="H216" s="20">
        <v>528</v>
      </c>
      <c r="I216" s="20">
        <v>470</v>
      </c>
      <c r="J216" s="20">
        <v>58</v>
      </c>
      <c r="K216" s="20">
        <v>4</v>
      </c>
      <c r="L216" s="20">
        <v>177</v>
      </c>
      <c r="M216" s="20">
        <v>181</v>
      </c>
      <c r="N216" s="20">
        <v>28</v>
      </c>
      <c r="O216" s="20">
        <v>0</v>
      </c>
      <c r="P216" s="20">
        <v>0</v>
      </c>
      <c r="Q216" s="20">
        <v>209</v>
      </c>
      <c r="R216" s="20">
        <v>3408.5</v>
      </c>
      <c r="S216" s="20">
        <v>2513.593220338983</v>
      </c>
      <c r="T216" s="20">
        <v>2533.3701657458564</v>
      </c>
      <c r="U216" s="20">
        <v>8862.4642857142862</v>
      </c>
      <c r="V216" s="20">
        <v>0</v>
      </c>
      <c r="W216" s="20">
        <v>0</v>
      </c>
      <c r="X216" s="20">
        <v>3381.287081339713</v>
      </c>
      <c r="Y216" s="20">
        <v>11.668508287292818</v>
      </c>
      <c r="Z216" s="20">
        <v>516.33149171270713</v>
      </c>
      <c r="AA216" s="20">
        <v>0</v>
      </c>
      <c r="AB216" s="218">
        <v>28</v>
      </c>
      <c r="AC216" s="218">
        <v>0</v>
      </c>
      <c r="AD216" s="219">
        <v>556</v>
      </c>
      <c r="AE216" s="220">
        <v>10.386740331491714</v>
      </c>
      <c r="AF216" s="220">
        <v>459.61325966850825</v>
      </c>
      <c r="AG216" s="221">
        <v>469.99999999999994</v>
      </c>
      <c r="AH216" s="220">
        <v>0</v>
      </c>
      <c r="AI216" s="220">
        <v>11.538988036142854</v>
      </c>
      <c r="AJ216" s="220">
        <v>510.60022059932123</v>
      </c>
      <c r="AK216" s="220">
        <v>522.13920863546412</v>
      </c>
      <c r="AL216" s="220">
        <v>0</v>
      </c>
      <c r="AM216" s="220">
        <v>10.29036442931698</v>
      </c>
      <c r="AN216" s="220">
        <v>455.34862599727632</v>
      </c>
      <c r="AO216" s="220">
        <v>465.6389904265933</v>
      </c>
      <c r="AP216" s="220">
        <v>0</v>
      </c>
      <c r="AQ216" s="220">
        <v>27.855380329919431</v>
      </c>
      <c r="AR216" s="220">
        <v>0</v>
      </c>
      <c r="AS216" s="220">
        <v>516.34347195922112</v>
      </c>
      <c r="AT216" s="220">
        <v>519.23325378183904</v>
      </c>
      <c r="AU216" s="220">
        <v>522.13920863546412</v>
      </c>
      <c r="AV216" s="220">
        <v>525.0614270345186</v>
      </c>
      <c r="AW216" s="220">
        <v>528</v>
      </c>
      <c r="AX216" s="220">
        <v>461.31844554361072</v>
      </c>
      <c r="AY216" s="220">
        <v>463.47368344717512</v>
      </c>
      <c r="AZ216" s="220">
        <v>465.6389904265933</v>
      </c>
      <c r="BA216" s="220">
        <v>467.81441352367375</v>
      </c>
      <c r="BB216" s="220">
        <v>469.99999999999994</v>
      </c>
      <c r="BC216" s="220">
        <v>27.711507618730796</v>
      </c>
      <c r="BD216" s="220">
        <v>27.783350846058983</v>
      </c>
      <c r="BE216" s="220">
        <v>27.855380329919431</v>
      </c>
      <c r="BF216" s="220">
        <v>27.927596553189893</v>
      </c>
      <c r="BG216" s="220">
        <v>28</v>
      </c>
      <c r="BH216" s="222">
        <v>531.3161563689639</v>
      </c>
      <c r="BI216" s="222">
        <v>534.6531401869114</v>
      </c>
      <c r="BJ216" s="222">
        <v>538.01108226270185</v>
      </c>
      <c r="BK216" s="223">
        <v>540.43769744494045</v>
      </c>
      <c r="BL216" s="223">
        <v>542.86431262717906</v>
      </c>
      <c r="BM216" s="223">
        <v>545.29092780941778</v>
      </c>
      <c r="BN216" s="223">
        <v>547.71754299165639</v>
      </c>
      <c r="BO216" s="223">
        <v>550.58685628743137</v>
      </c>
      <c r="BP216" s="223">
        <v>553.45616958320647</v>
      </c>
      <c r="BQ216" s="223">
        <v>561.41072974208942</v>
      </c>
      <c r="BR216" s="223">
        <v>570.88804370447986</v>
      </c>
      <c r="BS216" s="223">
        <v>575.04934567581245</v>
      </c>
      <c r="BT216" s="223">
        <v>577.3345499638142</v>
      </c>
      <c r="BU216" s="223">
        <v>579.70109462130279</v>
      </c>
      <c r="BV216" s="223">
        <v>582.12457753743229</v>
      </c>
      <c r="BW216" s="222">
        <v>472.95188161631245</v>
      </c>
      <c r="BX216" s="222">
        <v>475.92230281789455</v>
      </c>
      <c r="BY216" s="222">
        <v>478.91138004445042</v>
      </c>
      <c r="BZ216" s="223">
        <v>481.07143522560978</v>
      </c>
      <c r="CA216" s="223">
        <v>483.23149040676913</v>
      </c>
      <c r="CB216" s="223">
        <v>485.39154558792859</v>
      </c>
      <c r="CC216" s="223">
        <v>487.55160076908794</v>
      </c>
      <c r="CD216" s="223">
        <v>490.10572434676652</v>
      </c>
      <c r="CE216" s="223">
        <v>492.65984792444505</v>
      </c>
      <c r="CF216" s="223">
        <v>499.74061170223865</v>
      </c>
      <c r="CG216" s="223">
        <v>508.17685708542712</v>
      </c>
      <c r="CH216" s="223">
        <v>511.88104634021175</v>
      </c>
      <c r="CI216" s="223">
        <v>513.91522439960727</v>
      </c>
      <c r="CJ216" s="223">
        <v>516.02180771214444</v>
      </c>
      <c r="CK216" s="223">
        <v>518.17907470188095</v>
      </c>
      <c r="CL216" s="222">
        <v>28.175856777142023</v>
      </c>
      <c r="CM216" s="222">
        <v>28.352818040214999</v>
      </c>
      <c r="CN216" s="222">
        <v>28.53089072605237</v>
      </c>
      <c r="CO216" s="223">
        <v>28.659574864504417</v>
      </c>
      <c r="CP216" s="223">
        <v>28.788259002956462</v>
      </c>
      <c r="CQ216" s="223">
        <v>28.916943141408517</v>
      </c>
      <c r="CR216" s="223">
        <v>29.045627279860565</v>
      </c>
      <c r="CS216" s="223">
        <v>29.197787833424393</v>
      </c>
      <c r="CT216" s="223">
        <v>29.349948386988217</v>
      </c>
      <c r="CU216" s="223">
        <v>29.771781122686562</v>
      </c>
      <c r="CV216" s="223">
        <v>30.274365954025448</v>
      </c>
      <c r="CW216" s="223">
        <v>30.49504105856581</v>
      </c>
      <c r="CX216" s="223">
        <v>30.616226134444691</v>
      </c>
      <c r="CY216" s="223">
        <v>30.741724714766058</v>
      </c>
      <c r="CZ216" s="223">
        <v>30.870242748197168</v>
      </c>
      <c r="DA216" s="224">
        <v>0</v>
      </c>
      <c r="DB216" s="224">
        <v>0</v>
      </c>
      <c r="DC216" s="224">
        <v>0</v>
      </c>
      <c r="DD216" s="225">
        <v>0</v>
      </c>
      <c r="DE216" s="225">
        <v>0</v>
      </c>
      <c r="DF216" s="225">
        <v>0</v>
      </c>
      <c r="DG216" s="225">
        <v>0</v>
      </c>
      <c r="DH216" s="225">
        <v>0</v>
      </c>
      <c r="DI216" s="225">
        <v>0</v>
      </c>
      <c r="DJ216" s="225">
        <v>0</v>
      </c>
      <c r="DK216" s="225">
        <v>0</v>
      </c>
      <c r="DL216" s="225">
        <v>0</v>
      </c>
      <c r="DM216" s="225">
        <v>0</v>
      </c>
      <c r="DN216" s="225">
        <v>0</v>
      </c>
      <c r="DO216" s="225">
        <v>0</v>
      </c>
      <c r="DP216" s="224">
        <v>0</v>
      </c>
      <c r="DQ216" s="224">
        <v>0</v>
      </c>
      <c r="DR216" s="224">
        <v>0</v>
      </c>
      <c r="DS216" s="225">
        <v>0</v>
      </c>
      <c r="DT216" s="225">
        <v>0</v>
      </c>
      <c r="DU216" s="225">
        <v>0</v>
      </c>
      <c r="DV216" s="225">
        <v>0</v>
      </c>
      <c r="DW216" s="225">
        <v>0</v>
      </c>
      <c r="DX216" s="225">
        <v>0</v>
      </c>
      <c r="DY216" s="225">
        <v>0</v>
      </c>
      <c r="DZ216" s="225">
        <v>0</v>
      </c>
      <c r="EA216" s="225">
        <v>0</v>
      </c>
      <c r="EB216" s="225">
        <v>0</v>
      </c>
      <c r="EC216" s="225">
        <v>0</v>
      </c>
      <c r="ED216" s="225">
        <v>0</v>
      </c>
    </row>
    <row r="217" spans="1:134" ht="15" x14ac:dyDescent="0.25">
      <c r="A217" s="216">
        <v>109</v>
      </c>
      <c r="B217" s="216">
        <v>94</v>
      </c>
      <c r="C217" s="216" t="s">
        <v>915</v>
      </c>
      <c r="D217" s="2">
        <v>99701</v>
      </c>
      <c r="E217" s="2">
        <v>99701</v>
      </c>
      <c r="F217" s="217" t="s">
        <v>773</v>
      </c>
      <c r="G217" s="20">
        <v>2461</v>
      </c>
      <c r="H217" s="20">
        <v>1456</v>
      </c>
      <c r="I217" s="20">
        <v>1242</v>
      </c>
      <c r="J217" s="20">
        <v>214</v>
      </c>
      <c r="K217" s="20">
        <v>17</v>
      </c>
      <c r="L217" s="20">
        <v>408</v>
      </c>
      <c r="M217" s="20">
        <v>425</v>
      </c>
      <c r="N217" s="20">
        <v>70</v>
      </c>
      <c r="O217" s="20">
        <v>29</v>
      </c>
      <c r="P217" s="20">
        <v>38</v>
      </c>
      <c r="Q217" s="20">
        <v>562</v>
      </c>
      <c r="R217" s="20">
        <v>4491.6470588235297</v>
      </c>
      <c r="S217" s="20">
        <v>2133.6200980392155</v>
      </c>
      <c r="T217" s="20">
        <v>2227.9411764705883</v>
      </c>
      <c r="U217" s="20">
        <v>8539.971428571429</v>
      </c>
      <c r="V217" s="20">
        <v>3203.4827586206898</v>
      </c>
      <c r="W217" s="20">
        <v>19775.236842105263</v>
      </c>
      <c r="X217" s="20">
        <v>4250.9483985765128</v>
      </c>
      <c r="Y217" s="20">
        <v>54.519823788546255</v>
      </c>
      <c r="Z217" s="20">
        <v>1308.4757709251101</v>
      </c>
      <c r="AA217" s="20">
        <v>93.004405286343612</v>
      </c>
      <c r="AB217" s="218">
        <v>70</v>
      </c>
      <c r="AC217" s="218">
        <v>38</v>
      </c>
      <c r="AD217" s="219">
        <v>1564</v>
      </c>
      <c r="AE217" s="220">
        <v>46.506607929515418</v>
      </c>
      <c r="AF217" s="220">
        <v>1116.1585903083699</v>
      </c>
      <c r="AG217" s="221">
        <v>1162.6651982378853</v>
      </c>
      <c r="AH217" s="220">
        <v>79.334801762114537</v>
      </c>
      <c r="AI217" s="220">
        <v>53.914654636167604</v>
      </c>
      <c r="AJ217" s="220">
        <v>1293.9517112680223</v>
      </c>
      <c r="AK217" s="220">
        <v>1347.8663659041899</v>
      </c>
      <c r="AL217" s="220">
        <v>91.972057908756497</v>
      </c>
      <c r="AM217" s="220">
        <v>46.075085030776513</v>
      </c>
      <c r="AN217" s="220">
        <v>1105.8020407386362</v>
      </c>
      <c r="AO217" s="220">
        <v>1151.8771257694127</v>
      </c>
      <c r="AP217" s="220">
        <v>78.598674464265812</v>
      </c>
      <c r="AQ217" s="220">
        <v>69.638450824798582</v>
      </c>
      <c r="AR217" s="220">
        <v>37.803730447747796</v>
      </c>
      <c r="AS217" s="220">
        <v>1332.9050712870696</v>
      </c>
      <c r="AT217" s="220">
        <v>1340.3648438134178</v>
      </c>
      <c r="AU217" s="220">
        <v>1347.8663659041902</v>
      </c>
      <c r="AV217" s="220">
        <v>1355.4098712161265</v>
      </c>
      <c r="AW217" s="220">
        <v>1362.9955947136564</v>
      </c>
      <c r="AX217" s="220">
        <v>1141.1891530611815</v>
      </c>
      <c r="AY217" s="220">
        <v>1146.5206851981975</v>
      </c>
      <c r="AZ217" s="220">
        <v>1151.8771257694127</v>
      </c>
      <c r="BA217" s="220">
        <v>1157.2585911447707</v>
      </c>
      <c r="BB217" s="220">
        <v>1162.6651982378853</v>
      </c>
      <c r="BC217" s="220">
        <v>69.278769046826994</v>
      </c>
      <c r="BD217" s="220">
        <v>69.458377115147456</v>
      </c>
      <c r="BE217" s="220">
        <v>69.638450824798582</v>
      </c>
      <c r="BF217" s="220">
        <v>69.818991382974744</v>
      </c>
      <c r="BG217" s="220">
        <v>70</v>
      </c>
      <c r="BH217" s="222">
        <v>1381.2850784733737</v>
      </c>
      <c r="BI217" s="222">
        <v>1399.8199813800743</v>
      </c>
      <c r="BJ217" s="222">
        <v>1418.6035966135171</v>
      </c>
      <c r="BK217" s="223">
        <v>1429.8529336300844</v>
      </c>
      <c r="BL217" s="223">
        <v>1441.1022706466522</v>
      </c>
      <c r="BM217" s="223">
        <v>1452.3516076632197</v>
      </c>
      <c r="BN217" s="223">
        <v>1463.6009446797873</v>
      </c>
      <c r="BO217" s="223">
        <v>1476.9025478785741</v>
      </c>
      <c r="BP217" s="223">
        <v>1490.2041510773608</v>
      </c>
      <c r="BQ217" s="223">
        <v>1527.0800136784042</v>
      </c>
      <c r="BR217" s="223">
        <v>1571.0150799200962</v>
      </c>
      <c r="BS217" s="223">
        <v>1590.3061025123318</v>
      </c>
      <c r="BT217" s="223">
        <v>1600.8998849033749</v>
      </c>
      <c r="BU217" s="223">
        <v>1611.8707461308586</v>
      </c>
      <c r="BV217" s="223">
        <v>1623.1055625438519</v>
      </c>
      <c r="BW217" s="222">
        <v>1178.2665298516001</v>
      </c>
      <c r="BX217" s="222">
        <v>1194.0772093915193</v>
      </c>
      <c r="BY217" s="222">
        <v>1210.1000460123544</v>
      </c>
      <c r="BZ217" s="223">
        <v>1219.6959777256625</v>
      </c>
      <c r="CA217" s="223">
        <v>1229.2919094389711</v>
      </c>
      <c r="CB217" s="223">
        <v>1238.8878411522794</v>
      </c>
      <c r="CC217" s="223">
        <v>1248.4837728655875</v>
      </c>
      <c r="CD217" s="223">
        <v>1259.8303327370802</v>
      </c>
      <c r="CE217" s="223">
        <v>1271.1768926085729</v>
      </c>
      <c r="CF217" s="223">
        <v>1302.6328138657814</v>
      </c>
      <c r="CG217" s="223">
        <v>1340.110390975796</v>
      </c>
      <c r="CH217" s="223">
        <v>1356.5660572254917</v>
      </c>
      <c r="CI217" s="223">
        <v>1365.6027864354335</v>
      </c>
      <c r="CJ217" s="223">
        <v>1374.9611721803062</v>
      </c>
      <c r="CK217" s="223">
        <v>1384.5447174996318</v>
      </c>
      <c r="CL217" s="222">
        <v>70.939301541505841</v>
      </c>
      <c r="CM217" s="222">
        <v>71.891207188524177</v>
      </c>
      <c r="CN217" s="222">
        <v>72.855886070422713</v>
      </c>
      <c r="CO217" s="223">
        <v>73.433623514486243</v>
      </c>
      <c r="CP217" s="223">
        <v>74.011360958549787</v>
      </c>
      <c r="CQ217" s="223">
        <v>74.589098402613331</v>
      </c>
      <c r="CR217" s="223">
        <v>75.166835846676861</v>
      </c>
      <c r="CS217" s="223">
        <v>75.849972481546686</v>
      </c>
      <c r="CT217" s="223">
        <v>76.533109116416497</v>
      </c>
      <c r="CU217" s="223">
        <v>78.426959978506289</v>
      </c>
      <c r="CV217" s="223">
        <v>80.683353652004939</v>
      </c>
      <c r="CW217" s="223">
        <v>81.674091690112974</v>
      </c>
      <c r="CX217" s="223">
        <v>82.218161509743467</v>
      </c>
      <c r="CY217" s="223">
        <v>82.781597142919665</v>
      </c>
      <c r="CZ217" s="223">
        <v>83.358588845577913</v>
      </c>
      <c r="DA217" s="224">
        <v>94.252393589947843</v>
      </c>
      <c r="DB217" s="224">
        <v>95.517128141228611</v>
      </c>
      <c r="DC217" s="224">
        <v>96.798833651275288</v>
      </c>
      <c r="DD217" s="225">
        <v>97.566435471229298</v>
      </c>
      <c r="DE217" s="225">
        <v>98.334037291183321</v>
      </c>
      <c r="DF217" s="225">
        <v>99.101639111137359</v>
      </c>
      <c r="DG217" s="225">
        <v>99.869240931091369</v>
      </c>
      <c r="DH217" s="225">
        <v>100.77687973759683</v>
      </c>
      <c r="DI217" s="225">
        <v>101.68451854410227</v>
      </c>
      <c r="DJ217" s="225">
        <v>104.20075387452641</v>
      </c>
      <c r="DK217" s="225">
        <v>107.19867604160656</v>
      </c>
      <c r="DL217" s="225">
        <v>108.51500464201794</v>
      </c>
      <c r="DM217" s="225">
        <v>109.23787449928912</v>
      </c>
      <c r="DN217" s="225">
        <v>109.98647444187036</v>
      </c>
      <c r="DO217" s="225">
        <v>110.75308544416872</v>
      </c>
      <c r="DP217" s="224">
        <v>38.509906551103171</v>
      </c>
      <c r="DQ217" s="224">
        <v>39.02665533091313</v>
      </c>
      <c r="DR217" s="224">
        <v>39.550338152515188</v>
      </c>
      <c r="DS217" s="225">
        <v>39.863967050721101</v>
      </c>
      <c r="DT217" s="225">
        <v>40.177595948927028</v>
      </c>
      <c r="DU217" s="225">
        <v>40.491224847132955</v>
      </c>
      <c r="DV217" s="225">
        <v>40.804853745338868</v>
      </c>
      <c r="DW217" s="225">
        <v>41.175699347125338</v>
      </c>
      <c r="DX217" s="225">
        <v>41.546544948911816</v>
      </c>
      <c r="DY217" s="225">
        <v>42.574635416903412</v>
      </c>
      <c r="DZ217" s="225">
        <v>43.799534839659827</v>
      </c>
      <c r="EA217" s="225">
        <v>44.337364060347042</v>
      </c>
      <c r="EB217" s="225">
        <v>44.632716248146451</v>
      </c>
      <c r="EC217" s="225">
        <v>44.938581306156387</v>
      </c>
      <c r="ED217" s="225">
        <v>45.251805373313729</v>
      </c>
    </row>
    <row r="218" spans="1:134" ht="15" x14ac:dyDescent="0.25">
      <c r="A218" s="216">
        <v>110</v>
      </c>
      <c r="B218" s="216">
        <v>94</v>
      </c>
      <c r="C218" s="216" t="s">
        <v>916</v>
      </c>
      <c r="D218" s="2">
        <v>99701</v>
      </c>
      <c r="E218" s="2">
        <v>99701</v>
      </c>
      <c r="F218" s="217" t="s">
        <v>773</v>
      </c>
      <c r="G218" s="20">
        <v>2613</v>
      </c>
      <c r="H218" s="20">
        <v>1325</v>
      </c>
      <c r="I218" s="20">
        <v>1189</v>
      </c>
      <c r="J218" s="20">
        <v>136</v>
      </c>
      <c r="K218" s="20">
        <v>29</v>
      </c>
      <c r="L218" s="20">
        <v>516</v>
      </c>
      <c r="M218" s="20">
        <v>545</v>
      </c>
      <c r="N218" s="20">
        <v>68</v>
      </c>
      <c r="O218" s="20">
        <v>1</v>
      </c>
      <c r="P218" s="20">
        <v>7</v>
      </c>
      <c r="Q218" s="20">
        <v>621</v>
      </c>
      <c r="R218" s="20">
        <v>4888.3793103448279</v>
      </c>
      <c r="S218" s="20">
        <v>2042.2926356589148</v>
      </c>
      <c r="T218" s="20">
        <v>2193.735779816514</v>
      </c>
      <c r="U218" s="20">
        <v>6239.8235294117649</v>
      </c>
      <c r="V218" s="20">
        <v>39744</v>
      </c>
      <c r="W218" s="20">
        <v>38067.571428571428</v>
      </c>
      <c r="X218" s="20">
        <v>3101.6280193236717</v>
      </c>
      <c r="Y218" s="20">
        <v>70.375457875457869</v>
      </c>
      <c r="Z218" s="20">
        <v>1252.1978021978023</v>
      </c>
      <c r="AA218" s="20">
        <v>2.4267399267399266</v>
      </c>
      <c r="AB218" s="218">
        <v>68</v>
      </c>
      <c r="AC218" s="218">
        <v>7</v>
      </c>
      <c r="AD218" s="219">
        <v>1400</v>
      </c>
      <c r="AE218" s="220">
        <v>63.152014652014643</v>
      </c>
      <c r="AF218" s="220">
        <v>1123.6703296703297</v>
      </c>
      <c r="AG218" s="221">
        <v>1186.8223443223444</v>
      </c>
      <c r="AH218" s="220">
        <v>2.1776556776556775</v>
      </c>
      <c r="AI218" s="220">
        <v>69.594291444034113</v>
      </c>
      <c r="AJ218" s="220">
        <v>1238.298427073159</v>
      </c>
      <c r="AK218" s="220">
        <v>1307.8927185171931</v>
      </c>
      <c r="AL218" s="220">
        <v>2.3998031532425559</v>
      </c>
      <c r="AM218" s="220">
        <v>62.566043289296871</v>
      </c>
      <c r="AN218" s="220">
        <v>1113.2440805957651</v>
      </c>
      <c r="AO218" s="220">
        <v>1175.810123885062</v>
      </c>
      <c r="AP218" s="220">
        <v>2.157449768596444</v>
      </c>
      <c r="AQ218" s="220">
        <v>67.648780801232903</v>
      </c>
      <c r="AR218" s="220">
        <v>6.9638450824798577</v>
      </c>
      <c r="AS218" s="220">
        <v>1293.3751307322975</v>
      </c>
      <c r="AT218" s="220">
        <v>1300.6136689255554</v>
      </c>
      <c r="AU218" s="220">
        <v>1307.8927185171931</v>
      </c>
      <c r="AV218" s="220">
        <v>1315.2125062343966</v>
      </c>
      <c r="AW218" s="220">
        <v>1322.5732600732601</v>
      </c>
      <c r="AX218" s="220">
        <v>1164.9000830195914</v>
      </c>
      <c r="AY218" s="220">
        <v>1170.3423904691247</v>
      </c>
      <c r="AZ218" s="220">
        <v>1175.810123885062</v>
      </c>
      <c r="BA218" s="220">
        <v>1181.3034020552111</v>
      </c>
      <c r="BB218" s="220">
        <v>1186.8223443223444</v>
      </c>
      <c r="BC218" s="220">
        <v>67.299375645489079</v>
      </c>
      <c r="BD218" s="220">
        <v>67.473852054714669</v>
      </c>
      <c r="BE218" s="220">
        <v>67.648780801232903</v>
      </c>
      <c r="BF218" s="220">
        <v>67.824163057746887</v>
      </c>
      <c r="BG218" s="220">
        <v>68</v>
      </c>
      <c r="BH218" s="222">
        <v>1328.5907964888136</v>
      </c>
      <c r="BI218" s="222">
        <v>1334.635711912854</v>
      </c>
      <c r="BJ218" s="222">
        <v>1340.7081309163113</v>
      </c>
      <c r="BK218" s="223">
        <v>1348.7370904668062</v>
      </c>
      <c r="BL218" s="223">
        <v>1356.7660500173008</v>
      </c>
      <c r="BM218" s="223">
        <v>1364.7950095677954</v>
      </c>
      <c r="BN218" s="223">
        <v>1372.8239691182905</v>
      </c>
      <c r="BO218" s="223">
        <v>1382.3176871820758</v>
      </c>
      <c r="BP218" s="223">
        <v>1391.8114052458609</v>
      </c>
      <c r="BQ218" s="223">
        <v>1418.1307171108474</v>
      </c>
      <c r="BR218" s="223">
        <v>1449.4883757162688</v>
      </c>
      <c r="BS218" s="223">
        <v>1463.256906239679</v>
      </c>
      <c r="BT218" s="223">
        <v>1470.8179785214641</v>
      </c>
      <c r="BU218" s="223">
        <v>1478.6481822836799</v>
      </c>
      <c r="BV218" s="223">
        <v>1486.6667780821981</v>
      </c>
      <c r="BW218" s="222">
        <v>1192.2222317171315</v>
      </c>
      <c r="BX218" s="222">
        <v>1197.646687897648</v>
      </c>
      <c r="BY218" s="222">
        <v>1203.095824648675</v>
      </c>
      <c r="BZ218" s="223">
        <v>1210.3006796717229</v>
      </c>
      <c r="CA218" s="223">
        <v>1217.5055346947706</v>
      </c>
      <c r="CB218" s="223">
        <v>1224.7103897178181</v>
      </c>
      <c r="CC218" s="223">
        <v>1231.915244740866</v>
      </c>
      <c r="CD218" s="223">
        <v>1240.434513252444</v>
      </c>
      <c r="CE218" s="223">
        <v>1248.9537817640219</v>
      </c>
      <c r="CF218" s="223">
        <v>1272.5716397319229</v>
      </c>
      <c r="CG218" s="223">
        <v>1300.7107009257688</v>
      </c>
      <c r="CH218" s="223">
        <v>1313.0660086935688</v>
      </c>
      <c r="CI218" s="223">
        <v>1319.851001103412</v>
      </c>
      <c r="CJ218" s="223">
        <v>1326.8775009322985</v>
      </c>
      <c r="CK218" s="223">
        <v>1334.0730559545159</v>
      </c>
      <c r="CL218" s="222">
        <v>68.309391160860883</v>
      </c>
      <c r="CM218" s="222">
        <v>68.620190011286752</v>
      </c>
      <c r="CN218" s="222">
        <v>68.932402956082129</v>
      </c>
      <c r="CO218" s="223">
        <v>69.345211279005127</v>
      </c>
      <c r="CP218" s="223">
        <v>69.758019601928126</v>
      </c>
      <c r="CQ218" s="223">
        <v>70.17082792485111</v>
      </c>
      <c r="CR218" s="223">
        <v>70.583636247774123</v>
      </c>
      <c r="CS218" s="223">
        <v>71.071755014292691</v>
      </c>
      <c r="CT218" s="223">
        <v>71.559873780811259</v>
      </c>
      <c r="CU218" s="223">
        <v>72.91307912742468</v>
      </c>
      <c r="CV218" s="223">
        <v>74.525330674874326</v>
      </c>
      <c r="CW218" s="223">
        <v>75.233238587317715</v>
      </c>
      <c r="CX218" s="223">
        <v>75.621990523171078</v>
      </c>
      <c r="CY218" s="223">
        <v>76.024579832893835</v>
      </c>
      <c r="CZ218" s="223">
        <v>76.436855304325221</v>
      </c>
      <c r="DA218" s="224">
        <v>2.4377812779611254</v>
      </c>
      <c r="DB218" s="224">
        <v>2.4488728658951446</v>
      </c>
      <c r="DC218" s="224">
        <v>2.4600149191124978</v>
      </c>
      <c r="DD218" s="225">
        <v>2.4747469549849654</v>
      </c>
      <c r="DE218" s="225">
        <v>2.4894789908574326</v>
      </c>
      <c r="DF218" s="225">
        <v>2.5042110267298998</v>
      </c>
      <c r="DG218" s="225">
        <v>2.5189430626023679</v>
      </c>
      <c r="DH218" s="225">
        <v>2.5363627287744506</v>
      </c>
      <c r="DI218" s="225">
        <v>2.5537823949465337</v>
      </c>
      <c r="DJ218" s="225">
        <v>2.6020747102951329</v>
      </c>
      <c r="DK218" s="225">
        <v>2.6596116985619611</v>
      </c>
      <c r="DL218" s="225">
        <v>2.6848750573205118</v>
      </c>
      <c r="DM218" s="225">
        <v>2.6987485844430532</v>
      </c>
      <c r="DN218" s="225">
        <v>2.7131159307957429</v>
      </c>
      <c r="DO218" s="225">
        <v>2.7278289506095375</v>
      </c>
      <c r="DP218" s="224">
        <v>7.0318490900886204</v>
      </c>
      <c r="DQ218" s="224">
        <v>7.0638430893971655</v>
      </c>
      <c r="DR218" s="224">
        <v>7.0959826572437485</v>
      </c>
      <c r="DS218" s="225">
        <v>7.1384776316622931</v>
      </c>
      <c r="DT218" s="225">
        <v>7.1809726060808368</v>
      </c>
      <c r="DU218" s="225">
        <v>7.2234675804993795</v>
      </c>
      <c r="DV218" s="225">
        <v>7.2659625549179241</v>
      </c>
      <c r="DW218" s="225">
        <v>7.3162100750007175</v>
      </c>
      <c r="DX218" s="225">
        <v>7.3664575950835109</v>
      </c>
      <c r="DY218" s="225">
        <v>7.5057581454701872</v>
      </c>
      <c r="DZ218" s="225">
        <v>7.6717252165311809</v>
      </c>
      <c r="EA218" s="225">
        <v>7.7445980898709408</v>
      </c>
      <c r="EB218" s="225">
        <v>7.7846166715029055</v>
      </c>
      <c r="EC218" s="225">
        <v>7.8260596886802487</v>
      </c>
      <c r="ED218" s="225">
        <v>7.8684998107393609</v>
      </c>
    </row>
    <row r="219" spans="1:134" ht="15" x14ac:dyDescent="0.25">
      <c r="A219" s="216">
        <v>111</v>
      </c>
      <c r="B219" s="216">
        <v>94</v>
      </c>
      <c r="C219" s="216" t="s">
        <v>917</v>
      </c>
      <c r="D219" s="2">
        <v>99701</v>
      </c>
      <c r="E219" s="2">
        <v>99701</v>
      </c>
      <c r="F219" s="217" t="s">
        <v>773</v>
      </c>
      <c r="G219" s="20">
        <v>2634</v>
      </c>
      <c r="H219" s="20">
        <v>1026</v>
      </c>
      <c r="I219" s="20">
        <v>904</v>
      </c>
      <c r="J219" s="20">
        <v>122</v>
      </c>
      <c r="K219" s="20">
        <v>18</v>
      </c>
      <c r="L219" s="20">
        <v>438</v>
      </c>
      <c r="M219" s="20">
        <v>456</v>
      </c>
      <c r="N219" s="20">
        <v>4</v>
      </c>
      <c r="O219" s="20">
        <v>0</v>
      </c>
      <c r="P219" s="20">
        <v>0</v>
      </c>
      <c r="Q219" s="20">
        <v>460</v>
      </c>
      <c r="R219" s="20">
        <v>6249.666666666667</v>
      </c>
      <c r="S219" s="20">
        <v>2289.4063926940639</v>
      </c>
      <c r="T219" s="20">
        <v>2445.7324561403507</v>
      </c>
      <c r="U219" s="20">
        <v>1614</v>
      </c>
      <c r="V219" s="20">
        <v>0</v>
      </c>
      <c r="W219" s="20">
        <v>0</v>
      </c>
      <c r="X219" s="20">
        <v>2438.5</v>
      </c>
      <c r="Y219" s="20">
        <v>40.5</v>
      </c>
      <c r="Z219" s="20">
        <v>985.5</v>
      </c>
      <c r="AA219" s="20">
        <v>0</v>
      </c>
      <c r="AB219" s="218">
        <v>4</v>
      </c>
      <c r="AC219" s="218">
        <v>0</v>
      </c>
      <c r="AD219" s="219">
        <v>1030</v>
      </c>
      <c r="AE219" s="220">
        <v>35.684210526315788</v>
      </c>
      <c r="AF219" s="220">
        <v>868.31578947368416</v>
      </c>
      <c r="AG219" s="221">
        <v>904</v>
      </c>
      <c r="AH219" s="220">
        <v>0</v>
      </c>
      <c r="AI219" s="220">
        <v>40.050450662379355</v>
      </c>
      <c r="AJ219" s="220">
        <v>974.56096611789758</v>
      </c>
      <c r="AK219" s="220">
        <v>1014.611416780277</v>
      </c>
      <c r="AL219" s="220">
        <v>0</v>
      </c>
      <c r="AM219" s="220">
        <v>35.353105880092976</v>
      </c>
      <c r="AN219" s="220">
        <v>860.25890974892911</v>
      </c>
      <c r="AO219" s="220">
        <v>895.61201562902204</v>
      </c>
      <c r="AP219" s="220">
        <v>0</v>
      </c>
      <c r="AQ219" s="220">
        <v>3.9793400471313474</v>
      </c>
      <c r="AR219" s="220">
        <v>0</v>
      </c>
      <c r="AS219" s="220">
        <v>1003.349246648032</v>
      </c>
      <c r="AT219" s="220">
        <v>1008.9646181442554</v>
      </c>
      <c r="AU219" s="220">
        <v>1014.611416780277</v>
      </c>
      <c r="AV219" s="220">
        <v>1020.2898184420759</v>
      </c>
      <c r="AW219" s="220">
        <v>1026</v>
      </c>
      <c r="AX219" s="220">
        <v>887.30186121579607</v>
      </c>
      <c r="AY219" s="220">
        <v>891.44725497073694</v>
      </c>
      <c r="AZ219" s="220">
        <v>895.61201562902204</v>
      </c>
      <c r="BA219" s="220">
        <v>899.79623367106615</v>
      </c>
      <c r="BB219" s="220">
        <v>904</v>
      </c>
      <c r="BC219" s="220">
        <v>3.9587868026758279</v>
      </c>
      <c r="BD219" s="220">
        <v>3.9690501208655693</v>
      </c>
      <c r="BE219" s="220">
        <v>3.9793400471313474</v>
      </c>
      <c r="BF219" s="220">
        <v>3.9896566504556992</v>
      </c>
      <c r="BG219" s="220">
        <v>4</v>
      </c>
      <c r="BH219" s="222">
        <v>1032.6258343515988</v>
      </c>
      <c r="BI219" s="222">
        <v>1039.2944578658239</v>
      </c>
      <c r="BJ219" s="222">
        <v>1046.0061468720164</v>
      </c>
      <c r="BK219" s="223">
        <v>1046.1506160791425</v>
      </c>
      <c r="BL219" s="223">
        <v>1046.2950852862684</v>
      </c>
      <c r="BM219" s="223">
        <v>1046.4395544933943</v>
      </c>
      <c r="BN219" s="223">
        <v>1046.5840237005204</v>
      </c>
      <c r="BO219" s="223">
        <v>1046.7548490624774</v>
      </c>
      <c r="BP219" s="223">
        <v>1046.9256744244349</v>
      </c>
      <c r="BQ219" s="223">
        <v>1047.399251367166</v>
      </c>
      <c r="BR219" s="223">
        <v>1047.9634858794414</v>
      </c>
      <c r="BS219" s="223">
        <v>1048.2112301451209</v>
      </c>
      <c r="BT219" s="223">
        <v>1048.3472804154831</v>
      </c>
      <c r="BU219" s="223">
        <v>1048.4881733072764</v>
      </c>
      <c r="BV219" s="223">
        <v>1048.6324560340718</v>
      </c>
      <c r="BW219" s="222">
        <v>909.83796710901095</v>
      </c>
      <c r="BX219" s="222">
        <v>915.71363539055051</v>
      </c>
      <c r="BY219" s="222">
        <v>921.62724831608455</v>
      </c>
      <c r="BZ219" s="223">
        <v>921.75453892353289</v>
      </c>
      <c r="CA219" s="223">
        <v>921.88182953098112</v>
      </c>
      <c r="CB219" s="223">
        <v>922.00912013842924</v>
      </c>
      <c r="CC219" s="223">
        <v>922.13641074587758</v>
      </c>
      <c r="CD219" s="223">
        <v>922.28692354042846</v>
      </c>
      <c r="CE219" s="223">
        <v>922.43743633497957</v>
      </c>
      <c r="CF219" s="223">
        <v>922.85470100966654</v>
      </c>
      <c r="CG219" s="223">
        <v>923.35184330898142</v>
      </c>
      <c r="CH219" s="223">
        <v>923.57012870486278</v>
      </c>
      <c r="CI219" s="223">
        <v>923.69000145769644</v>
      </c>
      <c r="CJ219" s="223">
        <v>923.81414100368215</v>
      </c>
      <c r="CK219" s="223">
        <v>923.94126730487392</v>
      </c>
      <c r="CL219" s="222">
        <v>4.0258317128717298</v>
      </c>
      <c r="CM219" s="222">
        <v>4.0518302450909314</v>
      </c>
      <c r="CN219" s="222">
        <v>4.077996673964976</v>
      </c>
      <c r="CO219" s="223">
        <v>4.0785599067412956</v>
      </c>
      <c r="CP219" s="223">
        <v>4.0791231395176162</v>
      </c>
      <c r="CQ219" s="223">
        <v>4.0796863722939349</v>
      </c>
      <c r="CR219" s="223">
        <v>4.0802496050702546</v>
      </c>
      <c r="CS219" s="223">
        <v>4.0809155908868515</v>
      </c>
      <c r="CT219" s="223">
        <v>4.0815815767034493</v>
      </c>
      <c r="CU219" s="223">
        <v>4.0834278805737458</v>
      </c>
      <c r="CV219" s="223">
        <v>4.0856276252609796</v>
      </c>
      <c r="CW219" s="223">
        <v>4.0865934898445255</v>
      </c>
      <c r="CX219" s="223">
        <v>4.0871239002552944</v>
      </c>
      <c r="CY219" s="223">
        <v>4.0876731902817793</v>
      </c>
      <c r="CZ219" s="223">
        <v>4.0882356960392654</v>
      </c>
      <c r="DA219" s="224">
        <v>0</v>
      </c>
      <c r="DB219" s="224">
        <v>0</v>
      </c>
      <c r="DC219" s="224">
        <v>0</v>
      </c>
      <c r="DD219" s="225">
        <v>0</v>
      </c>
      <c r="DE219" s="225">
        <v>0</v>
      </c>
      <c r="DF219" s="225">
        <v>0</v>
      </c>
      <c r="DG219" s="225">
        <v>0</v>
      </c>
      <c r="DH219" s="225">
        <v>0</v>
      </c>
      <c r="DI219" s="225">
        <v>0</v>
      </c>
      <c r="DJ219" s="225">
        <v>0</v>
      </c>
      <c r="DK219" s="225">
        <v>0</v>
      </c>
      <c r="DL219" s="225">
        <v>0</v>
      </c>
      <c r="DM219" s="225">
        <v>0</v>
      </c>
      <c r="DN219" s="225">
        <v>0</v>
      </c>
      <c r="DO219" s="225">
        <v>0</v>
      </c>
      <c r="DP219" s="224">
        <v>0</v>
      </c>
      <c r="DQ219" s="224">
        <v>0</v>
      </c>
      <c r="DR219" s="224">
        <v>0</v>
      </c>
      <c r="DS219" s="225">
        <v>0</v>
      </c>
      <c r="DT219" s="225">
        <v>0</v>
      </c>
      <c r="DU219" s="225">
        <v>0</v>
      </c>
      <c r="DV219" s="225">
        <v>0</v>
      </c>
      <c r="DW219" s="225">
        <v>0</v>
      </c>
      <c r="DX219" s="225">
        <v>0</v>
      </c>
      <c r="DY219" s="225">
        <v>0</v>
      </c>
      <c r="DZ219" s="225">
        <v>0</v>
      </c>
      <c r="EA219" s="225">
        <v>0</v>
      </c>
      <c r="EB219" s="225">
        <v>0</v>
      </c>
      <c r="EC219" s="225">
        <v>0</v>
      </c>
      <c r="ED219" s="225">
        <v>0</v>
      </c>
    </row>
    <row r="220" spans="1:134" ht="15" x14ac:dyDescent="0.25">
      <c r="A220" s="216">
        <v>112</v>
      </c>
      <c r="B220" s="216">
        <v>94</v>
      </c>
      <c r="C220" s="216" t="s">
        <v>918</v>
      </c>
      <c r="D220" s="2">
        <v>99703</v>
      </c>
      <c r="E220" s="2">
        <v>99703</v>
      </c>
      <c r="F220" s="217" t="s">
        <v>773</v>
      </c>
      <c r="G220" s="20">
        <v>60</v>
      </c>
      <c r="H220" s="20">
        <v>26</v>
      </c>
      <c r="I220" s="20">
        <v>18</v>
      </c>
      <c r="J220" s="20">
        <v>8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20">
        <v>834.49503068156923</v>
      </c>
      <c r="T220" s="20">
        <v>834.49503068156923</v>
      </c>
      <c r="U220" s="20">
        <v>1408.3846153846155</v>
      </c>
      <c r="V220" s="20">
        <v>0</v>
      </c>
      <c r="W220" s="20">
        <v>0</v>
      </c>
      <c r="X220" s="20">
        <v>1365.173957061457</v>
      </c>
      <c r="Y220" s="20">
        <v>0.59572072072072069</v>
      </c>
      <c r="Z220" s="20">
        <v>25.370495495495497</v>
      </c>
      <c r="AA220" s="20">
        <v>3.3783783783783786E-2</v>
      </c>
      <c r="AB220" s="218">
        <v>0</v>
      </c>
      <c r="AC220" s="218">
        <v>0</v>
      </c>
      <c r="AD220" s="219">
        <v>26</v>
      </c>
      <c r="AE220" s="220">
        <v>0.41242203742203737</v>
      </c>
      <c r="AF220" s="220">
        <v>17.564189189189189</v>
      </c>
      <c r="AG220" s="221">
        <v>17.976611226611226</v>
      </c>
      <c r="AH220" s="220">
        <v>2.338877338877339E-2</v>
      </c>
      <c r="AI220" s="220">
        <v>0.58423454066629699</v>
      </c>
      <c r="AJ220" s="220">
        <v>24.881323188414001</v>
      </c>
      <c r="AK220" s="220">
        <v>25.465557729080299</v>
      </c>
      <c r="AL220" s="220">
        <v>3.3132393610565053E-2</v>
      </c>
      <c r="AM220" s="220">
        <v>0.41374612523865917</v>
      </c>
      <c r="AN220" s="220">
        <v>17.620579310967397</v>
      </c>
      <c r="AO220" s="220">
        <v>18.034325436206057</v>
      </c>
      <c r="AP220" s="220">
        <v>2.3463863435084643E-2</v>
      </c>
      <c r="AQ220" s="220">
        <v>0</v>
      </c>
      <c r="AR220" s="220">
        <v>0</v>
      </c>
      <c r="AS220" s="220">
        <v>24.974552512896679</v>
      </c>
      <c r="AT220" s="220">
        <v>25.218860179935131</v>
      </c>
      <c r="AU220" s="220">
        <v>25.465557729080299</v>
      </c>
      <c r="AV220" s="220">
        <v>25.714668538789976</v>
      </c>
      <c r="AW220" s="220">
        <v>25.966216216216218</v>
      </c>
      <c r="AX220" s="220">
        <v>18.092224938231542</v>
      </c>
      <c r="AY220" s="220">
        <v>18.06325198852938</v>
      </c>
      <c r="AZ220" s="220">
        <v>18.034325436206057</v>
      </c>
      <c r="BA220" s="220">
        <v>18.005445206960648</v>
      </c>
      <c r="BB220" s="220">
        <v>17.976611226611226</v>
      </c>
      <c r="BC220" s="220">
        <v>0</v>
      </c>
      <c r="BD220" s="220">
        <v>0</v>
      </c>
      <c r="BE220" s="220">
        <v>0</v>
      </c>
      <c r="BF220" s="220">
        <v>0</v>
      </c>
      <c r="BG220" s="220">
        <v>0</v>
      </c>
      <c r="BH220" s="222">
        <v>26.074110376331209</v>
      </c>
      <c r="BI220" s="222">
        <v>26.182452855511638</v>
      </c>
      <c r="BJ220" s="222">
        <v>26.29124551660146</v>
      </c>
      <c r="BK220" s="223">
        <v>26.313056924423371</v>
      </c>
      <c r="BL220" s="223">
        <v>26.334868332245271</v>
      </c>
      <c r="BM220" s="223">
        <v>26.356679740067175</v>
      </c>
      <c r="BN220" s="223">
        <v>26.378491147889086</v>
      </c>
      <c r="BO220" s="223">
        <v>26.404281707068414</v>
      </c>
      <c r="BP220" s="223">
        <v>26.430072266247734</v>
      </c>
      <c r="BQ220" s="223">
        <v>26.50157110007158</v>
      </c>
      <c r="BR220" s="223">
        <v>26.586757066681766</v>
      </c>
      <c r="BS220" s="223">
        <v>26.624160547477238</v>
      </c>
      <c r="BT220" s="223">
        <v>26.644700896456669</v>
      </c>
      <c r="BU220" s="223">
        <v>26.665972365880855</v>
      </c>
      <c r="BV220" s="223">
        <v>26.687755619616354</v>
      </c>
      <c r="BW220" s="222">
        <v>18.051307183613915</v>
      </c>
      <c r="BX220" s="222">
        <v>18.126313515354209</v>
      </c>
      <c r="BY220" s="222">
        <v>18.201631511493318</v>
      </c>
      <c r="BZ220" s="223">
        <v>18.216731716908487</v>
      </c>
      <c r="CA220" s="223">
        <v>18.23183192232365</v>
      </c>
      <c r="CB220" s="223">
        <v>18.246932127738813</v>
      </c>
      <c r="CC220" s="223">
        <v>18.262032333153982</v>
      </c>
      <c r="CD220" s="223">
        <v>18.279887335662746</v>
      </c>
      <c r="CE220" s="223">
        <v>18.297742338171506</v>
      </c>
      <c r="CF220" s="223">
        <v>18.347241530818785</v>
      </c>
      <c r="CG220" s="223">
        <v>18.406216430779683</v>
      </c>
      <c r="CH220" s="223">
        <v>18.432111148253473</v>
      </c>
      <c r="CI220" s="223">
        <v>18.446331389854617</v>
      </c>
      <c r="CJ220" s="223">
        <v>18.461057791763668</v>
      </c>
      <c r="CK220" s="223">
        <v>18.476138505888244</v>
      </c>
      <c r="CL220" s="222">
        <v>0</v>
      </c>
      <c r="CM220" s="222">
        <v>0</v>
      </c>
      <c r="CN220" s="222">
        <v>0</v>
      </c>
      <c r="CO220" s="223">
        <v>0</v>
      </c>
      <c r="CP220" s="223">
        <v>0</v>
      </c>
      <c r="CQ220" s="223">
        <v>0</v>
      </c>
      <c r="CR220" s="223">
        <v>0</v>
      </c>
      <c r="CS220" s="223">
        <v>0</v>
      </c>
      <c r="CT220" s="223">
        <v>0</v>
      </c>
      <c r="CU220" s="223">
        <v>0</v>
      </c>
      <c r="CV220" s="223">
        <v>0</v>
      </c>
      <c r="CW220" s="223">
        <v>0</v>
      </c>
      <c r="CX220" s="223">
        <v>0</v>
      </c>
      <c r="CY220" s="223">
        <v>0</v>
      </c>
      <c r="CZ220" s="223">
        <v>0</v>
      </c>
      <c r="DA220" s="224">
        <v>3.39241613014978E-2</v>
      </c>
      <c r="DB220" s="224">
        <v>3.4065122112297209E-2</v>
      </c>
      <c r="DC220" s="224">
        <v>3.4206668639866586E-2</v>
      </c>
      <c r="DD220" s="225">
        <v>3.4235046740077241E-2</v>
      </c>
      <c r="DE220" s="225">
        <v>3.4263424840287889E-2</v>
      </c>
      <c r="DF220" s="225">
        <v>3.4291802940498536E-2</v>
      </c>
      <c r="DG220" s="225">
        <v>3.4320181040709191E-2</v>
      </c>
      <c r="DH220" s="225">
        <v>3.4353736282940944E-2</v>
      </c>
      <c r="DI220" s="225">
        <v>3.438729152517269E-2</v>
      </c>
      <c r="DJ220" s="225">
        <v>3.4480316289450398E-2</v>
      </c>
      <c r="DK220" s="225">
        <v>3.4591148928807915E-2</v>
      </c>
      <c r="DL220" s="225">
        <v>3.4639813358674519E-2</v>
      </c>
      <c r="DM220" s="225">
        <v>3.4666537726329258E-2</v>
      </c>
      <c r="DN220" s="225">
        <v>3.4694213330576179E-2</v>
      </c>
      <c r="DO220" s="225">
        <v>3.4722554800437615E-2</v>
      </c>
      <c r="DP220" s="224">
        <v>0</v>
      </c>
      <c r="DQ220" s="224">
        <v>0</v>
      </c>
      <c r="DR220" s="224">
        <v>0</v>
      </c>
      <c r="DS220" s="225">
        <v>0</v>
      </c>
      <c r="DT220" s="225">
        <v>0</v>
      </c>
      <c r="DU220" s="225">
        <v>0</v>
      </c>
      <c r="DV220" s="225">
        <v>0</v>
      </c>
      <c r="DW220" s="225">
        <v>0</v>
      </c>
      <c r="DX220" s="225">
        <v>0</v>
      </c>
      <c r="DY220" s="225">
        <v>0</v>
      </c>
      <c r="DZ220" s="225">
        <v>0</v>
      </c>
      <c r="EA220" s="225">
        <v>0</v>
      </c>
      <c r="EB220" s="225">
        <v>0</v>
      </c>
      <c r="EC220" s="225">
        <v>0</v>
      </c>
      <c r="ED220" s="225">
        <v>0</v>
      </c>
    </row>
    <row r="221" spans="1:134" ht="15" x14ac:dyDescent="0.25">
      <c r="A221" s="216">
        <v>113</v>
      </c>
      <c r="B221" s="216">
        <v>94</v>
      </c>
      <c r="C221" s="216" t="s">
        <v>919</v>
      </c>
      <c r="D221" s="2">
        <v>99703</v>
      </c>
      <c r="E221" s="2">
        <v>99703</v>
      </c>
      <c r="F221" s="217" t="s">
        <v>773</v>
      </c>
      <c r="G221" s="20">
        <v>677</v>
      </c>
      <c r="H221" s="20">
        <v>183</v>
      </c>
      <c r="I221" s="20">
        <v>170</v>
      </c>
      <c r="J221" s="20">
        <v>13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834.49503068156923</v>
      </c>
      <c r="T221" s="20">
        <v>834.49503068156923</v>
      </c>
      <c r="U221" s="20">
        <v>1408.3846153846155</v>
      </c>
      <c r="V221" s="20">
        <v>0</v>
      </c>
      <c r="W221" s="20">
        <v>0</v>
      </c>
      <c r="X221" s="20">
        <v>1365.173957061457</v>
      </c>
      <c r="Y221" s="20">
        <v>4.1929573804573801</v>
      </c>
      <c r="Z221" s="20">
        <v>178.56925675675674</v>
      </c>
      <c r="AA221" s="20">
        <v>0.23778586278586278</v>
      </c>
      <c r="AB221" s="218">
        <v>0</v>
      </c>
      <c r="AC221" s="218">
        <v>0</v>
      </c>
      <c r="AD221" s="219">
        <v>183</v>
      </c>
      <c r="AE221" s="220">
        <v>3.8950970200970194</v>
      </c>
      <c r="AF221" s="220">
        <v>165.88400900900899</v>
      </c>
      <c r="AG221" s="221">
        <v>169.779106029106</v>
      </c>
      <c r="AH221" s="220">
        <v>0.22089397089397086</v>
      </c>
      <c r="AI221" s="220">
        <v>4.112112343920475</v>
      </c>
      <c r="AJ221" s="220">
        <v>175.12623628768313</v>
      </c>
      <c r="AK221" s="220">
        <v>179.2383486316036</v>
      </c>
      <c r="AL221" s="220">
        <v>0.23320107810513091</v>
      </c>
      <c r="AM221" s="220">
        <v>3.9076022939206694</v>
      </c>
      <c r="AN221" s="220">
        <v>166.41658238135872</v>
      </c>
      <c r="AO221" s="220">
        <v>170.32418467527938</v>
      </c>
      <c r="AP221" s="220">
        <v>0.22160315466468827</v>
      </c>
      <c r="AQ221" s="220">
        <v>0</v>
      </c>
      <c r="AR221" s="220">
        <v>0</v>
      </c>
      <c r="AS221" s="220">
        <v>175.78242730231122</v>
      </c>
      <c r="AT221" s="220">
        <v>177.50197742031264</v>
      </c>
      <c r="AU221" s="220">
        <v>179.2383486316036</v>
      </c>
      <c r="AV221" s="220">
        <v>180.99170548456021</v>
      </c>
      <c r="AW221" s="220">
        <v>182.76221413721413</v>
      </c>
      <c r="AX221" s="220">
        <v>170.87101330552011</v>
      </c>
      <c r="AY221" s="220">
        <v>170.59737989166635</v>
      </c>
      <c r="AZ221" s="220">
        <v>170.32418467527941</v>
      </c>
      <c r="BA221" s="220">
        <v>170.05142695462834</v>
      </c>
      <c r="BB221" s="220">
        <v>169.779106029106</v>
      </c>
      <c r="BC221" s="220">
        <v>0</v>
      </c>
      <c r="BD221" s="220">
        <v>0</v>
      </c>
      <c r="BE221" s="220">
        <v>0</v>
      </c>
      <c r="BF221" s="220">
        <v>0</v>
      </c>
      <c r="BG221" s="220">
        <v>0</v>
      </c>
      <c r="BH221" s="222">
        <v>183.52162303340813</v>
      </c>
      <c r="BI221" s="222">
        <v>184.28418740610113</v>
      </c>
      <c r="BJ221" s="222">
        <v>185.04992036684871</v>
      </c>
      <c r="BK221" s="223">
        <v>185.20343912190293</v>
      </c>
      <c r="BL221" s="223">
        <v>185.3569578769571</v>
      </c>
      <c r="BM221" s="223">
        <v>185.51047663201126</v>
      </c>
      <c r="BN221" s="223">
        <v>185.66399538706546</v>
      </c>
      <c r="BO221" s="223">
        <v>185.84552124590456</v>
      </c>
      <c r="BP221" s="223">
        <v>186.02704710474364</v>
      </c>
      <c r="BQ221" s="223">
        <v>186.53028889665762</v>
      </c>
      <c r="BR221" s="223">
        <v>187.1298670462601</v>
      </c>
      <c r="BS221" s="223">
        <v>187.3931300072436</v>
      </c>
      <c r="BT221" s="223">
        <v>187.53770246352192</v>
      </c>
      <c r="BU221" s="223">
        <v>187.68742088293061</v>
      </c>
      <c r="BV221" s="223">
        <v>187.84074147653044</v>
      </c>
      <c r="BW221" s="222">
        <v>170.48456784524251</v>
      </c>
      <c r="BX221" s="222">
        <v>171.1929609783453</v>
      </c>
      <c r="BY221" s="222">
        <v>171.90429760854798</v>
      </c>
      <c r="BZ221" s="223">
        <v>172.04691065969124</v>
      </c>
      <c r="CA221" s="223">
        <v>172.18952371083444</v>
      </c>
      <c r="CB221" s="223">
        <v>172.33213676197767</v>
      </c>
      <c r="CC221" s="223">
        <v>172.47474981312092</v>
      </c>
      <c r="CD221" s="223">
        <v>172.64338039237035</v>
      </c>
      <c r="CE221" s="223">
        <v>172.81201097161977</v>
      </c>
      <c r="CF221" s="223">
        <v>173.27950334662182</v>
      </c>
      <c r="CG221" s="223">
        <v>173.8364885129192</v>
      </c>
      <c r="CH221" s="223">
        <v>174.08104973350498</v>
      </c>
      <c r="CI221" s="223">
        <v>174.21535201529358</v>
      </c>
      <c r="CJ221" s="223">
        <v>174.35443469999018</v>
      </c>
      <c r="CK221" s="223">
        <v>174.49686366672228</v>
      </c>
      <c r="CL221" s="222">
        <v>0</v>
      </c>
      <c r="CM221" s="222">
        <v>0</v>
      </c>
      <c r="CN221" s="222">
        <v>0</v>
      </c>
      <c r="CO221" s="223">
        <v>0</v>
      </c>
      <c r="CP221" s="223">
        <v>0</v>
      </c>
      <c r="CQ221" s="223">
        <v>0</v>
      </c>
      <c r="CR221" s="223">
        <v>0</v>
      </c>
      <c r="CS221" s="223">
        <v>0</v>
      </c>
      <c r="CT221" s="223">
        <v>0</v>
      </c>
      <c r="CU221" s="223">
        <v>0</v>
      </c>
      <c r="CV221" s="223">
        <v>0</v>
      </c>
      <c r="CW221" s="223">
        <v>0</v>
      </c>
      <c r="CX221" s="223">
        <v>0</v>
      </c>
      <c r="CY221" s="223">
        <v>0</v>
      </c>
      <c r="CZ221" s="223">
        <v>0</v>
      </c>
      <c r="DA221" s="224">
        <v>0.23877390454515759</v>
      </c>
      <c r="DB221" s="224">
        <v>0.23976605179039959</v>
      </c>
      <c r="DC221" s="224">
        <v>0.24076232158059943</v>
      </c>
      <c r="DD221" s="225">
        <v>0.24096205974746673</v>
      </c>
      <c r="DE221" s="225">
        <v>0.24116179791433398</v>
      </c>
      <c r="DF221" s="225">
        <v>0.24136153608120123</v>
      </c>
      <c r="DG221" s="225">
        <v>0.24156127424806853</v>
      </c>
      <c r="DH221" s="225">
        <v>0.24179745152993048</v>
      </c>
      <c r="DI221" s="225">
        <v>0.24203362881179241</v>
      </c>
      <c r="DJ221" s="225">
        <v>0.24268838003728549</v>
      </c>
      <c r="DK221" s="225">
        <v>0.24346847130660956</v>
      </c>
      <c r="DL221" s="225">
        <v>0.24381099402451681</v>
      </c>
      <c r="DM221" s="225">
        <v>0.24399909245839438</v>
      </c>
      <c r="DN221" s="225">
        <v>0.24419388613444004</v>
      </c>
      <c r="DO221" s="225">
        <v>0.2443933664800032</v>
      </c>
      <c r="DP221" s="224">
        <v>0</v>
      </c>
      <c r="DQ221" s="224">
        <v>0</v>
      </c>
      <c r="DR221" s="224">
        <v>0</v>
      </c>
      <c r="DS221" s="225">
        <v>0</v>
      </c>
      <c r="DT221" s="225">
        <v>0</v>
      </c>
      <c r="DU221" s="225">
        <v>0</v>
      </c>
      <c r="DV221" s="225">
        <v>0</v>
      </c>
      <c r="DW221" s="225">
        <v>0</v>
      </c>
      <c r="DX221" s="225">
        <v>0</v>
      </c>
      <c r="DY221" s="225">
        <v>0</v>
      </c>
      <c r="DZ221" s="225">
        <v>0</v>
      </c>
      <c r="EA221" s="225">
        <v>0</v>
      </c>
      <c r="EB221" s="225">
        <v>0</v>
      </c>
      <c r="EC221" s="225">
        <v>0</v>
      </c>
      <c r="ED221" s="225">
        <v>0</v>
      </c>
    </row>
    <row r="222" spans="1:134" ht="15" x14ac:dyDescent="0.25">
      <c r="A222" s="216">
        <v>114</v>
      </c>
      <c r="B222" s="216">
        <v>94</v>
      </c>
      <c r="C222" s="216" t="s">
        <v>920</v>
      </c>
      <c r="D222" s="2">
        <v>99703</v>
      </c>
      <c r="E222" s="2">
        <v>99703</v>
      </c>
      <c r="F222" s="217" t="s">
        <v>773</v>
      </c>
      <c r="G222" s="20">
        <v>501</v>
      </c>
      <c r="H222" s="20">
        <v>46</v>
      </c>
      <c r="I222" s="20">
        <v>46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834.49503068156923</v>
      </c>
      <c r="T222" s="20">
        <v>834.49503068156923</v>
      </c>
      <c r="U222" s="20">
        <v>1408.3846153846155</v>
      </c>
      <c r="V222" s="20">
        <v>0</v>
      </c>
      <c r="W222" s="20">
        <v>0</v>
      </c>
      <c r="X222" s="20">
        <v>1365.173957061457</v>
      </c>
      <c r="Y222" s="20">
        <v>1.053967428967429</v>
      </c>
      <c r="Z222" s="20">
        <v>44.886261261261261</v>
      </c>
      <c r="AA222" s="20">
        <v>5.9771309771309775E-2</v>
      </c>
      <c r="AB222" s="218">
        <v>0</v>
      </c>
      <c r="AC222" s="218">
        <v>0</v>
      </c>
      <c r="AD222" s="219">
        <v>46</v>
      </c>
      <c r="AE222" s="220">
        <v>1.053967428967429</v>
      </c>
      <c r="AF222" s="220">
        <v>44.886261261261268</v>
      </c>
      <c r="AG222" s="221">
        <v>45.9402286902287</v>
      </c>
      <c r="AH222" s="220">
        <v>5.9771309771309775E-2</v>
      </c>
      <c r="AI222" s="220">
        <v>1.0336457257942178</v>
      </c>
      <c r="AJ222" s="220">
        <v>44.020802564117076</v>
      </c>
      <c r="AK222" s="220">
        <v>45.054448289911292</v>
      </c>
      <c r="AL222" s="220">
        <v>5.8618850234076626E-2</v>
      </c>
      <c r="AM222" s="220">
        <v>1.0573512089432402</v>
      </c>
      <c r="AN222" s="220">
        <v>45.03036935025002</v>
      </c>
      <c r="AO222" s="220">
        <v>46.087720559193258</v>
      </c>
      <c r="AP222" s="220">
        <v>5.9963206556327427E-2</v>
      </c>
      <c r="AQ222" s="220">
        <v>0</v>
      </c>
      <c r="AR222" s="220">
        <v>0</v>
      </c>
      <c r="AS222" s="220">
        <v>44.185746753586429</v>
      </c>
      <c r="AT222" s="220">
        <v>44.617983395269846</v>
      </c>
      <c r="AU222" s="220">
        <v>45.054448289911292</v>
      </c>
      <c r="AV222" s="220">
        <v>45.495182799397654</v>
      </c>
      <c r="AW222" s="220">
        <v>45.940228690228693</v>
      </c>
      <c r="AX222" s="220">
        <v>46.235685953258397</v>
      </c>
      <c r="AY222" s="220">
        <v>46.161643970686207</v>
      </c>
      <c r="AZ222" s="220">
        <v>46.087720559193265</v>
      </c>
      <c r="BA222" s="220">
        <v>46.013915528899446</v>
      </c>
      <c r="BB222" s="220">
        <v>45.9402286902287</v>
      </c>
      <c r="BC222" s="220">
        <v>0</v>
      </c>
      <c r="BD222" s="220">
        <v>0</v>
      </c>
      <c r="BE222" s="220">
        <v>0</v>
      </c>
      <c r="BF222" s="220">
        <v>0</v>
      </c>
      <c r="BG222" s="220">
        <v>0</v>
      </c>
      <c r="BH222" s="222">
        <v>46.131118358124453</v>
      </c>
      <c r="BI222" s="222">
        <v>46.322801205905208</v>
      </c>
      <c r="BJ222" s="222">
        <v>46.515280529371815</v>
      </c>
      <c r="BK222" s="223">
        <v>46.553869943210579</v>
      </c>
      <c r="BL222" s="223">
        <v>46.592459357049329</v>
      </c>
      <c r="BM222" s="223">
        <v>46.631048770888079</v>
      </c>
      <c r="BN222" s="223">
        <v>46.669638184726843</v>
      </c>
      <c r="BO222" s="223">
        <v>46.715267635582578</v>
      </c>
      <c r="BP222" s="223">
        <v>46.760897086438298</v>
      </c>
      <c r="BQ222" s="223">
        <v>46.88739502320356</v>
      </c>
      <c r="BR222" s="223">
        <v>47.038108656436975</v>
      </c>
      <c r="BS222" s="223">
        <v>47.104284045536652</v>
      </c>
      <c r="BT222" s="223">
        <v>47.140624662961798</v>
      </c>
      <c r="BU222" s="223">
        <v>47.178258801173818</v>
      </c>
      <c r="BV222" s="223">
        <v>47.216798403936622</v>
      </c>
      <c r="BW222" s="222">
        <v>46.131118358124461</v>
      </c>
      <c r="BX222" s="222">
        <v>46.322801205905215</v>
      </c>
      <c r="BY222" s="222">
        <v>46.515280529371822</v>
      </c>
      <c r="BZ222" s="223">
        <v>46.553869943210586</v>
      </c>
      <c r="CA222" s="223">
        <v>46.592459357049336</v>
      </c>
      <c r="CB222" s="223">
        <v>46.631048770888086</v>
      </c>
      <c r="CC222" s="223">
        <v>46.66963818472685</v>
      </c>
      <c r="CD222" s="223">
        <v>46.715267635582585</v>
      </c>
      <c r="CE222" s="223">
        <v>46.760897086438305</v>
      </c>
      <c r="CF222" s="223">
        <v>46.887395023203567</v>
      </c>
      <c r="CG222" s="223">
        <v>47.038108656436982</v>
      </c>
      <c r="CH222" s="223">
        <v>47.104284045536659</v>
      </c>
      <c r="CI222" s="223">
        <v>47.140624662961805</v>
      </c>
      <c r="CJ222" s="223">
        <v>47.178258801173826</v>
      </c>
      <c r="CK222" s="223">
        <v>47.216798403936629</v>
      </c>
      <c r="CL222" s="222">
        <v>0</v>
      </c>
      <c r="CM222" s="222">
        <v>0</v>
      </c>
      <c r="CN222" s="222">
        <v>0</v>
      </c>
      <c r="CO222" s="223">
        <v>0</v>
      </c>
      <c r="CP222" s="223">
        <v>0</v>
      </c>
      <c r="CQ222" s="223">
        <v>0</v>
      </c>
      <c r="CR222" s="223">
        <v>0</v>
      </c>
      <c r="CS222" s="223">
        <v>0</v>
      </c>
      <c r="CT222" s="223">
        <v>0</v>
      </c>
      <c r="CU222" s="223">
        <v>0</v>
      </c>
      <c r="CV222" s="223">
        <v>0</v>
      </c>
      <c r="CW222" s="223">
        <v>0</v>
      </c>
      <c r="CX222" s="223">
        <v>0</v>
      </c>
      <c r="CY222" s="223">
        <v>0</v>
      </c>
      <c r="CZ222" s="223">
        <v>0</v>
      </c>
      <c r="DA222" s="224">
        <v>6.0019669994957649E-2</v>
      </c>
      <c r="DB222" s="224">
        <v>6.0269062198679682E-2</v>
      </c>
      <c r="DC222" s="224">
        <v>6.0519490670533194E-2</v>
      </c>
      <c r="DD222" s="225">
        <v>6.0569698078598196E-2</v>
      </c>
      <c r="DE222" s="225">
        <v>6.0619905486663191E-2</v>
      </c>
      <c r="DF222" s="225">
        <v>6.0670112894728179E-2</v>
      </c>
      <c r="DG222" s="225">
        <v>6.0720320302793188E-2</v>
      </c>
      <c r="DH222" s="225">
        <v>6.0779687269818597E-2</v>
      </c>
      <c r="DI222" s="225">
        <v>6.0839054236843999E-2</v>
      </c>
      <c r="DJ222" s="225">
        <v>6.1003636512104553E-2</v>
      </c>
      <c r="DK222" s="225">
        <v>6.1199725027890929E-2</v>
      </c>
      <c r="DL222" s="225">
        <v>6.1285823634577997E-2</v>
      </c>
      <c r="DM222" s="225">
        <v>6.1333105208120998E-2</v>
      </c>
      <c r="DN222" s="225">
        <v>6.1382069738711707E-2</v>
      </c>
      <c r="DO222" s="225">
        <v>6.1432212339235778E-2</v>
      </c>
      <c r="DP222" s="224">
        <v>0</v>
      </c>
      <c r="DQ222" s="224">
        <v>0</v>
      </c>
      <c r="DR222" s="224">
        <v>0</v>
      </c>
      <c r="DS222" s="225">
        <v>0</v>
      </c>
      <c r="DT222" s="225">
        <v>0</v>
      </c>
      <c r="DU222" s="225">
        <v>0</v>
      </c>
      <c r="DV222" s="225">
        <v>0</v>
      </c>
      <c r="DW222" s="225">
        <v>0</v>
      </c>
      <c r="DX222" s="225">
        <v>0</v>
      </c>
      <c r="DY222" s="225">
        <v>0</v>
      </c>
      <c r="DZ222" s="225">
        <v>0</v>
      </c>
      <c r="EA222" s="225">
        <v>0</v>
      </c>
      <c r="EB222" s="225">
        <v>0</v>
      </c>
      <c r="EC222" s="225">
        <v>0</v>
      </c>
      <c r="ED222" s="225">
        <v>0</v>
      </c>
    </row>
    <row r="223" spans="1:134" ht="15" x14ac:dyDescent="0.25">
      <c r="A223" s="216">
        <v>115</v>
      </c>
      <c r="B223" s="216">
        <v>94</v>
      </c>
      <c r="C223" s="216" t="s">
        <v>921</v>
      </c>
      <c r="D223" s="2">
        <v>99705</v>
      </c>
      <c r="E223" s="2">
        <v>99705</v>
      </c>
      <c r="F223" s="217" t="s">
        <v>773</v>
      </c>
      <c r="G223" s="20">
        <v>76</v>
      </c>
      <c r="H223" s="20">
        <v>39</v>
      </c>
      <c r="I223" s="20">
        <v>34</v>
      </c>
      <c r="J223" s="20">
        <v>5</v>
      </c>
      <c r="K223" s="20">
        <v>0</v>
      </c>
      <c r="L223" s="20">
        <v>48</v>
      </c>
      <c r="M223" s="20">
        <v>48</v>
      </c>
      <c r="N223" s="20">
        <v>0</v>
      </c>
      <c r="O223" s="20">
        <v>0</v>
      </c>
      <c r="P223" s="20">
        <v>0</v>
      </c>
      <c r="Q223" s="20">
        <v>48</v>
      </c>
      <c r="R223" s="20">
        <v>0</v>
      </c>
      <c r="S223" s="20">
        <v>1971.875</v>
      </c>
      <c r="T223" s="20">
        <v>1971.875</v>
      </c>
      <c r="U223" s="20">
        <v>0</v>
      </c>
      <c r="V223" s="20">
        <v>0</v>
      </c>
      <c r="W223" s="20">
        <v>0</v>
      </c>
      <c r="X223" s="20">
        <v>1971.875</v>
      </c>
      <c r="Y223" s="20">
        <v>0</v>
      </c>
      <c r="Z223" s="20">
        <v>39</v>
      </c>
      <c r="AA223" s="20">
        <v>0</v>
      </c>
      <c r="AB223" s="218">
        <v>0</v>
      </c>
      <c r="AC223" s="218">
        <v>0</v>
      </c>
      <c r="AD223" s="219">
        <v>39</v>
      </c>
      <c r="AE223" s="220">
        <v>0</v>
      </c>
      <c r="AF223" s="220">
        <v>34</v>
      </c>
      <c r="AG223" s="221">
        <v>34</v>
      </c>
      <c r="AH223" s="220">
        <v>0</v>
      </c>
      <c r="AI223" s="220">
        <v>0</v>
      </c>
      <c r="AJ223" s="220">
        <v>36.197916308613557</v>
      </c>
      <c r="AK223" s="220">
        <v>36.197916308613557</v>
      </c>
      <c r="AL223" s="220">
        <v>0</v>
      </c>
      <c r="AM223" s="220">
        <v>0</v>
      </c>
      <c r="AN223" s="220">
        <v>31.719017607330336</v>
      </c>
      <c r="AO223" s="220">
        <v>31.719017607330336</v>
      </c>
      <c r="AP223" s="220">
        <v>0</v>
      </c>
      <c r="AQ223" s="220">
        <v>0</v>
      </c>
      <c r="AR223" s="220">
        <v>0</v>
      </c>
      <c r="AS223" s="220">
        <v>33.59715756629209</v>
      </c>
      <c r="AT223" s="220">
        <v>34.873300643786848</v>
      </c>
      <c r="AU223" s="220">
        <v>36.197916308613557</v>
      </c>
      <c r="AV223" s="220">
        <v>37.572845727146202</v>
      </c>
      <c r="AW223" s="220">
        <v>39</v>
      </c>
      <c r="AX223" s="220">
        <v>29.59106111688623</v>
      </c>
      <c r="AY223" s="220">
        <v>30.636569465038058</v>
      </c>
      <c r="AZ223" s="220">
        <v>31.719017607330336</v>
      </c>
      <c r="BA223" s="220">
        <v>32.839710696795599</v>
      </c>
      <c r="BB223" s="220">
        <v>34</v>
      </c>
      <c r="BC223" s="220">
        <v>0</v>
      </c>
      <c r="BD223" s="220">
        <v>0</v>
      </c>
      <c r="BE223" s="220">
        <v>0</v>
      </c>
      <c r="BF223" s="220">
        <v>0</v>
      </c>
      <c r="BG223" s="220">
        <v>0</v>
      </c>
      <c r="BH223" s="222">
        <v>39.369302596271126</v>
      </c>
      <c r="BI223" s="222">
        <v>39.742102228634877</v>
      </c>
      <c r="BJ223" s="222">
        <v>40.118432011565837</v>
      </c>
      <c r="BK223" s="223">
        <v>40.159090103391911</v>
      </c>
      <c r="BL223" s="223">
        <v>40.199748195217985</v>
      </c>
      <c r="BM223" s="223">
        <v>40.240406287044053</v>
      </c>
      <c r="BN223" s="223">
        <v>40.281064378870127</v>
      </c>
      <c r="BO223" s="223">
        <v>40.329139905765054</v>
      </c>
      <c r="BP223" s="223">
        <v>40.377215432659995</v>
      </c>
      <c r="BQ223" s="223">
        <v>40.510494594408883</v>
      </c>
      <c r="BR223" s="223">
        <v>40.669287593054797</v>
      </c>
      <c r="BS223" s="223">
        <v>40.739010472440377</v>
      </c>
      <c r="BT223" s="223">
        <v>40.777299215733088</v>
      </c>
      <c r="BU223" s="223">
        <v>40.816950822093645</v>
      </c>
      <c r="BV223" s="223">
        <v>40.857556432601697</v>
      </c>
      <c r="BW223" s="222">
        <v>34.321956109569697</v>
      </c>
      <c r="BX223" s="222">
        <v>34.646960917271429</v>
      </c>
      <c r="BY223" s="222">
        <v>34.975043292134316</v>
      </c>
      <c r="BZ223" s="223">
        <v>35.010488808085249</v>
      </c>
      <c r="CA223" s="223">
        <v>35.045934324036189</v>
      </c>
      <c r="CB223" s="223">
        <v>35.081379839987115</v>
      </c>
      <c r="CC223" s="223">
        <v>35.116825355938055</v>
      </c>
      <c r="CD223" s="223">
        <v>35.158737353743895</v>
      </c>
      <c r="CE223" s="223">
        <v>35.200649351549735</v>
      </c>
      <c r="CF223" s="223">
        <v>35.316841441279536</v>
      </c>
      <c r="CG223" s="223">
        <v>35.455276363175969</v>
      </c>
      <c r="CH223" s="223">
        <v>35.516060411871095</v>
      </c>
      <c r="CI223" s="223">
        <v>35.549440341921148</v>
      </c>
      <c r="CJ223" s="223">
        <v>35.58400840900471</v>
      </c>
      <c r="CK223" s="223">
        <v>35.619408172011731</v>
      </c>
      <c r="CL223" s="222">
        <v>0</v>
      </c>
      <c r="CM223" s="222">
        <v>0</v>
      </c>
      <c r="CN223" s="222">
        <v>0</v>
      </c>
      <c r="CO223" s="223">
        <v>0</v>
      </c>
      <c r="CP223" s="223">
        <v>0</v>
      </c>
      <c r="CQ223" s="223">
        <v>0</v>
      </c>
      <c r="CR223" s="223">
        <v>0</v>
      </c>
      <c r="CS223" s="223">
        <v>0</v>
      </c>
      <c r="CT223" s="223">
        <v>0</v>
      </c>
      <c r="CU223" s="223">
        <v>0</v>
      </c>
      <c r="CV223" s="223">
        <v>0</v>
      </c>
      <c r="CW223" s="223">
        <v>0</v>
      </c>
      <c r="CX223" s="223">
        <v>0</v>
      </c>
      <c r="CY223" s="223">
        <v>0</v>
      </c>
      <c r="CZ223" s="223">
        <v>0</v>
      </c>
      <c r="DA223" s="224">
        <v>0</v>
      </c>
      <c r="DB223" s="224">
        <v>0</v>
      </c>
      <c r="DC223" s="224">
        <v>0</v>
      </c>
      <c r="DD223" s="225">
        <v>0</v>
      </c>
      <c r="DE223" s="225">
        <v>0</v>
      </c>
      <c r="DF223" s="225">
        <v>0</v>
      </c>
      <c r="DG223" s="225">
        <v>0</v>
      </c>
      <c r="DH223" s="225">
        <v>0</v>
      </c>
      <c r="DI223" s="225">
        <v>0</v>
      </c>
      <c r="DJ223" s="225">
        <v>0</v>
      </c>
      <c r="DK223" s="225">
        <v>0</v>
      </c>
      <c r="DL223" s="225">
        <v>0</v>
      </c>
      <c r="DM223" s="225">
        <v>0</v>
      </c>
      <c r="DN223" s="225">
        <v>0</v>
      </c>
      <c r="DO223" s="225">
        <v>0</v>
      </c>
      <c r="DP223" s="224">
        <v>0</v>
      </c>
      <c r="DQ223" s="224">
        <v>0</v>
      </c>
      <c r="DR223" s="224">
        <v>0</v>
      </c>
      <c r="DS223" s="225">
        <v>0</v>
      </c>
      <c r="DT223" s="225">
        <v>0</v>
      </c>
      <c r="DU223" s="225">
        <v>0</v>
      </c>
      <c r="DV223" s="225">
        <v>0</v>
      </c>
      <c r="DW223" s="225">
        <v>0</v>
      </c>
      <c r="DX223" s="225">
        <v>0</v>
      </c>
      <c r="DY223" s="225">
        <v>0</v>
      </c>
      <c r="DZ223" s="225">
        <v>0</v>
      </c>
      <c r="EA223" s="225">
        <v>0</v>
      </c>
      <c r="EB223" s="225">
        <v>0</v>
      </c>
      <c r="EC223" s="225">
        <v>0</v>
      </c>
      <c r="ED223" s="225">
        <v>0</v>
      </c>
    </row>
    <row r="224" spans="1:134" ht="15" x14ac:dyDescent="0.25">
      <c r="A224" s="216">
        <v>116</v>
      </c>
      <c r="B224" s="216">
        <v>94</v>
      </c>
      <c r="C224" s="216" t="s">
        <v>922</v>
      </c>
      <c r="D224" s="2">
        <v>99705</v>
      </c>
      <c r="E224" s="2">
        <v>99705</v>
      </c>
      <c r="F224" s="217" t="s">
        <v>773</v>
      </c>
      <c r="G224" s="20">
        <v>36</v>
      </c>
      <c r="H224" s="20">
        <v>14</v>
      </c>
      <c r="I224" s="20">
        <v>13</v>
      </c>
      <c r="J224" s="20">
        <v>1</v>
      </c>
      <c r="K224" s="20">
        <v>0</v>
      </c>
      <c r="L224" s="20">
        <v>15</v>
      </c>
      <c r="M224" s="20">
        <v>15</v>
      </c>
      <c r="N224" s="20">
        <v>0</v>
      </c>
      <c r="O224" s="20">
        <v>0</v>
      </c>
      <c r="P224" s="20">
        <v>0</v>
      </c>
      <c r="Q224" s="20">
        <v>15</v>
      </c>
      <c r="R224" s="20">
        <v>0</v>
      </c>
      <c r="S224" s="20">
        <v>2211.7333333333331</v>
      </c>
      <c r="T224" s="20">
        <v>2211.7333333333331</v>
      </c>
      <c r="U224" s="20">
        <v>0</v>
      </c>
      <c r="V224" s="20">
        <v>0</v>
      </c>
      <c r="W224" s="20">
        <v>0</v>
      </c>
      <c r="X224" s="20">
        <v>2211.7333333333331</v>
      </c>
      <c r="Y224" s="20">
        <v>0</v>
      </c>
      <c r="Z224" s="20">
        <v>14</v>
      </c>
      <c r="AA224" s="20">
        <v>0</v>
      </c>
      <c r="AB224" s="218">
        <v>0</v>
      </c>
      <c r="AC224" s="218">
        <v>0</v>
      </c>
      <c r="AD224" s="219">
        <v>14</v>
      </c>
      <c r="AE224" s="220">
        <v>0</v>
      </c>
      <c r="AF224" s="220">
        <v>13</v>
      </c>
      <c r="AG224" s="221">
        <v>13</v>
      </c>
      <c r="AH224" s="220">
        <v>0</v>
      </c>
      <c r="AI224" s="220">
        <v>0</v>
      </c>
      <c r="AJ224" s="220">
        <v>12.994123803092048</v>
      </c>
      <c r="AK224" s="220">
        <v>12.994123803092048</v>
      </c>
      <c r="AL224" s="220">
        <v>0</v>
      </c>
      <c r="AM224" s="220">
        <v>0</v>
      </c>
      <c r="AN224" s="220">
        <v>12.127859673391011</v>
      </c>
      <c r="AO224" s="220">
        <v>12.127859673391011</v>
      </c>
      <c r="AP224" s="220">
        <v>0</v>
      </c>
      <c r="AQ224" s="220">
        <v>0</v>
      </c>
      <c r="AR224" s="220">
        <v>0</v>
      </c>
      <c r="AS224" s="220">
        <v>12.060518100720238</v>
      </c>
      <c r="AT224" s="220">
        <v>12.518620743923483</v>
      </c>
      <c r="AU224" s="220">
        <v>12.994123803092048</v>
      </c>
      <c r="AV224" s="220">
        <v>13.487688209744791</v>
      </c>
      <c r="AW224" s="220">
        <v>14</v>
      </c>
      <c r="AX224" s="220">
        <v>11.314229250574147</v>
      </c>
      <c r="AY224" s="220">
        <v>11.713982442514551</v>
      </c>
      <c r="AZ224" s="220">
        <v>12.127859673391011</v>
      </c>
      <c r="BA224" s="220">
        <v>12.5563599723042</v>
      </c>
      <c r="BB224" s="220">
        <v>13</v>
      </c>
      <c r="BC224" s="220">
        <v>0</v>
      </c>
      <c r="BD224" s="220">
        <v>0</v>
      </c>
      <c r="BE224" s="220">
        <v>0</v>
      </c>
      <c r="BF224" s="220">
        <v>0</v>
      </c>
      <c r="BG224" s="220">
        <v>0</v>
      </c>
      <c r="BH224" s="222">
        <v>14.132570162763994</v>
      </c>
      <c r="BI224" s="222">
        <v>14.266395671817648</v>
      </c>
      <c r="BJ224" s="222">
        <v>14.401488414408249</v>
      </c>
      <c r="BK224" s="223">
        <v>15.05164027701994</v>
      </c>
      <c r="BL224" s="223">
        <v>15.701792139631632</v>
      </c>
      <c r="BM224" s="223">
        <v>16.351944002243329</v>
      </c>
      <c r="BN224" s="223">
        <v>17.002095864855018</v>
      </c>
      <c r="BO224" s="223">
        <v>17.770857800129654</v>
      </c>
      <c r="BP224" s="223">
        <v>18.53961973540429</v>
      </c>
      <c r="BQ224" s="223">
        <v>20.670848510946531</v>
      </c>
      <c r="BR224" s="223">
        <v>23.21006172048374</v>
      </c>
      <c r="BS224" s="223">
        <v>24.324980248709434</v>
      </c>
      <c r="BT224" s="223">
        <v>24.93724453979571</v>
      </c>
      <c r="BU224" s="223">
        <v>25.571301982558658</v>
      </c>
      <c r="BV224" s="223">
        <v>26.22061463149527</v>
      </c>
      <c r="BW224" s="222">
        <v>13.123100865423709</v>
      </c>
      <c r="BX224" s="222">
        <v>13.247367409544959</v>
      </c>
      <c r="BY224" s="222">
        <v>13.372810670521945</v>
      </c>
      <c r="BZ224" s="223">
        <v>13.976523114375659</v>
      </c>
      <c r="CA224" s="223">
        <v>14.580235558229372</v>
      </c>
      <c r="CB224" s="223">
        <v>15.183948002083088</v>
      </c>
      <c r="CC224" s="223">
        <v>15.787660445936803</v>
      </c>
      <c r="CD224" s="223">
        <v>16.501510814406107</v>
      </c>
      <c r="CE224" s="223">
        <v>17.215361182875412</v>
      </c>
      <c r="CF224" s="223">
        <v>19.194359331593205</v>
      </c>
      <c r="CG224" s="223">
        <v>21.552200169020615</v>
      </c>
      <c r="CH224" s="223">
        <v>22.587481659515902</v>
      </c>
      <c r="CI224" s="223">
        <v>23.156012786953159</v>
      </c>
      <c r="CJ224" s="223">
        <v>23.744780412375896</v>
      </c>
      <c r="CK224" s="223">
        <v>24.347713586388466</v>
      </c>
      <c r="CL224" s="222">
        <v>0</v>
      </c>
      <c r="CM224" s="222">
        <v>0</v>
      </c>
      <c r="CN224" s="222">
        <v>0</v>
      </c>
      <c r="CO224" s="223">
        <v>0</v>
      </c>
      <c r="CP224" s="223">
        <v>0</v>
      </c>
      <c r="CQ224" s="223">
        <v>0</v>
      </c>
      <c r="CR224" s="223">
        <v>0</v>
      </c>
      <c r="CS224" s="223">
        <v>0</v>
      </c>
      <c r="CT224" s="223">
        <v>0</v>
      </c>
      <c r="CU224" s="223">
        <v>0</v>
      </c>
      <c r="CV224" s="223">
        <v>0</v>
      </c>
      <c r="CW224" s="223">
        <v>0</v>
      </c>
      <c r="CX224" s="223">
        <v>0</v>
      </c>
      <c r="CY224" s="223">
        <v>0</v>
      </c>
      <c r="CZ224" s="223">
        <v>0</v>
      </c>
      <c r="DA224" s="224">
        <v>0</v>
      </c>
      <c r="DB224" s="224">
        <v>0</v>
      </c>
      <c r="DC224" s="224">
        <v>0</v>
      </c>
      <c r="DD224" s="225">
        <v>0</v>
      </c>
      <c r="DE224" s="225">
        <v>0</v>
      </c>
      <c r="DF224" s="225">
        <v>0</v>
      </c>
      <c r="DG224" s="225">
        <v>0</v>
      </c>
      <c r="DH224" s="225">
        <v>0</v>
      </c>
      <c r="DI224" s="225">
        <v>0</v>
      </c>
      <c r="DJ224" s="225">
        <v>0</v>
      </c>
      <c r="DK224" s="225">
        <v>0</v>
      </c>
      <c r="DL224" s="225">
        <v>0</v>
      </c>
      <c r="DM224" s="225">
        <v>0</v>
      </c>
      <c r="DN224" s="225">
        <v>0</v>
      </c>
      <c r="DO224" s="225">
        <v>0</v>
      </c>
      <c r="DP224" s="224">
        <v>0</v>
      </c>
      <c r="DQ224" s="224">
        <v>0</v>
      </c>
      <c r="DR224" s="224">
        <v>0</v>
      </c>
      <c r="DS224" s="225">
        <v>0</v>
      </c>
      <c r="DT224" s="225">
        <v>0</v>
      </c>
      <c r="DU224" s="225">
        <v>0</v>
      </c>
      <c r="DV224" s="225">
        <v>0</v>
      </c>
      <c r="DW224" s="225">
        <v>0</v>
      </c>
      <c r="DX224" s="225">
        <v>0</v>
      </c>
      <c r="DY224" s="225">
        <v>0</v>
      </c>
      <c r="DZ224" s="225">
        <v>0</v>
      </c>
      <c r="EA224" s="225">
        <v>0</v>
      </c>
      <c r="EB224" s="225">
        <v>0</v>
      </c>
      <c r="EC224" s="225">
        <v>0</v>
      </c>
      <c r="ED224" s="225">
        <v>0</v>
      </c>
    </row>
    <row r="225" spans="1:134" ht="15" x14ac:dyDescent="0.25">
      <c r="A225" s="216">
        <v>117</v>
      </c>
      <c r="B225" s="216">
        <v>94</v>
      </c>
      <c r="C225" s="216" t="s">
        <v>923</v>
      </c>
      <c r="D225" s="2">
        <v>99705</v>
      </c>
      <c r="E225" s="2">
        <v>99705</v>
      </c>
      <c r="F225" s="217" t="s">
        <v>773</v>
      </c>
      <c r="G225" s="20">
        <v>251</v>
      </c>
      <c r="H225" s="20">
        <v>105</v>
      </c>
      <c r="I225" s="20">
        <v>94</v>
      </c>
      <c r="J225" s="20">
        <v>11</v>
      </c>
      <c r="K225" s="20">
        <v>0</v>
      </c>
      <c r="L225" s="20">
        <v>103</v>
      </c>
      <c r="M225" s="20">
        <v>103</v>
      </c>
      <c r="N225" s="20">
        <v>0</v>
      </c>
      <c r="O225" s="20">
        <v>0</v>
      </c>
      <c r="P225" s="20">
        <v>0</v>
      </c>
      <c r="Q225" s="20">
        <v>103</v>
      </c>
      <c r="R225" s="20">
        <v>0</v>
      </c>
      <c r="S225" s="20">
        <v>2264.1844660194174</v>
      </c>
      <c r="T225" s="20">
        <v>2264.1844660194174</v>
      </c>
      <c r="U225" s="20">
        <v>0</v>
      </c>
      <c r="V225" s="20">
        <v>0</v>
      </c>
      <c r="W225" s="20">
        <v>0</v>
      </c>
      <c r="X225" s="20">
        <v>2264.1844660194174</v>
      </c>
      <c r="Y225" s="20">
        <v>0</v>
      </c>
      <c r="Z225" s="20">
        <v>105</v>
      </c>
      <c r="AA225" s="20">
        <v>0</v>
      </c>
      <c r="AB225" s="218">
        <v>0</v>
      </c>
      <c r="AC225" s="218">
        <v>0</v>
      </c>
      <c r="AD225" s="219">
        <v>105</v>
      </c>
      <c r="AE225" s="220">
        <v>0</v>
      </c>
      <c r="AF225" s="220">
        <v>94</v>
      </c>
      <c r="AG225" s="221">
        <v>94</v>
      </c>
      <c r="AH225" s="220">
        <v>0</v>
      </c>
      <c r="AI225" s="220">
        <v>0</v>
      </c>
      <c r="AJ225" s="220">
        <v>97.455928523190352</v>
      </c>
      <c r="AK225" s="220">
        <v>97.455928523190352</v>
      </c>
      <c r="AL225" s="220">
        <v>0</v>
      </c>
      <c r="AM225" s="220">
        <v>0</v>
      </c>
      <c r="AN225" s="220">
        <v>87.693754561442688</v>
      </c>
      <c r="AO225" s="220">
        <v>87.693754561442688</v>
      </c>
      <c r="AP225" s="220">
        <v>0</v>
      </c>
      <c r="AQ225" s="220">
        <v>0</v>
      </c>
      <c r="AR225" s="220">
        <v>0</v>
      </c>
      <c r="AS225" s="220">
        <v>90.453885755401785</v>
      </c>
      <c r="AT225" s="220">
        <v>93.889655579426119</v>
      </c>
      <c r="AU225" s="220">
        <v>97.455928523190352</v>
      </c>
      <c r="AV225" s="220">
        <v>101.15766157308593</v>
      </c>
      <c r="AW225" s="220">
        <v>105</v>
      </c>
      <c r="AX225" s="220">
        <v>81.810580734920748</v>
      </c>
      <c r="AY225" s="220">
        <v>84.701103815105213</v>
      </c>
      <c r="AZ225" s="220">
        <v>87.693754561442688</v>
      </c>
      <c r="BA225" s="220">
        <v>90.792141338199599</v>
      </c>
      <c r="BB225" s="220">
        <v>94</v>
      </c>
      <c r="BC225" s="220">
        <v>0</v>
      </c>
      <c r="BD225" s="220">
        <v>0</v>
      </c>
      <c r="BE225" s="220">
        <v>0</v>
      </c>
      <c r="BF225" s="220">
        <v>0</v>
      </c>
      <c r="BG225" s="220">
        <v>0</v>
      </c>
      <c r="BH225" s="222">
        <v>107.33283015623367</v>
      </c>
      <c r="BI225" s="222">
        <v>109.71748980330383</v>
      </c>
      <c r="BJ225" s="222">
        <v>112.15513045929819</v>
      </c>
      <c r="BK225" s="223">
        <v>113.35285887425083</v>
      </c>
      <c r="BL225" s="223">
        <v>114.55058728920348</v>
      </c>
      <c r="BM225" s="223">
        <v>115.74831570415611</v>
      </c>
      <c r="BN225" s="223">
        <v>116.94604411910875</v>
      </c>
      <c r="BO225" s="223">
        <v>118.36227941298863</v>
      </c>
      <c r="BP225" s="223">
        <v>119.77851470686851</v>
      </c>
      <c r="BQ225" s="223">
        <v>123.70472550472365</v>
      </c>
      <c r="BR225" s="223">
        <v>128.38253693245503</v>
      </c>
      <c r="BS225" s="223">
        <v>130.43647183352388</v>
      </c>
      <c r="BT225" s="223">
        <v>131.56440267717178</v>
      </c>
      <c r="BU225" s="223">
        <v>132.73248149011053</v>
      </c>
      <c r="BV225" s="223">
        <v>133.92866388155289</v>
      </c>
      <c r="BW225" s="222">
        <v>96.08843842558062</v>
      </c>
      <c r="BX225" s="222">
        <v>98.223276585814858</v>
      </c>
      <c r="BY225" s="222">
        <v>100.40554536356218</v>
      </c>
      <c r="BZ225" s="223">
        <v>101.47779746837693</v>
      </c>
      <c r="CA225" s="223">
        <v>102.55004957319167</v>
      </c>
      <c r="CB225" s="223">
        <v>103.62230167800642</v>
      </c>
      <c r="CC225" s="223">
        <v>104.69455378282116</v>
      </c>
      <c r="CD225" s="223">
        <v>105.96242156972315</v>
      </c>
      <c r="CE225" s="223">
        <v>107.23028935662512</v>
      </c>
      <c r="CF225" s="223">
        <v>110.74518283280021</v>
      </c>
      <c r="CG225" s="223">
        <v>114.93293782524543</v>
      </c>
      <c r="CH225" s="223">
        <v>116.77169859382136</v>
      </c>
      <c r="CI225" s="223">
        <v>117.78146525384902</v>
      </c>
      <c r="CJ225" s="223">
        <v>118.82717390543229</v>
      </c>
      <c r="CK225" s="223">
        <v>119.89804195110449</v>
      </c>
      <c r="CL225" s="222">
        <v>0</v>
      </c>
      <c r="CM225" s="222">
        <v>0</v>
      </c>
      <c r="CN225" s="222">
        <v>0</v>
      </c>
      <c r="CO225" s="223">
        <v>0</v>
      </c>
      <c r="CP225" s="223">
        <v>0</v>
      </c>
      <c r="CQ225" s="223">
        <v>0</v>
      </c>
      <c r="CR225" s="223">
        <v>0</v>
      </c>
      <c r="CS225" s="223">
        <v>0</v>
      </c>
      <c r="CT225" s="223">
        <v>0</v>
      </c>
      <c r="CU225" s="223">
        <v>0</v>
      </c>
      <c r="CV225" s="223">
        <v>0</v>
      </c>
      <c r="CW225" s="223">
        <v>0</v>
      </c>
      <c r="CX225" s="223">
        <v>0</v>
      </c>
      <c r="CY225" s="223">
        <v>0</v>
      </c>
      <c r="CZ225" s="223">
        <v>0</v>
      </c>
      <c r="DA225" s="224">
        <v>0</v>
      </c>
      <c r="DB225" s="224">
        <v>0</v>
      </c>
      <c r="DC225" s="224">
        <v>0</v>
      </c>
      <c r="DD225" s="225">
        <v>0</v>
      </c>
      <c r="DE225" s="225">
        <v>0</v>
      </c>
      <c r="DF225" s="225">
        <v>0</v>
      </c>
      <c r="DG225" s="225">
        <v>0</v>
      </c>
      <c r="DH225" s="225">
        <v>0</v>
      </c>
      <c r="DI225" s="225">
        <v>0</v>
      </c>
      <c r="DJ225" s="225">
        <v>0</v>
      </c>
      <c r="DK225" s="225">
        <v>0</v>
      </c>
      <c r="DL225" s="225">
        <v>0</v>
      </c>
      <c r="DM225" s="225">
        <v>0</v>
      </c>
      <c r="DN225" s="225">
        <v>0</v>
      </c>
      <c r="DO225" s="225">
        <v>0</v>
      </c>
      <c r="DP225" s="224">
        <v>0</v>
      </c>
      <c r="DQ225" s="224">
        <v>0</v>
      </c>
      <c r="DR225" s="224">
        <v>0</v>
      </c>
      <c r="DS225" s="225">
        <v>0</v>
      </c>
      <c r="DT225" s="225">
        <v>0</v>
      </c>
      <c r="DU225" s="225">
        <v>0</v>
      </c>
      <c r="DV225" s="225">
        <v>0</v>
      </c>
      <c r="DW225" s="225">
        <v>0</v>
      </c>
      <c r="DX225" s="225">
        <v>0</v>
      </c>
      <c r="DY225" s="225">
        <v>0</v>
      </c>
      <c r="DZ225" s="225">
        <v>0</v>
      </c>
      <c r="EA225" s="225">
        <v>0</v>
      </c>
      <c r="EB225" s="225">
        <v>0</v>
      </c>
      <c r="EC225" s="225">
        <v>0</v>
      </c>
      <c r="ED225" s="225">
        <v>0</v>
      </c>
    </row>
    <row r="226" spans="1:134" ht="15" x14ac:dyDescent="0.25">
      <c r="A226" s="216">
        <v>118</v>
      </c>
      <c r="B226" s="216">
        <v>94</v>
      </c>
      <c r="C226" s="216" t="s">
        <v>924</v>
      </c>
      <c r="D226" s="2">
        <v>99705</v>
      </c>
      <c r="E226" s="2">
        <v>99705</v>
      </c>
      <c r="F226" s="217" t="s">
        <v>773</v>
      </c>
      <c r="G226" s="20">
        <v>208</v>
      </c>
      <c r="H226" s="20">
        <v>80</v>
      </c>
      <c r="I226" s="20">
        <v>76</v>
      </c>
      <c r="J226" s="20">
        <v>4</v>
      </c>
      <c r="K226" s="20">
        <v>0</v>
      </c>
      <c r="L226" s="20">
        <v>60</v>
      </c>
      <c r="M226" s="20">
        <v>60</v>
      </c>
      <c r="N226" s="20">
        <v>0</v>
      </c>
      <c r="O226" s="20">
        <v>0</v>
      </c>
      <c r="P226" s="20">
        <v>0</v>
      </c>
      <c r="Q226" s="20">
        <v>60</v>
      </c>
      <c r="R226" s="20">
        <v>0</v>
      </c>
      <c r="S226" s="20">
        <v>2129</v>
      </c>
      <c r="T226" s="20">
        <v>2129</v>
      </c>
      <c r="U226" s="20">
        <v>0</v>
      </c>
      <c r="V226" s="20">
        <v>0</v>
      </c>
      <c r="W226" s="20">
        <v>0</v>
      </c>
      <c r="X226" s="20">
        <v>2129</v>
      </c>
      <c r="Y226" s="20">
        <v>0</v>
      </c>
      <c r="Z226" s="20">
        <v>80</v>
      </c>
      <c r="AA226" s="20">
        <v>0</v>
      </c>
      <c r="AB226" s="218">
        <v>0</v>
      </c>
      <c r="AC226" s="218">
        <v>0</v>
      </c>
      <c r="AD226" s="219">
        <v>80</v>
      </c>
      <c r="AE226" s="220">
        <v>0</v>
      </c>
      <c r="AF226" s="220">
        <v>76</v>
      </c>
      <c r="AG226" s="221">
        <v>76</v>
      </c>
      <c r="AH226" s="220">
        <v>0</v>
      </c>
      <c r="AI226" s="220">
        <v>0</v>
      </c>
      <c r="AJ226" s="220">
        <v>74.252136017668846</v>
      </c>
      <c r="AK226" s="220">
        <v>74.252136017668846</v>
      </c>
      <c r="AL226" s="220">
        <v>0</v>
      </c>
      <c r="AM226" s="220">
        <v>0</v>
      </c>
      <c r="AN226" s="220">
        <v>70.901333475208986</v>
      </c>
      <c r="AO226" s="220">
        <v>70.901333475208986</v>
      </c>
      <c r="AP226" s="220">
        <v>0</v>
      </c>
      <c r="AQ226" s="220">
        <v>0</v>
      </c>
      <c r="AR226" s="220">
        <v>0</v>
      </c>
      <c r="AS226" s="220">
        <v>68.917246289829933</v>
      </c>
      <c r="AT226" s="220">
        <v>71.534975679562763</v>
      </c>
      <c r="AU226" s="220">
        <v>74.252136017668846</v>
      </c>
      <c r="AV226" s="220">
        <v>77.072504055684519</v>
      </c>
      <c r="AW226" s="220">
        <v>80</v>
      </c>
      <c r="AX226" s="220">
        <v>66.144724849510396</v>
      </c>
      <c r="AY226" s="220">
        <v>68.481743510085067</v>
      </c>
      <c r="AZ226" s="220">
        <v>70.901333475208986</v>
      </c>
      <c r="BA226" s="220">
        <v>73.406412145778404</v>
      </c>
      <c r="BB226" s="220">
        <v>76</v>
      </c>
      <c r="BC226" s="220">
        <v>0</v>
      </c>
      <c r="BD226" s="220">
        <v>0</v>
      </c>
      <c r="BE226" s="220">
        <v>0</v>
      </c>
      <c r="BF226" s="220">
        <v>0</v>
      </c>
      <c r="BG226" s="220">
        <v>0</v>
      </c>
      <c r="BH226" s="222">
        <v>81.777394404749458</v>
      </c>
      <c r="BI226" s="222">
        <v>83.594277945374358</v>
      </c>
      <c r="BJ226" s="222">
        <v>85.451527968989097</v>
      </c>
      <c r="BK226" s="223">
        <v>86.383359514591888</v>
      </c>
      <c r="BL226" s="223">
        <v>87.315191060194678</v>
      </c>
      <c r="BM226" s="223">
        <v>88.247022605797483</v>
      </c>
      <c r="BN226" s="223">
        <v>89.178854151400273</v>
      </c>
      <c r="BO226" s="223">
        <v>90.280683836960051</v>
      </c>
      <c r="BP226" s="223">
        <v>91.382513522519858</v>
      </c>
      <c r="BQ226" s="223">
        <v>94.437101716682704</v>
      </c>
      <c r="BR226" s="223">
        <v>98.076434472191963</v>
      </c>
      <c r="BS226" s="223">
        <v>99.674393833877645</v>
      </c>
      <c r="BT226" s="223">
        <v>100.55192293667599</v>
      </c>
      <c r="BU226" s="223">
        <v>101.46068712065809</v>
      </c>
      <c r="BV226" s="223">
        <v>102.39131586146878</v>
      </c>
      <c r="BW226" s="222">
        <v>77.688524684511989</v>
      </c>
      <c r="BX226" s="222">
        <v>79.414564048105632</v>
      </c>
      <c r="BY226" s="222">
        <v>81.178951570539638</v>
      </c>
      <c r="BZ226" s="223">
        <v>82.064191538862289</v>
      </c>
      <c r="CA226" s="223">
        <v>82.94943150718494</v>
      </c>
      <c r="CB226" s="223">
        <v>83.834671475507605</v>
      </c>
      <c r="CC226" s="223">
        <v>84.719911443830256</v>
      </c>
      <c r="CD226" s="223">
        <v>85.766649645112054</v>
      </c>
      <c r="CE226" s="223">
        <v>86.813387846393866</v>
      </c>
      <c r="CF226" s="223">
        <v>89.715246630848569</v>
      </c>
      <c r="CG226" s="223">
        <v>93.172612748582367</v>
      </c>
      <c r="CH226" s="223">
        <v>94.690674142183767</v>
      </c>
      <c r="CI226" s="223">
        <v>95.524326789842192</v>
      </c>
      <c r="CJ226" s="223">
        <v>96.387652764625187</v>
      </c>
      <c r="CK226" s="223">
        <v>97.271750068395335</v>
      </c>
      <c r="CL226" s="222">
        <v>0</v>
      </c>
      <c r="CM226" s="222">
        <v>0</v>
      </c>
      <c r="CN226" s="222">
        <v>0</v>
      </c>
      <c r="CO226" s="223">
        <v>0</v>
      </c>
      <c r="CP226" s="223">
        <v>0</v>
      </c>
      <c r="CQ226" s="223">
        <v>0</v>
      </c>
      <c r="CR226" s="223">
        <v>0</v>
      </c>
      <c r="CS226" s="223">
        <v>0</v>
      </c>
      <c r="CT226" s="223">
        <v>0</v>
      </c>
      <c r="CU226" s="223">
        <v>0</v>
      </c>
      <c r="CV226" s="223">
        <v>0</v>
      </c>
      <c r="CW226" s="223">
        <v>0</v>
      </c>
      <c r="CX226" s="223">
        <v>0</v>
      </c>
      <c r="CY226" s="223">
        <v>0</v>
      </c>
      <c r="CZ226" s="223">
        <v>0</v>
      </c>
      <c r="DA226" s="224">
        <v>0</v>
      </c>
      <c r="DB226" s="224">
        <v>0</v>
      </c>
      <c r="DC226" s="224">
        <v>0</v>
      </c>
      <c r="DD226" s="225">
        <v>0</v>
      </c>
      <c r="DE226" s="225">
        <v>0</v>
      </c>
      <c r="DF226" s="225">
        <v>0</v>
      </c>
      <c r="DG226" s="225">
        <v>0</v>
      </c>
      <c r="DH226" s="225">
        <v>0</v>
      </c>
      <c r="DI226" s="225">
        <v>0</v>
      </c>
      <c r="DJ226" s="225">
        <v>0</v>
      </c>
      <c r="DK226" s="225">
        <v>0</v>
      </c>
      <c r="DL226" s="225">
        <v>0</v>
      </c>
      <c r="DM226" s="225">
        <v>0</v>
      </c>
      <c r="DN226" s="225">
        <v>0</v>
      </c>
      <c r="DO226" s="225">
        <v>0</v>
      </c>
      <c r="DP226" s="224">
        <v>0</v>
      </c>
      <c r="DQ226" s="224">
        <v>0</v>
      </c>
      <c r="DR226" s="224">
        <v>0</v>
      </c>
      <c r="DS226" s="225">
        <v>0</v>
      </c>
      <c r="DT226" s="225">
        <v>0</v>
      </c>
      <c r="DU226" s="225">
        <v>0</v>
      </c>
      <c r="DV226" s="225">
        <v>0</v>
      </c>
      <c r="DW226" s="225">
        <v>0</v>
      </c>
      <c r="DX226" s="225">
        <v>0</v>
      </c>
      <c r="DY226" s="225">
        <v>0</v>
      </c>
      <c r="DZ226" s="225">
        <v>0</v>
      </c>
      <c r="EA226" s="225">
        <v>0</v>
      </c>
      <c r="EB226" s="225">
        <v>0</v>
      </c>
      <c r="EC226" s="225">
        <v>0</v>
      </c>
      <c r="ED226" s="225">
        <v>0</v>
      </c>
    </row>
    <row r="227" spans="1:134" ht="15" x14ac:dyDescent="0.25">
      <c r="A227" s="216">
        <v>119</v>
      </c>
      <c r="B227" s="216">
        <v>94</v>
      </c>
      <c r="C227" s="216" t="s">
        <v>925</v>
      </c>
      <c r="D227" s="2">
        <v>99705</v>
      </c>
      <c r="E227" s="2">
        <v>99705</v>
      </c>
      <c r="F227" s="217" t="s">
        <v>773</v>
      </c>
      <c r="G227" s="20">
        <v>114</v>
      </c>
      <c r="H227" s="20">
        <v>49</v>
      </c>
      <c r="I227" s="20">
        <v>46</v>
      </c>
      <c r="J227" s="20">
        <v>3</v>
      </c>
      <c r="K227" s="20">
        <v>1</v>
      </c>
      <c r="L227" s="20">
        <v>42</v>
      </c>
      <c r="M227" s="20">
        <v>43</v>
      </c>
      <c r="N227" s="20">
        <v>1</v>
      </c>
      <c r="O227" s="20">
        <v>0</v>
      </c>
      <c r="P227" s="20">
        <v>0</v>
      </c>
      <c r="Q227" s="20">
        <v>44</v>
      </c>
      <c r="R227" s="20">
        <v>4233</v>
      </c>
      <c r="S227" s="20">
        <v>2755.3809523809523</v>
      </c>
      <c r="T227" s="20">
        <v>2789.7441860465115</v>
      </c>
      <c r="U227" s="20">
        <v>15520</v>
      </c>
      <c r="V227" s="20">
        <v>0</v>
      </c>
      <c r="W227" s="20">
        <v>0</v>
      </c>
      <c r="X227" s="20">
        <v>3079.068181818182</v>
      </c>
      <c r="Y227" s="20">
        <v>1.1395348837209303</v>
      </c>
      <c r="Z227" s="20">
        <v>47.860465116279073</v>
      </c>
      <c r="AA227" s="20">
        <v>0</v>
      </c>
      <c r="AB227" s="218">
        <v>1</v>
      </c>
      <c r="AC227" s="218">
        <v>0</v>
      </c>
      <c r="AD227" s="219">
        <v>50</v>
      </c>
      <c r="AE227" s="220">
        <v>1.0697674418604652</v>
      </c>
      <c r="AF227" s="220">
        <v>44.930232558139537</v>
      </c>
      <c r="AG227" s="221">
        <v>46</v>
      </c>
      <c r="AH227" s="220">
        <v>0</v>
      </c>
      <c r="AI227" s="220">
        <v>1.0576612397865619</v>
      </c>
      <c r="AJ227" s="220">
        <v>44.421772071035605</v>
      </c>
      <c r="AK227" s="220">
        <v>45.479433310822166</v>
      </c>
      <c r="AL227" s="220">
        <v>0</v>
      </c>
      <c r="AM227" s="220">
        <v>0.99799918600355375</v>
      </c>
      <c r="AN227" s="220">
        <v>41.915965812149253</v>
      </c>
      <c r="AO227" s="220">
        <v>42.913964998152807</v>
      </c>
      <c r="AP227" s="220">
        <v>0</v>
      </c>
      <c r="AQ227" s="220">
        <v>0.94010766733490925</v>
      </c>
      <c r="AR227" s="220">
        <v>0</v>
      </c>
      <c r="AS227" s="220">
        <v>42.211813352520835</v>
      </c>
      <c r="AT227" s="220">
        <v>43.815172603732194</v>
      </c>
      <c r="AU227" s="220">
        <v>45.479433310822166</v>
      </c>
      <c r="AV227" s="220">
        <v>47.206908734106769</v>
      </c>
      <c r="AW227" s="220">
        <v>49</v>
      </c>
      <c r="AX227" s="220">
        <v>40.034965040493134</v>
      </c>
      <c r="AY227" s="220">
        <v>41.449476335051493</v>
      </c>
      <c r="AZ227" s="220">
        <v>42.913964998152807</v>
      </c>
      <c r="BA227" s="220">
        <v>44.430196825076401</v>
      </c>
      <c r="BB227" s="220">
        <v>46</v>
      </c>
      <c r="BC227" s="220">
        <v>0.88380242618188454</v>
      </c>
      <c r="BD227" s="220">
        <v>0.91152039870909352</v>
      </c>
      <c r="BE227" s="220">
        <v>0.94010766733490925</v>
      </c>
      <c r="BF227" s="220">
        <v>0.96959149508177378</v>
      </c>
      <c r="BG227" s="220">
        <v>1</v>
      </c>
      <c r="BH227" s="222">
        <v>50.088654072909044</v>
      </c>
      <c r="BI227" s="222">
        <v>51.201495241541792</v>
      </c>
      <c r="BJ227" s="222">
        <v>52.339060881005821</v>
      </c>
      <c r="BK227" s="223">
        <v>53.967494200015018</v>
      </c>
      <c r="BL227" s="223">
        <v>55.595927519024222</v>
      </c>
      <c r="BM227" s="223">
        <v>57.224360838033427</v>
      </c>
      <c r="BN227" s="223">
        <v>58.852794157042624</v>
      </c>
      <c r="BO227" s="223">
        <v>60.778309750827674</v>
      </c>
      <c r="BP227" s="223">
        <v>62.703825344612731</v>
      </c>
      <c r="BQ227" s="223">
        <v>68.041907334538493</v>
      </c>
      <c r="BR227" s="223">
        <v>74.401866649072218</v>
      </c>
      <c r="BS227" s="223">
        <v>77.194399569073681</v>
      </c>
      <c r="BT227" s="223">
        <v>78.727936007221103</v>
      </c>
      <c r="BU227" s="223">
        <v>80.316057683614147</v>
      </c>
      <c r="BV227" s="223">
        <v>81.942389026779168</v>
      </c>
      <c r="BW227" s="222">
        <v>47.022001782730939</v>
      </c>
      <c r="BX227" s="222">
        <v>48.066709818590255</v>
      </c>
      <c r="BY227" s="222">
        <v>49.13462858216873</v>
      </c>
      <c r="BZ227" s="223">
        <v>50.663361902054916</v>
      </c>
      <c r="CA227" s="223">
        <v>52.192095221941109</v>
      </c>
      <c r="CB227" s="223">
        <v>53.720828541827302</v>
      </c>
      <c r="CC227" s="223">
        <v>55.249561861713481</v>
      </c>
      <c r="CD227" s="223">
        <v>57.057188745674956</v>
      </c>
      <c r="CE227" s="223">
        <v>58.864815629636446</v>
      </c>
      <c r="CF227" s="223">
        <v>63.876076273240216</v>
      </c>
      <c r="CG227" s="223">
        <v>69.846650323618817</v>
      </c>
      <c r="CH227" s="223">
        <v>72.468211840354883</v>
      </c>
      <c r="CI227" s="223">
        <v>73.907858292493287</v>
      </c>
      <c r="CJ227" s="223">
        <v>75.398748029515332</v>
      </c>
      <c r="CK227" s="223">
        <v>76.925508065955952</v>
      </c>
      <c r="CL227" s="222">
        <v>1.0222174300593683</v>
      </c>
      <c r="CM227" s="222">
        <v>1.0449284743171794</v>
      </c>
      <c r="CN227" s="222">
        <v>1.0681440996123637</v>
      </c>
      <c r="CO227" s="223">
        <v>1.1013774326533676</v>
      </c>
      <c r="CP227" s="223">
        <v>1.1346107656943718</v>
      </c>
      <c r="CQ227" s="223">
        <v>1.167844098735376</v>
      </c>
      <c r="CR227" s="223">
        <v>1.2010774317763799</v>
      </c>
      <c r="CS227" s="223">
        <v>1.2403736683842381</v>
      </c>
      <c r="CT227" s="223">
        <v>1.2796699049920965</v>
      </c>
      <c r="CU227" s="223">
        <v>1.3886103537660917</v>
      </c>
      <c r="CV227" s="223">
        <v>1.5184054418178003</v>
      </c>
      <c r="CW227" s="223">
        <v>1.5753959095729322</v>
      </c>
      <c r="CX227" s="223">
        <v>1.6066925715759408</v>
      </c>
      <c r="CY227" s="223">
        <v>1.6391032180329419</v>
      </c>
      <c r="CZ227" s="223">
        <v>1.6722936536077382</v>
      </c>
      <c r="DA227" s="224">
        <v>0</v>
      </c>
      <c r="DB227" s="224">
        <v>0</v>
      </c>
      <c r="DC227" s="224">
        <v>0</v>
      </c>
      <c r="DD227" s="225">
        <v>0</v>
      </c>
      <c r="DE227" s="225">
        <v>0</v>
      </c>
      <c r="DF227" s="225">
        <v>0</v>
      </c>
      <c r="DG227" s="225">
        <v>0</v>
      </c>
      <c r="DH227" s="225">
        <v>0</v>
      </c>
      <c r="DI227" s="225">
        <v>0</v>
      </c>
      <c r="DJ227" s="225">
        <v>0</v>
      </c>
      <c r="DK227" s="225">
        <v>0</v>
      </c>
      <c r="DL227" s="225">
        <v>0</v>
      </c>
      <c r="DM227" s="225">
        <v>0</v>
      </c>
      <c r="DN227" s="225">
        <v>0</v>
      </c>
      <c r="DO227" s="225">
        <v>0</v>
      </c>
      <c r="DP227" s="224">
        <v>0</v>
      </c>
      <c r="DQ227" s="224">
        <v>0</v>
      </c>
      <c r="DR227" s="224">
        <v>0</v>
      </c>
      <c r="DS227" s="225">
        <v>0</v>
      </c>
      <c r="DT227" s="225">
        <v>0</v>
      </c>
      <c r="DU227" s="225">
        <v>0</v>
      </c>
      <c r="DV227" s="225">
        <v>0</v>
      </c>
      <c r="DW227" s="225">
        <v>0</v>
      </c>
      <c r="DX227" s="225">
        <v>0</v>
      </c>
      <c r="DY227" s="225">
        <v>0</v>
      </c>
      <c r="DZ227" s="225">
        <v>0</v>
      </c>
      <c r="EA227" s="225">
        <v>0</v>
      </c>
      <c r="EB227" s="225">
        <v>0</v>
      </c>
      <c r="EC227" s="225">
        <v>0</v>
      </c>
      <c r="ED227" s="225">
        <v>0</v>
      </c>
    </row>
    <row r="228" spans="1:134" ht="15" x14ac:dyDescent="0.25">
      <c r="A228" s="216">
        <v>120</v>
      </c>
      <c r="B228" s="216">
        <v>94</v>
      </c>
      <c r="C228" s="216" t="s">
        <v>926</v>
      </c>
      <c r="D228" s="2">
        <v>99705</v>
      </c>
      <c r="E228" s="2">
        <v>99705</v>
      </c>
      <c r="F228" s="217" t="s">
        <v>773</v>
      </c>
      <c r="G228" s="20">
        <v>31</v>
      </c>
      <c r="H228" s="20">
        <v>24</v>
      </c>
      <c r="I228" s="20">
        <v>18</v>
      </c>
      <c r="J228" s="20">
        <v>6</v>
      </c>
      <c r="K228" s="20">
        <v>0</v>
      </c>
      <c r="L228" s="20">
        <v>24</v>
      </c>
      <c r="M228" s="20">
        <v>24</v>
      </c>
      <c r="N228" s="20">
        <v>2</v>
      </c>
      <c r="O228" s="20">
        <v>0</v>
      </c>
      <c r="P228" s="20">
        <v>0</v>
      </c>
      <c r="Q228" s="20">
        <v>26</v>
      </c>
      <c r="R228" s="20">
        <v>0</v>
      </c>
      <c r="S228" s="20">
        <v>2149.625</v>
      </c>
      <c r="T228" s="20">
        <v>2149.625</v>
      </c>
      <c r="U228" s="20">
        <v>19469</v>
      </c>
      <c r="V228" s="20">
        <v>0</v>
      </c>
      <c r="W228" s="20">
        <v>0</v>
      </c>
      <c r="X228" s="20">
        <v>3481.8846153846152</v>
      </c>
      <c r="Y228" s="20">
        <v>0</v>
      </c>
      <c r="Z228" s="20">
        <v>24</v>
      </c>
      <c r="AA228" s="20">
        <v>0</v>
      </c>
      <c r="AB228" s="218">
        <v>2</v>
      </c>
      <c r="AC228" s="218">
        <v>0</v>
      </c>
      <c r="AD228" s="219">
        <v>26</v>
      </c>
      <c r="AE228" s="220">
        <v>0</v>
      </c>
      <c r="AF228" s="220">
        <v>18</v>
      </c>
      <c r="AG228" s="221">
        <v>18</v>
      </c>
      <c r="AH228" s="220">
        <v>0</v>
      </c>
      <c r="AI228" s="220">
        <v>0</v>
      </c>
      <c r="AJ228" s="220">
        <v>22.275640805300654</v>
      </c>
      <c r="AK228" s="220">
        <v>22.275640805300654</v>
      </c>
      <c r="AL228" s="220">
        <v>0</v>
      </c>
      <c r="AM228" s="220">
        <v>0</v>
      </c>
      <c r="AN228" s="220">
        <v>16.792421086233706</v>
      </c>
      <c r="AO228" s="220">
        <v>16.792421086233706</v>
      </c>
      <c r="AP228" s="220">
        <v>0</v>
      </c>
      <c r="AQ228" s="220">
        <v>1.8802153346698185</v>
      </c>
      <c r="AR228" s="220">
        <v>0</v>
      </c>
      <c r="AS228" s="220">
        <v>20.675173886948979</v>
      </c>
      <c r="AT228" s="220">
        <v>21.46049270386883</v>
      </c>
      <c r="AU228" s="220">
        <v>22.275640805300654</v>
      </c>
      <c r="AV228" s="220">
        <v>23.121751216705356</v>
      </c>
      <c r="AW228" s="220">
        <v>24</v>
      </c>
      <c r="AX228" s="220">
        <v>15.665855885410357</v>
      </c>
      <c r="AY228" s="220">
        <v>16.21936030502015</v>
      </c>
      <c r="AZ228" s="220">
        <v>16.792421086233706</v>
      </c>
      <c r="BA228" s="220">
        <v>17.385729192421202</v>
      </c>
      <c r="BB228" s="220">
        <v>18</v>
      </c>
      <c r="BC228" s="220">
        <v>1.7676048523637691</v>
      </c>
      <c r="BD228" s="220">
        <v>1.823040797418187</v>
      </c>
      <c r="BE228" s="220">
        <v>1.8802153346698185</v>
      </c>
      <c r="BF228" s="220">
        <v>1.9391829901635476</v>
      </c>
      <c r="BG228" s="220">
        <v>2</v>
      </c>
      <c r="BH228" s="222">
        <v>24.53321832142484</v>
      </c>
      <c r="BI228" s="222">
        <v>25.078283383612305</v>
      </c>
      <c r="BJ228" s="222">
        <v>25.635458390696726</v>
      </c>
      <c r="BK228" s="223">
        <v>26.887025231980623</v>
      </c>
      <c r="BL228" s="223">
        <v>28.138592073264515</v>
      </c>
      <c r="BM228" s="223">
        <v>29.390158914548419</v>
      </c>
      <c r="BN228" s="223">
        <v>30.641725755832312</v>
      </c>
      <c r="BO228" s="223">
        <v>32.121621457685627</v>
      </c>
      <c r="BP228" s="223">
        <v>33.601517159538936</v>
      </c>
      <c r="BQ228" s="223">
        <v>37.704212883494506</v>
      </c>
      <c r="BR228" s="223">
        <v>42.592294020785516</v>
      </c>
      <c r="BS228" s="223">
        <v>44.738554211527635</v>
      </c>
      <c r="BT228" s="223">
        <v>45.91718604955323</v>
      </c>
      <c r="BU228" s="223">
        <v>47.137770525991648</v>
      </c>
      <c r="BV228" s="223">
        <v>48.387721849319085</v>
      </c>
      <c r="BW228" s="222">
        <v>18.39991374106863</v>
      </c>
      <c r="BX228" s="222">
        <v>18.80871253770923</v>
      </c>
      <c r="BY228" s="222">
        <v>19.226593793022545</v>
      </c>
      <c r="BZ228" s="223">
        <v>20.165268923985465</v>
      </c>
      <c r="CA228" s="223">
        <v>21.103944054948386</v>
      </c>
      <c r="CB228" s="223">
        <v>22.042619185911313</v>
      </c>
      <c r="CC228" s="223">
        <v>22.981294316874234</v>
      </c>
      <c r="CD228" s="223">
        <v>24.091216093264222</v>
      </c>
      <c r="CE228" s="223">
        <v>25.201137869654204</v>
      </c>
      <c r="CF228" s="223">
        <v>28.27815966262088</v>
      </c>
      <c r="CG228" s="223">
        <v>31.944220515589137</v>
      </c>
      <c r="CH228" s="223">
        <v>33.553915658645728</v>
      </c>
      <c r="CI228" s="223">
        <v>34.437889537164921</v>
      </c>
      <c r="CJ228" s="223">
        <v>35.353327894493738</v>
      </c>
      <c r="CK228" s="223">
        <v>36.290791386989312</v>
      </c>
      <c r="CL228" s="222">
        <v>2.0444348601187365</v>
      </c>
      <c r="CM228" s="222">
        <v>2.0898569486343588</v>
      </c>
      <c r="CN228" s="222">
        <v>2.1362881992247273</v>
      </c>
      <c r="CO228" s="223">
        <v>2.2405854359983852</v>
      </c>
      <c r="CP228" s="223">
        <v>2.3448826727720431</v>
      </c>
      <c r="CQ228" s="223">
        <v>2.4491799095457014</v>
      </c>
      <c r="CR228" s="223">
        <v>2.5534771463193597</v>
      </c>
      <c r="CS228" s="223">
        <v>2.6768017881404691</v>
      </c>
      <c r="CT228" s="223">
        <v>2.8001264299615785</v>
      </c>
      <c r="CU228" s="223">
        <v>3.1420177402912093</v>
      </c>
      <c r="CV228" s="223">
        <v>3.5493578350654595</v>
      </c>
      <c r="CW228" s="223">
        <v>3.7282128509606367</v>
      </c>
      <c r="CX228" s="223">
        <v>3.8264321707961026</v>
      </c>
      <c r="CY228" s="223">
        <v>3.9281475438326376</v>
      </c>
      <c r="CZ228" s="223">
        <v>4.0323101541099238</v>
      </c>
      <c r="DA228" s="224">
        <v>0</v>
      </c>
      <c r="DB228" s="224">
        <v>0</v>
      </c>
      <c r="DC228" s="224">
        <v>0</v>
      </c>
      <c r="DD228" s="225">
        <v>0</v>
      </c>
      <c r="DE228" s="225">
        <v>0</v>
      </c>
      <c r="DF228" s="225">
        <v>0</v>
      </c>
      <c r="DG228" s="225">
        <v>0</v>
      </c>
      <c r="DH228" s="225">
        <v>0</v>
      </c>
      <c r="DI228" s="225">
        <v>0</v>
      </c>
      <c r="DJ228" s="225">
        <v>0</v>
      </c>
      <c r="DK228" s="225">
        <v>0</v>
      </c>
      <c r="DL228" s="225">
        <v>0</v>
      </c>
      <c r="DM228" s="225">
        <v>0</v>
      </c>
      <c r="DN228" s="225">
        <v>0</v>
      </c>
      <c r="DO228" s="225">
        <v>0</v>
      </c>
      <c r="DP228" s="224">
        <v>0</v>
      </c>
      <c r="DQ228" s="224">
        <v>0</v>
      </c>
      <c r="DR228" s="224">
        <v>0</v>
      </c>
      <c r="DS228" s="225">
        <v>0</v>
      </c>
      <c r="DT228" s="225">
        <v>0</v>
      </c>
      <c r="DU228" s="225">
        <v>0</v>
      </c>
      <c r="DV228" s="225">
        <v>0</v>
      </c>
      <c r="DW228" s="225">
        <v>0</v>
      </c>
      <c r="DX228" s="225">
        <v>0</v>
      </c>
      <c r="DY228" s="225">
        <v>0</v>
      </c>
      <c r="DZ228" s="225">
        <v>0</v>
      </c>
      <c r="EA228" s="225">
        <v>0</v>
      </c>
      <c r="EB228" s="225">
        <v>0</v>
      </c>
      <c r="EC228" s="225">
        <v>0</v>
      </c>
      <c r="ED228" s="225">
        <v>0</v>
      </c>
    </row>
    <row r="229" spans="1:134" ht="15" x14ac:dyDescent="0.25">
      <c r="A229" s="216">
        <v>121</v>
      </c>
      <c r="B229" s="216">
        <v>94</v>
      </c>
      <c r="C229" s="216" t="s">
        <v>927</v>
      </c>
      <c r="D229" s="2">
        <v>99705</v>
      </c>
      <c r="E229" s="2">
        <v>99705</v>
      </c>
      <c r="F229" s="217" t="s">
        <v>773</v>
      </c>
      <c r="G229" s="20">
        <v>92</v>
      </c>
      <c r="H229" s="20">
        <v>53</v>
      </c>
      <c r="I229" s="20">
        <v>40</v>
      </c>
      <c r="J229" s="20">
        <v>13</v>
      </c>
      <c r="K229" s="20">
        <v>0</v>
      </c>
      <c r="L229" s="20">
        <v>8</v>
      </c>
      <c r="M229" s="20">
        <v>8</v>
      </c>
      <c r="N229" s="20">
        <v>1</v>
      </c>
      <c r="O229" s="20">
        <v>0</v>
      </c>
      <c r="P229" s="20">
        <v>0</v>
      </c>
      <c r="Q229" s="20">
        <v>9</v>
      </c>
      <c r="R229" s="20">
        <v>0</v>
      </c>
      <c r="S229" s="20">
        <v>2168.625</v>
      </c>
      <c r="T229" s="20">
        <v>2168.625</v>
      </c>
      <c r="U229" s="20">
        <v>6760</v>
      </c>
      <c r="V229" s="20">
        <v>0</v>
      </c>
      <c r="W229" s="20">
        <v>0</v>
      </c>
      <c r="X229" s="20">
        <v>2678.7777777777778</v>
      </c>
      <c r="Y229" s="20">
        <v>0</v>
      </c>
      <c r="Z229" s="20">
        <v>53</v>
      </c>
      <c r="AA229" s="20">
        <v>0</v>
      </c>
      <c r="AB229" s="218">
        <v>1</v>
      </c>
      <c r="AC229" s="218">
        <v>0</v>
      </c>
      <c r="AD229" s="219">
        <v>54</v>
      </c>
      <c r="AE229" s="220">
        <v>0</v>
      </c>
      <c r="AF229" s="220">
        <v>40</v>
      </c>
      <c r="AG229" s="221">
        <v>40</v>
      </c>
      <c r="AH229" s="220">
        <v>0</v>
      </c>
      <c r="AI229" s="220">
        <v>0</v>
      </c>
      <c r="AJ229" s="220">
        <v>49.192040111705609</v>
      </c>
      <c r="AK229" s="220">
        <v>49.192040111705609</v>
      </c>
      <c r="AL229" s="220">
        <v>0</v>
      </c>
      <c r="AM229" s="220">
        <v>0</v>
      </c>
      <c r="AN229" s="220">
        <v>37.316491302741575</v>
      </c>
      <c r="AO229" s="220">
        <v>37.316491302741575</v>
      </c>
      <c r="AP229" s="220">
        <v>0</v>
      </c>
      <c r="AQ229" s="220">
        <v>0.94010766733490925</v>
      </c>
      <c r="AR229" s="220">
        <v>0</v>
      </c>
      <c r="AS229" s="220">
        <v>45.657675667012334</v>
      </c>
      <c r="AT229" s="220">
        <v>47.391921387710333</v>
      </c>
      <c r="AU229" s="220">
        <v>49.192040111705609</v>
      </c>
      <c r="AV229" s="220">
        <v>51.060533936890998</v>
      </c>
      <c r="AW229" s="220">
        <v>53</v>
      </c>
      <c r="AX229" s="220">
        <v>34.813013078689679</v>
      </c>
      <c r="AY229" s="220">
        <v>36.043022900044775</v>
      </c>
      <c r="AZ229" s="220">
        <v>37.316491302741575</v>
      </c>
      <c r="BA229" s="220">
        <v>38.634953760936</v>
      </c>
      <c r="BB229" s="220">
        <v>40</v>
      </c>
      <c r="BC229" s="220">
        <v>0.88380242618188454</v>
      </c>
      <c r="BD229" s="220">
        <v>0.91152039870909352</v>
      </c>
      <c r="BE229" s="220">
        <v>0.94010766733490925</v>
      </c>
      <c r="BF229" s="220">
        <v>0.96959149508177378</v>
      </c>
      <c r="BG229" s="220">
        <v>1</v>
      </c>
      <c r="BH229" s="222">
        <v>53.863449256578917</v>
      </c>
      <c r="BI229" s="222">
        <v>54.740965392755697</v>
      </c>
      <c r="BJ229" s="222">
        <v>55.632777579034695</v>
      </c>
      <c r="BK229" s="223">
        <v>56.485560842460195</v>
      </c>
      <c r="BL229" s="223">
        <v>57.338344105885703</v>
      </c>
      <c r="BM229" s="223">
        <v>58.191127369311218</v>
      </c>
      <c r="BN229" s="223">
        <v>59.043910632736711</v>
      </c>
      <c r="BO229" s="223">
        <v>60.052270909253167</v>
      </c>
      <c r="BP229" s="223">
        <v>61.060631185769623</v>
      </c>
      <c r="BQ229" s="223">
        <v>63.856095345500499</v>
      </c>
      <c r="BR229" s="223">
        <v>67.186699550283947</v>
      </c>
      <c r="BS229" s="223">
        <v>68.649102283599987</v>
      </c>
      <c r="BT229" s="223">
        <v>69.452189639427999</v>
      </c>
      <c r="BU229" s="223">
        <v>70.283862370575036</v>
      </c>
      <c r="BV229" s="223">
        <v>71.135544864445464</v>
      </c>
      <c r="BW229" s="222">
        <v>40.651659816285971</v>
      </c>
      <c r="BX229" s="222">
        <v>41.313936145475992</v>
      </c>
      <c r="BY229" s="222">
        <v>41.987001946441282</v>
      </c>
      <c r="BZ229" s="223">
        <v>42.63061195657373</v>
      </c>
      <c r="CA229" s="223">
        <v>43.274221966706193</v>
      </c>
      <c r="CB229" s="223">
        <v>43.917831976838656</v>
      </c>
      <c r="CC229" s="223">
        <v>44.561441986971104</v>
      </c>
      <c r="CD229" s="223">
        <v>45.322468610757113</v>
      </c>
      <c r="CE229" s="223">
        <v>46.083495234543115</v>
      </c>
      <c r="CF229" s="223">
        <v>48.193279506038117</v>
      </c>
      <c r="CG229" s="223">
        <v>50.706943056818076</v>
      </c>
      <c r="CH229" s="223">
        <v>51.810643232905655</v>
      </c>
      <c r="CI229" s="223">
        <v>52.416746897681506</v>
      </c>
      <c r="CJ229" s="223">
        <v>53.044424430622676</v>
      </c>
      <c r="CK229" s="223">
        <v>53.687203671279597</v>
      </c>
      <c r="CL229" s="222">
        <v>1.0162914954071494</v>
      </c>
      <c r="CM229" s="222">
        <v>1.0328484036368999</v>
      </c>
      <c r="CN229" s="222">
        <v>1.049675048661032</v>
      </c>
      <c r="CO229" s="223">
        <v>1.0657652989143434</v>
      </c>
      <c r="CP229" s="223">
        <v>1.0818555491676549</v>
      </c>
      <c r="CQ229" s="223">
        <v>1.0979457994209663</v>
      </c>
      <c r="CR229" s="223">
        <v>1.1140360496742776</v>
      </c>
      <c r="CS229" s="223">
        <v>1.1330617152689277</v>
      </c>
      <c r="CT229" s="223">
        <v>1.1520873808635779</v>
      </c>
      <c r="CU229" s="223">
        <v>1.2048319876509528</v>
      </c>
      <c r="CV229" s="223">
        <v>1.2676735764204519</v>
      </c>
      <c r="CW229" s="223">
        <v>1.2952660808226413</v>
      </c>
      <c r="CX229" s="223">
        <v>1.3104186724420377</v>
      </c>
      <c r="CY229" s="223">
        <v>1.3261106107655669</v>
      </c>
      <c r="CZ229" s="223">
        <v>1.3421800917819899</v>
      </c>
      <c r="DA229" s="224">
        <v>0</v>
      </c>
      <c r="DB229" s="224">
        <v>0</v>
      </c>
      <c r="DC229" s="224">
        <v>0</v>
      </c>
      <c r="DD229" s="225">
        <v>0</v>
      </c>
      <c r="DE229" s="225">
        <v>0</v>
      </c>
      <c r="DF229" s="225">
        <v>0</v>
      </c>
      <c r="DG229" s="225">
        <v>0</v>
      </c>
      <c r="DH229" s="225">
        <v>0</v>
      </c>
      <c r="DI229" s="225">
        <v>0</v>
      </c>
      <c r="DJ229" s="225">
        <v>0</v>
      </c>
      <c r="DK229" s="225">
        <v>0</v>
      </c>
      <c r="DL229" s="225">
        <v>0</v>
      </c>
      <c r="DM229" s="225">
        <v>0</v>
      </c>
      <c r="DN229" s="225">
        <v>0</v>
      </c>
      <c r="DO229" s="225">
        <v>0</v>
      </c>
      <c r="DP229" s="224">
        <v>0</v>
      </c>
      <c r="DQ229" s="224">
        <v>0</v>
      </c>
      <c r="DR229" s="224">
        <v>0</v>
      </c>
      <c r="DS229" s="225">
        <v>0</v>
      </c>
      <c r="DT229" s="225">
        <v>0</v>
      </c>
      <c r="DU229" s="225">
        <v>0</v>
      </c>
      <c r="DV229" s="225">
        <v>0</v>
      </c>
      <c r="DW229" s="225">
        <v>0</v>
      </c>
      <c r="DX229" s="225">
        <v>0</v>
      </c>
      <c r="DY229" s="225">
        <v>0</v>
      </c>
      <c r="DZ229" s="225">
        <v>0</v>
      </c>
      <c r="EA229" s="225">
        <v>0</v>
      </c>
      <c r="EB229" s="225">
        <v>0</v>
      </c>
      <c r="EC229" s="225">
        <v>0</v>
      </c>
      <c r="ED229" s="225">
        <v>0</v>
      </c>
    </row>
    <row r="230" spans="1:134" ht="15" x14ac:dyDescent="0.25">
      <c r="A230" s="216">
        <v>122</v>
      </c>
      <c r="B230" s="216">
        <v>94</v>
      </c>
      <c r="C230" s="216" t="s">
        <v>928</v>
      </c>
      <c r="D230" s="2">
        <v>99705</v>
      </c>
      <c r="E230" s="2">
        <v>99705</v>
      </c>
      <c r="F230" s="217" t="s">
        <v>703</v>
      </c>
      <c r="G230" s="20">
        <v>81</v>
      </c>
      <c r="H230" s="20">
        <v>29</v>
      </c>
      <c r="I230" s="20">
        <v>26</v>
      </c>
      <c r="J230" s="20">
        <v>3</v>
      </c>
      <c r="K230" s="20">
        <v>0</v>
      </c>
      <c r="L230" s="20">
        <v>93</v>
      </c>
      <c r="M230" s="20">
        <v>93</v>
      </c>
      <c r="N230" s="20">
        <v>0</v>
      </c>
      <c r="O230" s="20">
        <v>0</v>
      </c>
      <c r="P230" s="20">
        <v>0</v>
      </c>
      <c r="Q230" s="20">
        <v>93</v>
      </c>
      <c r="R230" s="20">
        <v>0</v>
      </c>
      <c r="S230" s="20">
        <v>1737.0967741935483</v>
      </c>
      <c r="T230" s="20">
        <v>1737.0967741935483</v>
      </c>
      <c r="U230" s="20">
        <v>0</v>
      </c>
      <c r="V230" s="20">
        <v>0</v>
      </c>
      <c r="W230" s="20">
        <v>0</v>
      </c>
      <c r="X230" s="20">
        <v>1737.0967741935483</v>
      </c>
      <c r="Y230" s="20">
        <v>0</v>
      </c>
      <c r="Z230" s="20">
        <v>29</v>
      </c>
      <c r="AA230" s="20">
        <v>0</v>
      </c>
      <c r="AB230" s="218">
        <v>0</v>
      </c>
      <c r="AC230" s="218">
        <v>0</v>
      </c>
      <c r="AD230" s="219">
        <v>29</v>
      </c>
      <c r="AE230" s="220">
        <v>0</v>
      </c>
      <c r="AF230" s="220">
        <v>26</v>
      </c>
      <c r="AG230" s="221">
        <v>26</v>
      </c>
      <c r="AH230" s="220">
        <v>0</v>
      </c>
      <c r="AI230" s="220">
        <v>0</v>
      </c>
      <c r="AJ230" s="220">
        <v>26.916399306404955</v>
      </c>
      <c r="AK230" s="220">
        <v>26.916399306404955</v>
      </c>
      <c r="AL230" s="220">
        <v>0</v>
      </c>
      <c r="AM230" s="220">
        <v>0</v>
      </c>
      <c r="AN230" s="220">
        <v>24.255719346782023</v>
      </c>
      <c r="AO230" s="220">
        <v>24.255719346782023</v>
      </c>
      <c r="AP230" s="220">
        <v>0</v>
      </c>
      <c r="AQ230" s="220">
        <v>0</v>
      </c>
      <c r="AR230" s="220">
        <v>0</v>
      </c>
      <c r="AS230" s="220">
        <v>24.982501780063352</v>
      </c>
      <c r="AT230" s="220">
        <v>25.931428683841503</v>
      </c>
      <c r="AU230" s="220">
        <v>26.916399306404955</v>
      </c>
      <c r="AV230" s="220">
        <v>27.938782720185639</v>
      </c>
      <c r="AW230" s="220">
        <v>29</v>
      </c>
      <c r="AX230" s="220">
        <v>22.628458501148295</v>
      </c>
      <c r="AY230" s="220">
        <v>23.427964885029102</v>
      </c>
      <c r="AZ230" s="220">
        <v>24.255719346782023</v>
      </c>
      <c r="BA230" s="220">
        <v>25.112719944608401</v>
      </c>
      <c r="BB230" s="220">
        <v>26</v>
      </c>
      <c r="BC230" s="220">
        <v>0</v>
      </c>
      <c r="BD230" s="220">
        <v>0</v>
      </c>
      <c r="BE230" s="220">
        <v>0</v>
      </c>
      <c r="BF230" s="220">
        <v>0</v>
      </c>
      <c r="BG230" s="220">
        <v>0</v>
      </c>
      <c r="BH230" s="222">
        <v>29.472453366807333</v>
      </c>
      <c r="BI230" s="222">
        <v>29.952603705470096</v>
      </c>
      <c r="BJ230" s="222">
        <v>30.440576411169928</v>
      </c>
      <c r="BK230" s="223">
        <v>30.993829839136691</v>
      </c>
      <c r="BL230" s="223">
        <v>31.547083267103453</v>
      </c>
      <c r="BM230" s="223">
        <v>32.100336695070212</v>
      </c>
      <c r="BN230" s="223">
        <v>32.65359012303697</v>
      </c>
      <c r="BO230" s="223">
        <v>33.307776014733911</v>
      </c>
      <c r="BP230" s="223">
        <v>33.961961906430844</v>
      </c>
      <c r="BQ230" s="223">
        <v>35.775552997462405</v>
      </c>
      <c r="BR230" s="223">
        <v>37.936322647297267</v>
      </c>
      <c r="BS230" s="223">
        <v>38.885074059262266</v>
      </c>
      <c r="BT230" s="223">
        <v>39.406086667769451</v>
      </c>
      <c r="BU230" s="223">
        <v>39.945644383296532</v>
      </c>
      <c r="BV230" s="223">
        <v>40.498183673737536</v>
      </c>
      <c r="BW230" s="222">
        <v>26.423578880585882</v>
      </c>
      <c r="BX230" s="222">
        <v>26.854058494559396</v>
      </c>
      <c r="BY230" s="222">
        <v>27.291551265186833</v>
      </c>
      <c r="BZ230" s="223">
        <v>27.787571579915653</v>
      </c>
      <c r="CA230" s="223">
        <v>28.283591894644477</v>
      </c>
      <c r="CB230" s="223">
        <v>28.779612209373294</v>
      </c>
      <c r="CC230" s="223">
        <v>29.275632524102114</v>
      </c>
      <c r="CD230" s="223">
        <v>29.862144013209711</v>
      </c>
      <c r="CE230" s="223">
        <v>30.448655502317308</v>
      </c>
      <c r="CF230" s="223">
        <v>32.074633721862845</v>
      </c>
      <c r="CG230" s="223">
        <v>34.011875476887205</v>
      </c>
      <c r="CH230" s="223">
        <v>34.862480191062723</v>
      </c>
      <c r="CI230" s="223">
        <v>35.329594943517442</v>
      </c>
      <c r="CJ230" s="223">
        <v>35.813336343645169</v>
      </c>
      <c r="CK230" s="223">
        <v>36.308716397143996</v>
      </c>
      <c r="CL230" s="222">
        <v>0</v>
      </c>
      <c r="CM230" s="222">
        <v>0</v>
      </c>
      <c r="CN230" s="222">
        <v>0</v>
      </c>
      <c r="CO230" s="223">
        <v>0</v>
      </c>
      <c r="CP230" s="223">
        <v>0</v>
      </c>
      <c r="CQ230" s="223">
        <v>0</v>
      </c>
      <c r="CR230" s="223">
        <v>0</v>
      </c>
      <c r="CS230" s="223">
        <v>0</v>
      </c>
      <c r="CT230" s="223">
        <v>0</v>
      </c>
      <c r="CU230" s="223">
        <v>0</v>
      </c>
      <c r="CV230" s="223">
        <v>0</v>
      </c>
      <c r="CW230" s="223">
        <v>0</v>
      </c>
      <c r="CX230" s="223">
        <v>0</v>
      </c>
      <c r="CY230" s="223">
        <v>0</v>
      </c>
      <c r="CZ230" s="223">
        <v>0</v>
      </c>
      <c r="DA230" s="224">
        <v>0</v>
      </c>
      <c r="DB230" s="224">
        <v>0</v>
      </c>
      <c r="DC230" s="224">
        <v>0</v>
      </c>
      <c r="DD230" s="225">
        <v>0</v>
      </c>
      <c r="DE230" s="225">
        <v>0</v>
      </c>
      <c r="DF230" s="225">
        <v>0</v>
      </c>
      <c r="DG230" s="225">
        <v>0</v>
      </c>
      <c r="DH230" s="225">
        <v>0</v>
      </c>
      <c r="DI230" s="225">
        <v>0</v>
      </c>
      <c r="DJ230" s="225">
        <v>0</v>
      </c>
      <c r="DK230" s="225">
        <v>0</v>
      </c>
      <c r="DL230" s="225">
        <v>0</v>
      </c>
      <c r="DM230" s="225">
        <v>0</v>
      </c>
      <c r="DN230" s="225">
        <v>0</v>
      </c>
      <c r="DO230" s="225">
        <v>0</v>
      </c>
      <c r="DP230" s="224">
        <v>0</v>
      </c>
      <c r="DQ230" s="224">
        <v>0</v>
      </c>
      <c r="DR230" s="224">
        <v>0</v>
      </c>
      <c r="DS230" s="225">
        <v>0</v>
      </c>
      <c r="DT230" s="225">
        <v>0</v>
      </c>
      <c r="DU230" s="225">
        <v>0</v>
      </c>
      <c r="DV230" s="225">
        <v>0</v>
      </c>
      <c r="DW230" s="225">
        <v>0</v>
      </c>
      <c r="DX230" s="225">
        <v>0</v>
      </c>
      <c r="DY230" s="225">
        <v>0</v>
      </c>
      <c r="DZ230" s="225">
        <v>0</v>
      </c>
      <c r="EA230" s="225">
        <v>0</v>
      </c>
      <c r="EB230" s="225">
        <v>0</v>
      </c>
      <c r="EC230" s="225">
        <v>0</v>
      </c>
      <c r="ED230" s="225">
        <v>0</v>
      </c>
    </row>
    <row r="231" spans="1:134" ht="15" x14ac:dyDescent="0.25">
      <c r="A231" s="216">
        <v>123</v>
      </c>
      <c r="B231" s="216">
        <v>94</v>
      </c>
      <c r="C231" s="216" t="s">
        <v>929</v>
      </c>
      <c r="D231" s="2">
        <v>99712</v>
      </c>
      <c r="E231" s="2">
        <v>99705</v>
      </c>
      <c r="F231" s="217" t="s">
        <v>703</v>
      </c>
      <c r="G231" s="20">
        <v>154</v>
      </c>
      <c r="H231" s="20">
        <v>64</v>
      </c>
      <c r="I231" s="20">
        <v>53</v>
      </c>
      <c r="J231" s="20">
        <v>11</v>
      </c>
      <c r="K231" s="20">
        <v>0</v>
      </c>
      <c r="L231" s="20">
        <v>45</v>
      </c>
      <c r="M231" s="20">
        <v>45</v>
      </c>
      <c r="N231" s="20">
        <v>1</v>
      </c>
      <c r="O231" s="20">
        <v>0</v>
      </c>
      <c r="P231" s="20">
        <v>0</v>
      </c>
      <c r="Q231" s="20">
        <v>46</v>
      </c>
      <c r="R231" s="20">
        <v>0</v>
      </c>
      <c r="S231" s="20">
        <v>1763.7111111111112</v>
      </c>
      <c r="T231" s="20">
        <v>1763.7111111111112</v>
      </c>
      <c r="U231" s="20">
        <v>2364</v>
      </c>
      <c r="V231" s="20">
        <v>0</v>
      </c>
      <c r="W231" s="20">
        <v>0</v>
      </c>
      <c r="X231" s="20">
        <v>1776.7608695652175</v>
      </c>
      <c r="Y231" s="20">
        <v>0</v>
      </c>
      <c r="Z231" s="20">
        <v>64</v>
      </c>
      <c r="AA231" s="20">
        <v>0</v>
      </c>
      <c r="AB231" s="218">
        <v>1</v>
      </c>
      <c r="AC231" s="218">
        <v>0</v>
      </c>
      <c r="AD231" s="219">
        <v>65</v>
      </c>
      <c r="AE231" s="220">
        <v>0</v>
      </c>
      <c r="AF231" s="220">
        <v>53</v>
      </c>
      <c r="AG231" s="221">
        <v>53</v>
      </c>
      <c r="AH231" s="220">
        <v>0</v>
      </c>
      <c r="AI231" s="220">
        <v>0</v>
      </c>
      <c r="AJ231" s="220">
        <v>58.183311689327248</v>
      </c>
      <c r="AK231" s="220">
        <v>58.183311689327248</v>
      </c>
      <c r="AL231" s="220">
        <v>0</v>
      </c>
      <c r="AM231" s="220">
        <v>0</v>
      </c>
      <c r="AN231" s="220">
        <v>48.36006785055919</v>
      </c>
      <c r="AO231" s="220">
        <v>48.36006785055919</v>
      </c>
      <c r="AP231" s="220">
        <v>0</v>
      </c>
      <c r="AQ231" s="220">
        <v>0.92984135081383867</v>
      </c>
      <c r="AR231" s="220">
        <v>0</v>
      </c>
      <c r="AS231" s="220">
        <v>52.895277486521948</v>
      </c>
      <c r="AT231" s="220">
        <v>55.476323029665203</v>
      </c>
      <c r="AU231" s="220">
        <v>58.183311689327248</v>
      </c>
      <c r="AV231" s="220">
        <v>61.022388908636998</v>
      </c>
      <c r="AW231" s="220">
        <v>64</v>
      </c>
      <c r="AX231" s="220">
        <v>44.126342688880918</v>
      </c>
      <c r="AY231" s="220">
        <v>46.194728340269599</v>
      </c>
      <c r="AZ231" s="220">
        <v>48.36006785055919</v>
      </c>
      <c r="BA231" s="220">
        <v>50.626905851332026</v>
      </c>
      <c r="BB231" s="220">
        <v>53</v>
      </c>
      <c r="BC231" s="220">
        <v>0.86460493768330426</v>
      </c>
      <c r="BD231" s="220">
        <v>0.89663003695825327</v>
      </c>
      <c r="BE231" s="220">
        <v>0.92984135081383867</v>
      </c>
      <c r="BF231" s="220">
        <v>0.96428281681975381</v>
      </c>
      <c r="BG231" s="220">
        <v>1</v>
      </c>
      <c r="BH231" s="222">
        <v>64.810097554167811</v>
      </c>
      <c r="BI231" s="222">
        <v>65.630449140324188</v>
      </c>
      <c r="BJ231" s="222">
        <v>66.461184551691559</v>
      </c>
      <c r="BK231" s="223">
        <v>66.504515050415634</v>
      </c>
      <c r="BL231" s="223">
        <v>66.54784554913968</v>
      </c>
      <c r="BM231" s="223">
        <v>66.591176047863726</v>
      </c>
      <c r="BN231" s="223">
        <v>66.634506546587801</v>
      </c>
      <c r="BO231" s="223">
        <v>66.685742019361356</v>
      </c>
      <c r="BP231" s="223">
        <v>66.73697749213494</v>
      </c>
      <c r="BQ231" s="223">
        <v>66.879016930995192</v>
      </c>
      <c r="BR231" s="223">
        <v>67.048247200203363</v>
      </c>
      <c r="BS231" s="223">
        <v>67.122552879603646</v>
      </c>
      <c r="BT231" s="223">
        <v>67.163358295398538</v>
      </c>
      <c r="BU231" s="223">
        <v>67.20561615359226</v>
      </c>
      <c r="BV231" s="223">
        <v>67.248890721465116</v>
      </c>
      <c r="BW231" s="222">
        <v>53.670862037045218</v>
      </c>
      <c r="BX231" s="222">
        <v>54.35021569433097</v>
      </c>
      <c r="BY231" s="222">
        <v>55.03816845686957</v>
      </c>
      <c r="BZ231" s="223">
        <v>55.074051526125437</v>
      </c>
      <c r="CA231" s="223">
        <v>55.109934595381297</v>
      </c>
      <c r="CB231" s="223">
        <v>55.14581766463715</v>
      </c>
      <c r="CC231" s="223">
        <v>55.181700733893024</v>
      </c>
      <c r="CD231" s="223">
        <v>55.224130109783623</v>
      </c>
      <c r="CE231" s="223">
        <v>55.266559485674243</v>
      </c>
      <c r="CF231" s="223">
        <v>55.384185895980394</v>
      </c>
      <c r="CG231" s="223">
        <v>55.524329712668411</v>
      </c>
      <c r="CH231" s="223">
        <v>55.585864103421763</v>
      </c>
      <c r="CI231" s="223">
        <v>55.619656088376914</v>
      </c>
      <c r="CJ231" s="223">
        <v>55.654650877193582</v>
      </c>
      <c r="CK231" s="223">
        <v>55.690487628713299</v>
      </c>
      <c r="CL231" s="222">
        <v>1.012657774283872</v>
      </c>
      <c r="CM231" s="222">
        <v>1.0254757678175654</v>
      </c>
      <c r="CN231" s="222">
        <v>1.0384560086201806</v>
      </c>
      <c r="CO231" s="223">
        <v>1.0391330476627443</v>
      </c>
      <c r="CP231" s="223">
        <v>1.0398100867053075</v>
      </c>
      <c r="CQ231" s="223">
        <v>1.0404871257478707</v>
      </c>
      <c r="CR231" s="223">
        <v>1.0411641647904344</v>
      </c>
      <c r="CS231" s="223">
        <v>1.0419647190525212</v>
      </c>
      <c r="CT231" s="223">
        <v>1.0427652733146084</v>
      </c>
      <c r="CU231" s="223">
        <v>1.0449846395467999</v>
      </c>
      <c r="CV231" s="223">
        <v>1.0476288625031775</v>
      </c>
      <c r="CW231" s="223">
        <v>1.048789888743807</v>
      </c>
      <c r="CX231" s="223">
        <v>1.0494274733656022</v>
      </c>
      <c r="CY231" s="223">
        <v>1.0500877523998791</v>
      </c>
      <c r="CZ231" s="223">
        <v>1.0507639175228924</v>
      </c>
      <c r="DA231" s="224">
        <v>0</v>
      </c>
      <c r="DB231" s="224">
        <v>0</v>
      </c>
      <c r="DC231" s="224">
        <v>0</v>
      </c>
      <c r="DD231" s="225">
        <v>0</v>
      </c>
      <c r="DE231" s="225">
        <v>0</v>
      </c>
      <c r="DF231" s="225">
        <v>0</v>
      </c>
      <c r="DG231" s="225">
        <v>0</v>
      </c>
      <c r="DH231" s="225">
        <v>0</v>
      </c>
      <c r="DI231" s="225">
        <v>0</v>
      </c>
      <c r="DJ231" s="225">
        <v>0</v>
      </c>
      <c r="DK231" s="225">
        <v>0</v>
      </c>
      <c r="DL231" s="225">
        <v>0</v>
      </c>
      <c r="DM231" s="225">
        <v>0</v>
      </c>
      <c r="DN231" s="225">
        <v>0</v>
      </c>
      <c r="DO231" s="225">
        <v>0</v>
      </c>
      <c r="DP231" s="224">
        <v>0</v>
      </c>
      <c r="DQ231" s="224">
        <v>0</v>
      </c>
      <c r="DR231" s="224">
        <v>0</v>
      </c>
      <c r="DS231" s="225">
        <v>0</v>
      </c>
      <c r="DT231" s="225">
        <v>0</v>
      </c>
      <c r="DU231" s="225">
        <v>0</v>
      </c>
      <c r="DV231" s="225">
        <v>0</v>
      </c>
      <c r="DW231" s="225">
        <v>0</v>
      </c>
      <c r="DX231" s="225">
        <v>0</v>
      </c>
      <c r="DY231" s="225">
        <v>0</v>
      </c>
      <c r="DZ231" s="225">
        <v>0</v>
      </c>
      <c r="EA231" s="225">
        <v>0</v>
      </c>
      <c r="EB231" s="225">
        <v>0</v>
      </c>
      <c r="EC231" s="225">
        <v>0</v>
      </c>
      <c r="ED231" s="225">
        <v>0</v>
      </c>
    </row>
    <row r="232" spans="1:134" ht="15" x14ac:dyDescent="0.25">
      <c r="A232" s="216">
        <v>125</v>
      </c>
      <c r="B232" s="216">
        <v>94</v>
      </c>
      <c r="C232" s="216" t="s">
        <v>930</v>
      </c>
      <c r="D232" s="2">
        <v>99712</v>
      </c>
      <c r="E232" s="2" t="s">
        <v>119</v>
      </c>
      <c r="F232" s="217" t="s">
        <v>703</v>
      </c>
      <c r="G232" s="20">
        <v>36</v>
      </c>
      <c r="H232" s="20">
        <v>12</v>
      </c>
      <c r="I232" s="20">
        <v>11</v>
      </c>
      <c r="J232" s="20">
        <v>1</v>
      </c>
      <c r="K232" s="20">
        <v>0</v>
      </c>
      <c r="L232" s="20">
        <v>0</v>
      </c>
      <c r="M232" s="20">
        <v>0</v>
      </c>
      <c r="N232" s="20">
        <v>0</v>
      </c>
      <c r="O232" s="20">
        <v>0</v>
      </c>
      <c r="P232" s="20">
        <v>0</v>
      </c>
      <c r="Q232" s="20">
        <v>0</v>
      </c>
      <c r="R232" s="20">
        <v>0</v>
      </c>
      <c r="S232" s="20">
        <v>834.49503068156923</v>
      </c>
      <c r="T232" s="20">
        <v>834.49503068156923</v>
      </c>
      <c r="U232" s="20">
        <v>1408.3846153846155</v>
      </c>
      <c r="V232" s="20">
        <v>0</v>
      </c>
      <c r="W232" s="20">
        <v>0</v>
      </c>
      <c r="X232" s="20">
        <v>1365.173957061457</v>
      </c>
      <c r="Y232" s="20">
        <v>0.27494802494802495</v>
      </c>
      <c r="Z232" s="20">
        <v>11.70945945945946</v>
      </c>
      <c r="AA232" s="20">
        <v>1.5592515592515593E-2</v>
      </c>
      <c r="AB232" s="218">
        <v>0</v>
      </c>
      <c r="AC232" s="218">
        <v>0</v>
      </c>
      <c r="AD232" s="219">
        <v>12</v>
      </c>
      <c r="AE232" s="220">
        <v>0.2520356895356895</v>
      </c>
      <c r="AF232" s="220">
        <v>10.733671171171173</v>
      </c>
      <c r="AG232" s="221">
        <v>10.985706860706863</v>
      </c>
      <c r="AH232" s="220">
        <v>1.4293139293139294E-2</v>
      </c>
      <c r="AI232" s="220">
        <v>0.2499591661549353</v>
      </c>
      <c r="AJ232" s="220">
        <v>10.645236397551111</v>
      </c>
      <c r="AK232" s="220">
        <v>10.895195563706046</v>
      </c>
      <c r="AL232" s="220">
        <v>1.4175378042812967E-2</v>
      </c>
      <c r="AM232" s="220">
        <v>0.22997100088129085</v>
      </c>
      <c r="AN232" s="220">
        <v>9.7939823796873409</v>
      </c>
      <c r="AO232" s="220">
        <v>10.023953380568631</v>
      </c>
      <c r="AP232" s="220">
        <v>1.3041833698371884E-2</v>
      </c>
      <c r="AQ232" s="220">
        <v>0</v>
      </c>
      <c r="AR232" s="220">
        <v>0</v>
      </c>
      <c r="AS232" s="220">
        <v>9.9049774906138168</v>
      </c>
      <c r="AT232" s="220">
        <v>10.388294701939483</v>
      </c>
      <c r="AU232" s="220">
        <v>10.895195563706045</v>
      </c>
      <c r="AV232" s="220">
        <v>11.426830849267086</v>
      </c>
      <c r="AW232" s="220">
        <v>11.984407484407484</v>
      </c>
      <c r="AX232" s="220">
        <v>9.1463974644366264</v>
      </c>
      <c r="AY232" s="220">
        <v>9.5751272463431985</v>
      </c>
      <c r="AZ232" s="220">
        <v>10.023953380568631</v>
      </c>
      <c r="BA232" s="220">
        <v>10.493817866930918</v>
      </c>
      <c r="BB232" s="220">
        <v>10.985706860706863</v>
      </c>
      <c r="BC232" s="220">
        <v>0</v>
      </c>
      <c r="BD232" s="220">
        <v>0</v>
      </c>
      <c r="BE232" s="220">
        <v>0</v>
      </c>
      <c r="BF232" s="220">
        <v>0</v>
      </c>
      <c r="BG232" s="220">
        <v>0</v>
      </c>
      <c r="BH232" s="222">
        <v>12.13610340927106</v>
      </c>
      <c r="BI232" s="222">
        <v>12.289719466911343</v>
      </c>
      <c r="BJ232" s="222">
        <v>12.445279961935615</v>
      </c>
      <c r="BK232" s="223">
        <v>12.3634577064925</v>
      </c>
      <c r="BL232" s="223">
        <v>12.282173396479802</v>
      </c>
      <c r="BM232" s="223">
        <v>12.370345467307303</v>
      </c>
      <c r="BN232" s="223">
        <v>12.459150513571888</v>
      </c>
      <c r="BO232" s="223">
        <v>12.548593079319089</v>
      </c>
      <c r="BP232" s="223">
        <v>12.638677741215519</v>
      </c>
      <c r="BQ232" s="223">
        <v>12.729409108783068</v>
      </c>
      <c r="BR232" s="223">
        <v>12.800867238265999</v>
      </c>
      <c r="BS232" s="223">
        <v>12.872726506892592</v>
      </c>
      <c r="BT232" s="223">
        <v>12.944989166507581</v>
      </c>
      <c r="BU232" s="223">
        <v>13.017657481596711</v>
      </c>
      <c r="BV232" s="223">
        <v>13.090733729357696</v>
      </c>
      <c r="BW232" s="222">
        <v>11.124761458498474</v>
      </c>
      <c r="BX232" s="222">
        <v>11.265576178002066</v>
      </c>
      <c r="BY232" s="222">
        <v>11.408173298440984</v>
      </c>
      <c r="BZ232" s="223">
        <v>11.333169564284795</v>
      </c>
      <c r="CA232" s="223">
        <v>11.258658946773156</v>
      </c>
      <c r="CB232" s="223">
        <v>11.339483345031697</v>
      </c>
      <c r="CC232" s="223">
        <v>11.420887970774235</v>
      </c>
      <c r="CD232" s="223">
        <v>11.502876989375835</v>
      </c>
      <c r="CE232" s="223">
        <v>11.585454596114229</v>
      </c>
      <c r="CF232" s="223">
        <v>11.668625016384482</v>
      </c>
      <c r="CG232" s="223">
        <v>11.734128301743835</v>
      </c>
      <c r="CH232" s="223">
        <v>11.799999297984879</v>
      </c>
      <c r="CI232" s="223">
        <v>11.866240069298618</v>
      </c>
      <c r="CJ232" s="223">
        <v>11.932852691463655</v>
      </c>
      <c r="CK232" s="223">
        <v>11.999839251911224</v>
      </c>
      <c r="CL232" s="222">
        <v>0</v>
      </c>
      <c r="CM232" s="222">
        <v>0</v>
      </c>
      <c r="CN232" s="222">
        <v>0</v>
      </c>
      <c r="CO232" s="223">
        <v>0</v>
      </c>
      <c r="CP232" s="223">
        <v>0</v>
      </c>
      <c r="CQ232" s="223">
        <v>0</v>
      </c>
      <c r="CR232" s="223">
        <v>0</v>
      </c>
      <c r="CS232" s="223">
        <v>0</v>
      </c>
      <c r="CT232" s="223">
        <v>0</v>
      </c>
      <c r="CU232" s="223">
        <v>0</v>
      </c>
      <c r="CV232" s="223">
        <v>0</v>
      </c>
      <c r="CW232" s="223">
        <v>0</v>
      </c>
      <c r="CX232" s="223">
        <v>0</v>
      </c>
      <c r="CY232" s="223">
        <v>0</v>
      </c>
      <c r="CZ232" s="223">
        <v>0</v>
      </c>
      <c r="DA232" s="224">
        <v>1.5789882135403412E-2</v>
      </c>
      <c r="DB232" s="224">
        <v>1.5989746899442291E-2</v>
      </c>
      <c r="DC232" s="224">
        <v>1.6192141506551672E-2</v>
      </c>
      <c r="DD232" s="225">
        <v>1.6085685280370153E-2</v>
      </c>
      <c r="DE232" s="225">
        <v>1.5979928957168623E-2</v>
      </c>
      <c r="DF232" s="225">
        <v>1.6094646717808098E-2</v>
      </c>
      <c r="DG232" s="225">
        <v>1.6210188021821351E-2</v>
      </c>
      <c r="DH232" s="225">
        <v>1.6326558781315496E-2</v>
      </c>
      <c r="DI232" s="225">
        <v>1.6443764950839861E-2</v>
      </c>
      <c r="DJ232" s="225">
        <v>1.6561812527690695E-2</v>
      </c>
      <c r="DK232" s="225">
        <v>1.6654784332898777E-2</v>
      </c>
      <c r="DL232" s="225">
        <v>1.6748278046958876E-2</v>
      </c>
      <c r="DM232" s="225">
        <v>1.6842296599671586E-2</v>
      </c>
      <c r="DN232" s="225">
        <v>1.6936842937284296E-2</v>
      </c>
      <c r="DO232" s="225">
        <v>1.7031920022583524E-2</v>
      </c>
      <c r="DP232" s="224">
        <v>0</v>
      </c>
      <c r="DQ232" s="224">
        <v>0</v>
      </c>
      <c r="DR232" s="224">
        <v>0</v>
      </c>
      <c r="DS232" s="225">
        <v>0</v>
      </c>
      <c r="DT232" s="225">
        <v>0</v>
      </c>
      <c r="DU232" s="225">
        <v>0</v>
      </c>
      <c r="DV232" s="225">
        <v>0</v>
      </c>
      <c r="DW232" s="225">
        <v>0</v>
      </c>
      <c r="DX232" s="225">
        <v>0</v>
      </c>
      <c r="DY232" s="225">
        <v>0</v>
      </c>
      <c r="DZ232" s="225">
        <v>0</v>
      </c>
      <c r="EA232" s="225">
        <v>0</v>
      </c>
      <c r="EB232" s="225">
        <v>0</v>
      </c>
      <c r="EC232" s="225">
        <v>0</v>
      </c>
      <c r="ED232" s="225">
        <v>0</v>
      </c>
    </row>
    <row r="233" spans="1:134" ht="15" x14ac:dyDescent="0.25">
      <c r="A233" s="216">
        <v>99</v>
      </c>
      <c r="B233" s="216">
        <v>95</v>
      </c>
      <c r="C233" s="216" t="s">
        <v>931</v>
      </c>
      <c r="D233" s="2">
        <v>99709</v>
      </c>
      <c r="E233" s="2">
        <v>99725</v>
      </c>
      <c r="F233" s="217" t="s">
        <v>773</v>
      </c>
      <c r="G233" s="20">
        <v>8</v>
      </c>
      <c r="H233" s="20">
        <v>4</v>
      </c>
      <c r="I233" s="20">
        <v>3</v>
      </c>
      <c r="J233" s="20">
        <v>1</v>
      </c>
      <c r="K233" s="20">
        <v>0</v>
      </c>
      <c r="L233" s="20">
        <v>27</v>
      </c>
      <c r="M233" s="20">
        <v>27</v>
      </c>
      <c r="N233" s="20">
        <v>0</v>
      </c>
      <c r="O233" s="20">
        <v>0</v>
      </c>
      <c r="P233" s="20">
        <v>0</v>
      </c>
      <c r="Q233" s="20">
        <v>27</v>
      </c>
      <c r="R233" s="20">
        <v>0</v>
      </c>
      <c r="S233" s="20">
        <v>1988.0740740740741</v>
      </c>
      <c r="T233" s="20">
        <v>1988.0740740740741</v>
      </c>
      <c r="U233" s="20">
        <v>0</v>
      </c>
      <c r="V233" s="20">
        <v>0</v>
      </c>
      <c r="W233" s="20">
        <v>0</v>
      </c>
      <c r="X233" s="20">
        <v>1988.0740740740741</v>
      </c>
      <c r="Y233" s="20">
        <v>0</v>
      </c>
      <c r="Z233" s="20">
        <v>4</v>
      </c>
      <c r="AA233" s="20">
        <v>0</v>
      </c>
      <c r="AB233" s="218">
        <v>0</v>
      </c>
      <c r="AC233" s="218">
        <v>0</v>
      </c>
      <c r="AD233" s="219">
        <v>4</v>
      </c>
      <c r="AE233" s="220">
        <v>0</v>
      </c>
      <c r="AF233" s="220">
        <v>3</v>
      </c>
      <c r="AG233" s="221">
        <v>3</v>
      </c>
      <c r="AH233" s="220">
        <v>0</v>
      </c>
      <c r="AI233" s="220">
        <v>0</v>
      </c>
      <c r="AJ233" s="220">
        <v>3.8086335800309574</v>
      </c>
      <c r="AK233" s="220">
        <v>3.8086335800309574</v>
      </c>
      <c r="AL233" s="220">
        <v>0</v>
      </c>
      <c r="AM233" s="220">
        <v>0</v>
      </c>
      <c r="AN233" s="220">
        <v>2.861863886693929</v>
      </c>
      <c r="AO233" s="220">
        <v>2.861863886693929</v>
      </c>
      <c r="AP233" s="220">
        <v>0</v>
      </c>
      <c r="AQ233" s="220">
        <v>0</v>
      </c>
      <c r="AR233" s="220">
        <v>0</v>
      </c>
      <c r="AS233" s="220">
        <v>3.626422436734857</v>
      </c>
      <c r="AT233" s="220">
        <v>3.7164114772083656</v>
      </c>
      <c r="AU233" s="220">
        <v>3.8086335800309574</v>
      </c>
      <c r="AV233" s="220">
        <v>3.9031441582554733</v>
      </c>
      <c r="AW233" s="220">
        <v>4</v>
      </c>
      <c r="AX233" s="220">
        <v>2.7300883019876268</v>
      </c>
      <c r="AY233" s="220">
        <v>2.7951996563651655</v>
      </c>
      <c r="AZ233" s="220">
        <v>2.861863886693929</v>
      </c>
      <c r="BA233" s="220">
        <v>2.9301180283534292</v>
      </c>
      <c r="BB233" s="220">
        <v>3</v>
      </c>
      <c r="BC233" s="220">
        <v>0</v>
      </c>
      <c r="BD233" s="220">
        <v>0</v>
      </c>
      <c r="BE233" s="220">
        <v>0</v>
      </c>
      <c r="BF233" s="220">
        <v>0</v>
      </c>
      <c r="BG233" s="220">
        <v>0</v>
      </c>
      <c r="BH233" s="222">
        <v>4.0416153350629171</v>
      </c>
      <c r="BI233" s="222">
        <v>4.0836636291539339</v>
      </c>
      <c r="BJ233" s="222">
        <v>4.126149386706806</v>
      </c>
      <c r="BK233" s="223">
        <v>4.2123652317751592</v>
      </c>
      <c r="BL233" s="223">
        <v>4.2985810768435133</v>
      </c>
      <c r="BM233" s="223">
        <v>4.3847969219118665</v>
      </c>
      <c r="BN233" s="223">
        <v>4.4710127669802198</v>
      </c>
      <c r="BO233" s="223">
        <v>4.5729573490349997</v>
      </c>
      <c r="BP233" s="223">
        <v>4.6749019310897797</v>
      </c>
      <c r="BQ233" s="223">
        <v>4.9575215781046342</v>
      </c>
      <c r="BR233" s="223">
        <v>5.2942435430153596</v>
      </c>
      <c r="BS233" s="223">
        <v>5.4420915284186631</v>
      </c>
      <c r="BT233" s="223">
        <v>5.5232831488642811</v>
      </c>
      <c r="BU233" s="223">
        <v>5.607364732557806</v>
      </c>
      <c r="BV233" s="223">
        <v>5.6934692905248676</v>
      </c>
      <c r="BW233" s="222">
        <v>3.0312115012971876</v>
      </c>
      <c r="BX233" s="222">
        <v>3.0627477218654504</v>
      </c>
      <c r="BY233" s="222">
        <v>3.0946120400301043</v>
      </c>
      <c r="BZ233" s="223">
        <v>3.1592739238313694</v>
      </c>
      <c r="CA233" s="223">
        <v>3.2239358076326345</v>
      </c>
      <c r="CB233" s="223">
        <v>3.2885976914338997</v>
      </c>
      <c r="CC233" s="223">
        <v>3.3532595752351648</v>
      </c>
      <c r="CD233" s="223">
        <v>3.4297180117762496</v>
      </c>
      <c r="CE233" s="223">
        <v>3.5061764483173343</v>
      </c>
      <c r="CF233" s="223">
        <v>3.7181411835784757</v>
      </c>
      <c r="CG233" s="223">
        <v>3.9706826572615195</v>
      </c>
      <c r="CH233" s="223">
        <v>4.0815686463139969</v>
      </c>
      <c r="CI233" s="223">
        <v>4.1424623616482101</v>
      </c>
      <c r="CJ233" s="223">
        <v>4.2055235494183538</v>
      </c>
      <c r="CK233" s="223">
        <v>4.2701019678936509</v>
      </c>
      <c r="CL233" s="222">
        <v>0</v>
      </c>
      <c r="CM233" s="222">
        <v>0</v>
      </c>
      <c r="CN233" s="222">
        <v>0</v>
      </c>
      <c r="CO233" s="223">
        <v>0</v>
      </c>
      <c r="CP233" s="223">
        <v>0</v>
      </c>
      <c r="CQ233" s="223">
        <v>0</v>
      </c>
      <c r="CR233" s="223">
        <v>0</v>
      </c>
      <c r="CS233" s="223">
        <v>0</v>
      </c>
      <c r="CT233" s="223">
        <v>0</v>
      </c>
      <c r="CU233" s="223">
        <v>0</v>
      </c>
      <c r="CV233" s="223">
        <v>0</v>
      </c>
      <c r="CW233" s="223">
        <v>0</v>
      </c>
      <c r="CX233" s="223">
        <v>0</v>
      </c>
      <c r="CY233" s="223">
        <v>0</v>
      </c>
      <c r="CZ233" s="223">
        <v>0</v>
      </c>
      <c r="DA233" s="224">
        <v>0</v>
      </c>
      <c r="DB233" s="224">
        <v>0</v>
      </c>
      <c r="DC233" s="224">
        <v>0</v>
      </c>
      <c r="DD233" s="225">
        <v>0</v>
      </c>
      <c r="DE233" s="225">
        <v>0</v>
      </c>
      <c r="DF233" s="225">
        <v>0</v>
      </c>
      <c r="DG233" s="225">
        <v>0</v>
      </c>
      <c r="DH233" s="225">
        <v>0</v>
      </c>
      <c r="DI233" s="225">
        <v>0</v>
      </c>
      <c r="DJ233" s="225">
        <v>0</v>
      </c>
      <c r="DK233" s="225">
        <v>0</v>
      </c>
      <c r="DL233" s="225">
        <v>0</v>
      </c>
      <c r="DM233" s="225">
        <v>0</v>
      </c>
      <c r="DN233" s="225">
        <v>0</v>
      </c>
      <c r="DO233" s="225">
        <v>0</v>
      </c>
      <c r="DP233" s="224">
        <v>0</v>
      </c>
      <c r="DQ233" s="224">
        <v>0</v>
      </c>
      <c r="DR233" s="224">
        <v>0</v>
      </c>
      <c r="DS233" s="225">
        <v>0</v>
      </c>
      <c r="DT233" s="225">
        <v>0</v>
      </c>
      <c r="DU233" s="225">
        <v>0</v>
      </c>
      <c r="DV233" s="225">
        <v>0</v>
      </c>
      <c r="DW233" s="225">
        <v>0</v>
      </c>
      <c r="DX233" s="225">
        <v>0</v>
      </c>
      <c r="DY233" s="225">
        <v>0</v>
      </c>
      <c r="DZ233" s="225">
        <v>0</v>
      </c>
      <c r="EA233" s="225">
        <v>0</v>
      </c>
      <c r="EB233" s="225">
        <v>0</v>
      </c>
      <c r="EC233" s="225">
        <v>0</v>
      </c>
      <c r="ED233" s="225">
        <v>0</v>
      </c>
    </row>
    <row r="234" spans="1:134" ht="15" x14ac:dyDescent="0.25">
      <c r="A234" s="216">
        <v>100</v>
      </c>
      <c r="B234" s="216">
        <v>95</v>
      </c>
      <c r="C234" s="216" t="s">
        <v>932</v>
      </c>
      <c r="D234" s="2">
        <v>99709</v>
      </c>
      <c r="E234" s="2">
        <v>99709</v>
      </c>
      <c r="F234" s="217" t="s">
        <v>773</v>
      </c>
      <c r="G234" s="20">
        <v>81</v>
      </c>
      <c r="H234" s="20">
        <v>34</v>
      </c>
      <c r="I234" s="20">
        <v>31</v>
      </c>
      <c r="J234" s="20">
        <v>3</v>
      </c>
      <c r="K234" s="20">
        <v>0</v>
      </c>
      <c r="L234" s="20">
        <v>57</v>
      </c>
      <c r="M234" s="20">
        <v>57</v>
      </c>
      <c r="N234" s="20">
        <v>0</v>
      </c>
      <c r="O234" s="20">
        <v>0</v>
      </c>
      <c r="P234" s="20">
        <v>0</v>
      </c>
      <c r="Q234" s="20">
        <v>57</v>
      </c>
      <c r="R234" s="20">
        <v>0</v>
      </c>
      <c r="S234" s="20">
        <v>2789.1754385964914</v>
      </c>
      <c r="T234" s="20">
        <v>2789.1754385964914</v>
      </c>
      <c r="U234" s="20">
        <v>0</v>
      </c>
      <c r="V234" s="20">
        <v>0</v>
      </c>
      <c r="W234" s="20">
        <v>0</v>
      </c>
      <c r="X234" s="20">
        <v>2789.1754385964914</v>
      </c>
      <c r="Y234" s="20">
        <v>0</v>
      </c>
      <c r="Z234" s="20">
        <v>34</v>
      </c>
      <c r="AA234" s="20">
        <v>0</v>
      </c>
      <c r="AB234" s="218">
        <v>0</v>
      </c>
      <c r="AC234" s="218">
        <v>0</v>
      </c>
      <c r="AD234" s="219">
        <v>34</v>
      </c>
      <c r="AE234" s="220">
        <v>0</v>
      </c>
      <c r="AF234" s="220">
        <v>31</v>
      </c>
      <c r="AG234" s="221">
        <v>31</v>
      </c>
      <c r="AH234" s="220">
        <v>0</v>
      </c>
      <c r="AI234" s="220">
        <v>0</v>
      </c>
      <c r="AJ234" s="220">
        <v>32.373385430263134</v>
      </c>
      <c r="AK234" s="220">
        <v>32.373385430263134</v>
      </c>
      <c r="AL234" s="220">
        <v>0</v>
      </c>
      <c r="AM234" s="220">
        <v>0</v>
      </c>
      <c r="AN234" s="220">
        <v>29.572593495837264</v>
      </c>
      <c r="AO234" s="220">
        <v>29.572593495837264</v>
      </c>
      <c r="AP234" s="220">
        <v>0</v>
      </c>
      <c r="AQ234" s="220">
        <v>0</v>
      </c>
      <c r="AR234" s="220">
        <v>0</v>
      </c>
      <c r="AS234" s="220">
        <v>30.824590712246284</v>
      </c>
      <c r="AT234" s="220">
        <v>31.589497556271105</v>
      </c>
      <c r="AU234" s="220">
        <v>32.373385430263134</v>
      </c>
      <c r="AV234" s="220">
        <v>33.176725345171526</v>
      </c>
      <c r="AW234" s="220">
        <v>34</v>
      </c>
      <c r="AX234" s="220">
        <v>28.210912453872144</v>
      </c>
      <c r="AY234" s="220">
        <v>28.883729782440046</v>
      </c>
      <c r="AZ234" s="220">
        <v>29.572593495837264</v>
      </c>
      <c r="BA234" s="220">
        <v>30.277886292985432</v>
      </c>
      <c r="BB234" s="220">
        <v>31</v>
      </c>
      <c r="BC234" s="220">
        <v>0</v>
      </c>
      <c r="BD234" s="220">
        <v>0</v>
      </c>
      <c r="BE234" s="220">
        <v>0</v>
      </c>
      <c r="BF234" s="220">
        <v>0</v>
      </c>
      <c r="BG234" s="220">
        <v>0</v>
      </c>
      <c r="BH234" s="222">
        <v>34.353730348034794</v>
      </c>
      <c r="BI234" s="222">
        <v>34.711140847808437</v>
      </c>
      <c r="BJ234" s="222">
        <v>35.072269787007848</v>
      </c>
      <c r="BK234" s="223">
        <v>35.80510447008885</v>
      </c>
      <c r="BL234" s="223">
        <v>36.537939153169859</v>
      </c>
      <c r="BM234" s="223">
        <v>37.270773836250861</v>
      </c>
      <c r="BN234" s="223">
        <v>38.00360851933187</v>
      </c>
      <c r="BO234" s="223">
        <v>38.870137466797495</v>
      </c>
      <c r="BP234" s="223">
        <v>39.736666414263127</v>
      </c>
      <c r="BQ234" s="223">
        <v>42.13893341388939</v>
      </c>
      <c r="BR234" s="223">
        <v>45.001070115630554</v>
      </c>
      <c r="BS234" s="223">
        <v>46.257777991558626</v>
      </c>
      <c r="BT234" s="223">
        <v>46.947906765346382</v>
      </c>
      <c r="BU234" s="223">
        <v>47.662600226741347</v>
      </c>
      <c r="BV234" s="223">
        <v>48.394488969461371</v>
      </c>
      <c r="BW234" s="222">
        <v>31.322518846737609</v>
      </c>
      <c r="BX234" s="222">
        <v>31.648393125942988</v>
      </c>
      <c r="BY234" s="222">
        <v>31.977657746977748</v>
      </c>
      <c r="BZ234" s="223">
        <v>32.645830546257486</v>
      </c>
      <c r="CA234" s="223">
        <v>33.31400334553723</v>
      </c>
      <c r="CB234" s="223">
        <v>33.982176144816968</v>
      </c>
      <c r="CC234" s="223">
        <v>34.650348944096706</v>
      </c>
      <c r="CD234" s="223">
        <v>35.440419455021249</v>
      </c>
      <c r="CE234" s="223">
        <v>36.230489965945793</v>
      </c>
      <c r="CF234" s="223">
        <v>38.420792230310923</v>
      </c>
      <c r="CG234" s="223">
        <v>41.030387458369042</v>
      </c>
      <c r="CH234" s="223">
        <v>42.176209345244636</v>
      </c>
      <c r="CI234" s="223">
        <v>42.805444403698182</v>
      </c>
      <c r="CJ234" s="223">
        <v>43.457076677322995</v>
      </c>
      <c r="CK234" s="223">
        <v>44.124387001567726</v>
      </c>
      <c r="CL234" s="222">
        <v>0</v>
      </c>
      <c r="CM234" s="222">
        <v>0</v>
      </c>
      <c r="CN234" s="222">
        <v>0</v>
      </c>
      <c r="CO234" s="223">
        <v>0</v>
      </c>
      <c r="CP234" s="223">
        <v>0</v>
      </c>
      <c r="CQ234" s="223">
        <v>0</v>
      </c>
      <c r="CR234" s="223">
        <v>0</v>
      </c>
      <c r="CS234" s="223">
        <v>0</v>
      </c>
      <c r="CT234" s="223">
        <v>0</v>
      </c>
      <c r="CU234" s="223">
        <v>0</v>
      </c>
      <c r="CV234" s="223">
        <v>0</v>
      </c>
      <c r="CW234" s="223">
        <v>0</v>
      </c>
      <c r="CX234" s="223">
        <v>0</v>
      </c>
      <c r="CY234" s="223">
        <v>0</v>
      </c>
      <c r="CZ234" s="223">
        <v>0</v>
      </c>
      <c r="DA234" s="224">
        <v>0</v>
      </c>
      <c r="DB234" s="224">
        <v>0</v>
      </c>
      <c r="DC234" s="224">
        <v>0</v>
      </c>
      <c r="DD234" s="225">
        <v>0</v>
      </c>
      <c r="DE234" s="225">
        <v>0</v>
      </c>
      <c r="DF234" s="225">
        <v>0</v>
      </c>
      <c r="DG234" s="225">
        <v>0</v>
      </c>
      <c r="DH234" s="225">
        <v>0</v>
      </c>
      <c r="DI234" s="225">
        <v>0</v>
      </c>
      <c r="DJ234" s="225">
        <v>0</v>
      </c>
      <c r="DK234" s="225">
        <v>0</v>
      </c>
      <c r="DL234" s="225">
        <v>0</v>
      </c>
      <c r="DM234" s="225">
        <v>0</v>
      </c>
      <c r="DN234" s="225">
        <v>0</v>
      </c>
      <c r="DO234" s="225">
        <v>0</v>
      </c>
      <c r="DP234" s="224">
        <v>0</v>
      </c>
      <c r="DQ234" s="224">
        <v>0</v>
      </c>
      <c r="DR234" s="224">
        <v>0</v>
      </c>
      <c r="DS234" s="225">
        <v>0</v>
      </c>
      <c r="DT234" s="225">
        <v>0</v>
      </c>
      <c r="DU234" s="225">
        <v>0</v>
      </c>
      <c r="DV234" s="225">
        <v>0</v>
      </c>
      <c r="DW234" s="225">
        <v>0</v>
      </c>
      <c r="DX234" s="225">
        <v>0</v>
      </c>
      <c r="DY234" s="225">
        <v>0</v>
      </c>
      <c r="DZ234" s="225">
        <v>0</v>
      </c>
      <c r="EA234" s="225">
        <v>0</v>
      </c>
      <c r="EB234" s="225">
        <v>0</v>
      </c>
      <c r="EC234" s="225">
        <v>0</v>
      </c>
      <c r="ED234" s="225">
        <v>0</v>
      </c>
    </row>
    <row r="235" spans="1:134" ht="15" x14ac:dyDescent="0.25">
      <c r="A235" s="216">
        <v>101</v>
      </c>
      <c r="B235" s="216">
        <v>95</v>
      </c>
      <c r="C235" s="216" t="s">
        <v>933</v>
      </c>
      <c r="D235" s="2">
        <v>99709</v>
      </c>
      <c r="E235" s="2">
        <v>99709</v>
      </c>
      <c r="F235" s="217" t="s">
        <v>773</v>
      </c>
      <c r="G235" s="20">
        <v>305</v>
      </c>
      <c r="H235" s="20">
        <v>100</v>
      </c>
      <c r="I235" s="20">
        <v>90</v>
      </c>
      <c r="J235" s="20">
        <v>10</v>
      </c>
      <c r="K235" s="20">
        <v>0</v>
      </c>
      <c r="L235" s="20">
        <v>34</v>
      </c>
      <c r="M235" s="20">
        <v>34</v>
      </c>
      <c r="N235" s="20">
        <v>1</v>
      </c>
      <c r="O235" s="20">
        <v>0</v>
      </c>
      <c r="P235" s="20">
        <v>0</v>
      </c>
      <c r="Q235" s="20">
        <v>35</v>
      </c>
      <c r="R235" s="20">
        <v>0</v>
      </c>
      <c r="S235" s="20">
        <v>1872.6764705882354</v>
      </c>
      <c r="T235" s="20">
        <v>1872.6764705882354</v>
      </c>
      <c r="U235" s="20">
        <v>968</v>
      </c>
      <c r="V235" s="20">
        <v>0</v>
      </c>
      <c r="W235" s="20">
        <v>0</v>
      </c>
      <c r="X235" s="20">
        <v>1846.8285714285714</v>
      </c>
      <c r="Y235" s="20">
        <v>0</v>
      </c>
      <c r="Z235" s="20">
        <v>100</v>
      </c>
      <c r="AA235" s="20">
        <v>0</v>
      </c>
      <c r="AB235" s="218">
        <v>1</v>
      </c>
      <c r="AC235" s="218">
        <v>0</v>
      </c>
      <c r="AD235" s="219">
        <v>101</v>
      </c>
      <c r="AE235" s="220">
        <v>0</v>
      </c>
      <c r="AF235" s="220">
        <v>90</v>
      </c>
      <c r="AG235" s="221">
        <v>90</v>
      </c>
      <c r="AH235" s="220">
        <v>0</v>
      </c>
      <c r="AI235" s="220">
        <v>0</v>
      </c>
      <c r="AJ235" s="220">
        <v>95.215839500773939</v>
      </c>
      <c r="AK235" s="220">
        <v>95.215839500773939</v>
      </c>
      <c r="AL235" s="220">
        <v>0</v>
      </c>
      <c r="AM235" s="220">
        <v>0</v>
      </c>
      <c r="AN235" s="220">
        <v>85.855916600817864</v>
      </c>
      <c r="AO235" s="220">
        <v>85.855916600817864</v>
      </c>
      <c r="AP235" s="220">
        <v>0</v>
      </c>
      <c r="AQ235" s="220">
        <v>0.95966573850124082</v>
      </c>
      <c r="AR235" s="220">
        <v>0</v>
      </c>
      <c r="AS235" s="220">
        <v>90.660560918371417</v>
      </c>
      <c r="AT235" s="220">
        <v>92.910286930209139</v>
      </c>
      <c r="AU235" s="220">
        <v>95.215839500773939</v>
      </c>
      <c r="AV235" s="220">
        <v>97.578603956386843</v>
      </c>
      <c r="AW235" s="220">
        <v>100</v>
      </c>
      <c r="AX235" s="220">
        <v>81.902649059628814</v>
      </c>
      <c r="AY235" s="220">
        <v>83.855989690954971</v>
      </c>
      <c r="AZ235" s="220">
        <v>85.855916600817864</v>
      </c>
      <c r="BA235" s="220">
        <v>87.903540850602866</v>
      </c>
      <c r="BB235" s="220">
        <v>90</v>
      </c>
      <c r="BC235" s="220">
        <v>0.92095832965313207</v>
      </c>
      <c r="BD235" s="220">
        <v>0.94011284192667122</v>
      </c>
      <c r="BE235" s="220">
        <v>0.95966573850124082</v>
      </c>
      <c r="BF235" s="220">
        <v>0.97962530515561963</v>
      </c>
      <c r="BG235" s="220">
        <v>1</v>
      </c>
      <c r="BH235" s="222">
        <v>101.04038337657293</v>
      </c>
      <c r="BI235" s="222">
        <v>102.09159072884835</v>
      </c>
      <c r="BJ235" s="222">
        <v>103.15373466767015</v>
      </c>
      <c r="BK235" s="223">
        <v>105.30913079437899</v>
      </c>
      <c r="BL235" s="223">
        <v>107.46452692108782</v>
      </c>
      <c r="BM235" s="223">
        <v>109.61992304779666</v>
      </c>
      <c r="BN235" s="223">
        <v>111.7753191745055</v>
      </c>
      <c r="BO235" s="223">
        <v>114.32393372587499</v>
      </c>
      <c r="BP235" s="223">
        <v>116.87254827724449</v>
      </c>
      <c r="BQ235" s="223">
        <v>123.93803945261587</v>
      </c>
      <c r="BR235" s="223">
        <v>132.35608857538401</v>
      </c>
      <c r="BS235" s="223">
        <v>136.05228821046657</v>
      </c>
      <c r="BT235" s="223">
        <v>138.08207872160702</v>
      </c>
      <c r="BU235" s="223">
        <v>140.18411831394513</v>
      </c>
      <c r="BV235" s="223">
        <v>142.33673226312169</v>
      </c>
      <c r="BW235" s="222">
        <v>90.936345038915633</v>
      </c>
      <c r="BX235" s="222">
        <v>91.882431655963515</v>
      </c>
      <c r="BY235" s="222">
        <v>92.838361200903137</v>
      </c>
      <c r="BZ235" s="223">
        <v>94.778217714941093</v>
      </c>
      <c r="CA235" s="223">
        <v>96.718074228979049</v>
      </c>
      <c r="CB235" s="223">
        <v>98.657930743017005</v>
      </c>
      <c r="CC235" s="223">
        <v>100.59778725705496</v>
      </c>
      <c r="CD235" s="223">
        <v>102.8915403532875</v>
      </c>
      <c r="CE235" s="223">
        <v>105.18529344952005</v>
      </c>
      <c r="CF235" s="223">
        <v>111.54423550735427</v>
      </c>
      <c r="CG235" s="223">
        <v>119.1204797178456</v>
      </c>
      <c r="CH235" s="223">
        <v>122.44705938941992</v>
      </c>
      <c r="CI235" s="223">
        <v>124.27387084944633</v>
      </c>
      <c r="CJ235" s="223">
        <v>126.16570648255063</v>
      </c>
      <c r="CK235" s="223">
        <v>128.10305903680953</v>
      </c>
      <c r="CL235" s="222">
        <v>1.0104038337657293</v>
      </c>
      <c r="CM235" s="222">
        <v>1.0209159072884835</v>
      </c>
      <c r="CN235" s="222">
        <v>1.0315373466767015</v>
      </c>
      <c r="CO235" s="223">
        <v>1.0530913079437898</v>
      </c>
      <c r="CP235" s="223">
        <v>1.0746452692108783</v>
      </c>
      <c r="CQ235" s="223">
        <v>1.0961992304779666</v>
      </c>
      <c r="CR235" s="223">
        <v>1.1177531917450549</v>
      </c>
      <c r="CS235" s="223">
        <v>1.1432393372587499</v>
      </c>
      <c r="CT235" s="223">
        <v>1.1687254827724449</v>
      </c>
      <c r="CU235" s="223">
        <v>1.2393803945261586</v>
      </c>
      <c r="CV235" s="223">
        <v>1.3235608857538399</v>
      </c>
      <c r="CW235" s="223">
        <v>1.3605228821046658</v>
      </c>
      <c r="CX235" s="223">
        <v>1.3808207872160703</v>
      </c>
      <c r="CY235" s="223">
        <v>1.4018411831394515</v>
      </c>
      <c r="CZ235" s="223">
        <v>1.4233673226312169</v>
      </c>
      <c r="DA235" s="224">
        <v>0</v>
      </c>
      <c r="DB235" s="224">
        <v>0</v>
      </c>
      <c r="DC235" s="224">
        <v>0</v>
      </c>
      <c r="DD235" s="225">
        <v>0</v>
      </c>
      <c r="DE235" s="225">
        <v>0</v>
      </c>
      <c r="DF235" s="225">
        <v>0</v>
      </c>
      <c r="DG235" s="225">
        <v>0</v>
      </c>
      <c r="DH235" s="225">
        <v>0</v>
      </c>
      <c r="DI235" s="225">
        <v>0</v>
      </c>
      <c r="DJ235" s="225">
        <v>0</v>
      </c>
      <c r="DK235" s="225">
        <v>0</v>
      </c>
      <c r="DL235" s="225">
        <v>0</v>
      </c>
      <c r="DM235" s="225">
        <v>0</v>
      </c>
      <c r="DN235" s="225">
        <v>0</v>
      </c>
      <c r="DO235" s="225">
        <v>0</v>
      </c>
      <c r="DP235" s="224">
        <v>0</v>
      </c>
      <c r="DQ235" s="224">
        <v>0</v>
      </c>
      <c r="DR235" s="224">
        <v>0</v>
      </c>
      <c r="DS235" s="225">
        <v>0</v>
      </c>
      <c r="DT235" s="225">
        <v>0</v>
      </c>
      <c r="DU235" s="225">
        <v>0</v>
      </c>
      <c r="DV235" s="225">
        <v>0</v>
      </c>
      <c r="DW235" s="225">
        <v>0</v>
      </c>
      <c r="DX235" s="225">
        <v>0</v>
      </c>
      <c r="DY235" s="225">
        <v>0</v>
      </c>
      <c r="DZ235" s="225">
        <v>0</v>
      </c>
      <c r="EA235" s="225">
        <v>0</v>
      </c>
      <c r="EB235" s="225">
        <v>0</v>
      </c>
      <c r="EC235" s="225">
        <v>0</v>
      </c>
      <c r="ED235" s="225">
        <v>0</v>
      </c>
    </row>
    <row r="236" spans="1:134" ht="15" x14ac:dyDescent="0.25">
      <c r="A236" s="216">
        <v>102</v>
      </c>
      <c r="B236" s="216">
        <v>95</v>
      </c>
      <c r="C236" s="216" t="s">
        <v>934</v>
      </c>
      <c r="D236" s="2">
        <v>99709</v>
      </c>
      <c r="E236" s="2">
        <v>99709</v>
      </c>
      <c r="F236" s="217" t="s">
        <v>773</v>
      </c>
      <c r="G236" s="20">
        <v>70</v>
      </c>
      <c r="H236" s="20">
        <v>46</v>
      </c>
      <c r="I236" s="20">
        <v>35</v>
      </c>
      <c r="J236" s="20">
        <v>11</v>
      </c>
      <c r="K236" s="20">
        <v>1</v>
      </c>
      <c r="L236" s="20">
        <v>47</v>
      </c>
      <c r="M236" s="20">
        <v>48</v>
      </c>
      <c r="N236" s="20">
        <v>10</v>
      </c>
      <c r="O236" s="20">
        <v>0</v>
      </c>
      <c r="P236" s="20">
        <v>0</v>
      </c>
      <c r="Q236" s="20">
        <v>58</v>
      </c>
      <c r="R236" s="20">
        <v>7504</v>
      </c>
      <c r="S236" s="20">
        <v>2140.7021276595747</v>
      </c>
      <c r="T236" s="20">
        <v>2252.4375000000005</v>
      </c>
      <c r="U236" s="20">
        <v>5436.4</v>
      </c>
      <c r="V236" s="20">
        <v>0</v>
      </c>
      <c r="W236" s="20">
        <v>0</v>
      </c>
      <c r="X236" s="20">
        <v>2801.3965517241381</v>
      </c>
      <c r="Y236" s="20">
        <v>0.95833333333333337</v>
      </c>
      <c r="Z236" s="20">
        <v>45.041666666666664</v>
      </c>
      <c r="AA236" s="20">
        <v>0</v>
      </c>
      <c r="AB236" s="218">
        <v>10</v>
      </c>
      <c r="AC236" s="218">
        <v>0</v>
      </c>
      <c r="AD236" s="219">
        <v>56</v>
      </c>
      <c r="AE236" s="220">
        <v>0.72916666666666674</v>
      </c>
      <c r="AF236" s="220">
        <v>34.270833333333329</v>
      </c>
      <c r="AG236" s="221">
        <v>34.999999999999993</v>
      </c>
      <c r="AH236" s="220">
        <v>0</v>
      </c>
      <c r="AI236" s="220">
        <v>0.91248512854908359</v>
      </c>
      <c r="AJ236" s="220">
        <v>42.886801041806926</v>
      </c>
      <c r="AK236" s="220">
        <v>43.799286170356012</v>
      </c>
      <c r="AL236" s="220">
        <v>0</v>
      </c>
      <c r="AM236" s="220">
        <v>0.69559191690477451</v>
      </c>
      <c r="AN236" s="220">
        <v>32.692820094524393</v>
      </c>
      <c r="AO236" s="220">
        <v>33.388412011429168</v>
      </c>
      <c r="AP236" s="220">
        <v>0</v>
      </c>
      <c r="AQ236" s="220">
        <v>9.5966573850124082</v>
      </c>
      <c r="AR236" s="220">
        <v>0</v>
      </c>
      <c r="AS236" s="220">
        <v>41.703858022450852</v>
      </c>
      <c r="AT236" s="220">
        <v>42.738731987896202</v>
      </c>
      <c r="AU236" s="220">
        <v>43.799286170356012</v>
      </c>
      <c r="AV236" s="220">
        <v>44.886157819937942</v>
      </c>
      <c r="AW236" s="220">
        <v>46</v>
      </c>
      <c r="AX236" s="220">
        <v>31.851030189855642</v>
      </c>
      <c r="AY236" s="220">
        <v>32.610662657593593</v>
      </c>
      <c r="AZ236" s="220">
        <v>33.388412011429168</v>
      </c>
      <c r="BA236" s="220">
        <v>34.184710330789997</v>
      </c>
      <c r="BB236" s="220">
        <v>34.999999999999993</v>
      </c>
      <c r="BC236" s="220">
        <v>9.2095832965313207</v>
      </c>
      <c r="BD236" s="220">
        <v>9.4011284192667119</v>
      </c>
      <c r="BE236" s="220">
        <v>9.5966573850124082</v>
      </c>
      <c r="BF236" s="220">
        <v>9.7962530515561959</v>
      </c>
      <c r="BG236" s="220">
        <v>10</v>
      </c>
      <c r="BH236" s="222">
        <v>46.478576353223545</v>
      </c>
      <c r="BI236" s="222">
        <v>46.962131735270241</v>
      </c>
      <c r="BJ236" s="222">
        <v>47.450717947128268</v>
      </c>
      <c r="BK236" s="223">
        <v>47.703974301601214</v>
      </c>
      <c r="BL236" s="223">
        <v>47.957230656074167</v>
      </c>
      <c r="BM236" s="223">
        <v>48.210487010547105</v>
      </c>
      <c r="BN236" s="223">
        <v>48.463743365020051</v>
      </c>
      <c r="BO236" s="223">
        <v>48.763202393566282</v>
      </c>
      <c r="BP236" s="223">
        <v>49.062661422112512</v>
      </c>
      <c r="BQ236" s="223">
        <v>49.892847815908993</v>
      </c>
      <c r="BR236" s="223">
        <v>50.881958080230447</v>
      </c>
      <c r="BS236" s="223">
        <v>51.3162569236707</v>
      </c>
      <c r="BT236" s="223">
        <v>51.554754775098196</v>
      </c>
      <c r="BU236" s="223">
        <v>51.801741803383443</v>
      </c>
      <c r="BV236" s="223">
        <v>52.054671255469124</v>
      </c>
      <c r="BW236" s="222">
        <v>35.364134181800516</v>
      </c>
      <c r="BX236" s="222">
        <v>35.732056755096913</v>
      </c>
      <c r="BY236" s="222">
        <v>36.103807133684548</v>
      </c>
      <c r="BZ236" s="223">
        <v>36.296502186000922</v>
      </c>
      <c r="CA236" s="223">
        <v>36.489197238317296</v>
      </c>
      <c r="CB236" s="223">
        <v>36.681892290633662</v>
      </c>
      <c r="CC236" s="223">
        <v>36.874587342950036</v>
      </c>
      <c r="CD236" s="223">
        <v>37.102436603800427</v>
      </c>
      <c r="CE236" s="223">
        <v>37.330285864650826</v>
      </c>
      <c r="CF236" s="223">
        <v>37.961949425148141</v>
      </c>
      <c r="CG236" s="223">
        <v>38.714533321914466</v>
      </c>
      <c r="CH236" s="223">
        <v>39.044978094097267</v>
      </c>
      <c r="CI236" s="223">
        <v>39.226443850618189</v>
      </c>
      <c r="CJ236" s="223">
        <v>39.414368763443917</v>
      </c>
      <c r="CK236" s="223">
        <v>39.606815085683024</v>
      </c>
      <c r="CL236" s="222">
        <v>10.104038337657293</v>
      </c>
      <c r="CM236" s="222">
        <v>10.209159072884834</v>
      </c>
      <c r="CN236" s="222">
        <v>10.315373466767015</v>
      </c>
      <c r="CO236" s="223">
        <v>10.370429196000265</v>
      </c>
      <c r="CP236" s="223">
        <v>10.425484925233516</v>
      </c>
      <c r="CQ236" s="223">
        <v>10.480540654466761</v>
      </c>
      <c r="CR236" s="223">
        <v>10.535596383700012</v>
      </c>
      <c r="CS236" s="223">
        <v>10.600696172514411</v>
      </c>
      <c r="CT236" s="223">
        <v>10.665795961328808</v>
      </c>
      <c r="CU236" s="223">
        <v>10.846271264328042</v>
      </c>
      <c r="CV236" s="223">
        <v>11.061295234832706</v>
      </c>
      <c r="CW236" s="223">
        <v>11.155708026884934</v>
      </c>
      <c r="CX236" s="223">
        <v>11.207555385890913</v>
      </c>
      <c r="CY236" s="223">
        <v>11.261248218126836</v>
      </c>
      <c r="CZ236" s="223">
        <v>11.316232881623723</v>
      </c>
      <c r="DA236" s="224">
        <v>0</v>
      </c>
      <c r="DB236" s="224">
        <v>0</v>
      </c>
      <c r="DC236" s="224">
        <v>0</v>
      </c>
      <c r="DD236" s="225">
        <v>0</v>
      </c>
      <c r="DE236" s="225">
        <v>0</v>
      </c>
      <c r="DF236" s="225">
        <v>0</v>
      </c>
      <c r="DG236" s="225">
        <v>0</v>
      </c>
      <c r="DH236" s="225">
        <v>0</v>
      </c>
      <c r="DI236" s="225">
        <v>0</v>
      </c>
      <c r="DJ236" s="225">
        <v>0</v>
      </c>
      <c r="DK236" s="225">
        <v>0</v>
      </c>
      <c r="DL236" s="225">
        <v>0</v>
      </c>
      <c r="DM236" s="225">
        <v>0</v>
      </c>
      <c r="DN236" s="225">
        <v>0</v>
      </c>
      <c r="DO236" s="225">
        <v>0</v>
      </c>
      <c r="DP236" s="224">
        <v>0</v>
      </c>
      <c r="DQ236" s="224">
        <v>0</v>
      </c>
      <c r="DR236" s="224">
        <v>0</v>
      </c>
      <c r="DS236" s="225">
        <v>0</v>
      </c>
      <c r="DT236" s="225">
        <v>0</v>
      </c>
      <c r="DU236" s="225">
        <v>0</v>
      </c>
      <c r="DV236" s="225">
        <v>0</v>
      </c>
      <c r="DW236" s="225">
        <v>0</v>
      </c>
      <c r="DX236" s="225">
        <v>0</v>
      </c>
      <c r="DY236" s="225">
        <v>0</v>
      </c>
      <c r="DZ236" s="225">
        <v>0</v>
      </c>
      <c r="EA236" s="225">
        <v>0</v>
      </c>
      <c r="EB236" s="225">
        <v>0</v>
      </c>
      <c r="EC236" s="225">
        <v>0</v>
      </c>
      <c r="ED236" s="225">
        <v>0</v>
      </c>
    </row>
    <row r="237" spans="1:134" ht="15" x14ac:dyDescent="0.25">
      <c r="A237" s="216">
        <v>103</v>
      </c>
      <c r="B237" s="216">
        <v>95</v>
      </c>
      <c r="C237" s="216" t="s">
        <v>935</v>
      </c>
      <c r="D237" s="2">
        <v>99709</v>
      </c>
      <c r="E237" s="2">
        <v>99709</v>
      </c>
      <c r="F237" s="217" t="s">
        <v>773</v>
      </c>
      <c r="G237" s="20">
        <v>451</v>
      </c>
      <c r="H237" s="20">
        <v>244</v>
      </c>
      <c r="I237" s="20">
        <v>213</v>
      </c>
      <c r="J237" s="20">
        <v>31</v>
      </c>
      <c r="K237" s="20">
        <v>8</v>
      </c>
      <c r="L237" s="20">
        <v>73</v>
      </c>
      <c r="M237" s="20">
        <v>81</v>
      </c>
      <c r="N237" s="20">
        <v>3</v>
      </c>
      <c r="O237" s="20">
        <v>0</v>
      </c>
      <c r="P237" s="20">
        <v>0</v>
      </c>
      <c r="Q237" s="20">
        <v>84</v>
      </c>
      <c r="R237" s="20">
        <v>3671.125</v>
      </c>
      <c r="S237" s="20">
        <v>1580.3424657534247</v>
      </c>
      <c r="T237" s="20">
        <v>1786.8395061728395</v>
      </c>
      <c r="U237" s="20">
        <v>5404.333333333333</v>
      </c>
      <c r="V237" s="20">
        <v>0</v>
      </c>
      <c r="W237" s="20">
        <v>0</v>
      </c>
      <c r="X237" s="20">
        <v>1916.0357142857142</v>
      </c>
      <c r="Y237" s="20">
        <v>24.098765432098766</v>
      </c>
      <c r="Z237" s="20">
        <v>219.90123456790124</v>
      </c>
      <c r="AA237" s="20">
        <v>0</v>
      </c>
      <c r="AB237" s="218">
        <v>3</v>
      </c>
      <c r="AC237" s="218">
        <v>0</v>
      </c>
      <c r="AD237" s="219">
        <v>247</v>
      </c>
      <c r="AE237" s="220">
        <v>21.037037037037038</v>
      </c>
      <c r="AF237" s="220">
        <v>191.96296296296296</v>
      </c>
      <c r="AG237" s="221">
        <v>213</v>
      </c>
      <c r="AH237" s="220">
        <v>0</v>
      </c>
      <c r="AI237" s="220">
        <v>22.94584181549515</v>
      </c>
      <c r="AJ237" s="220">
        <v>209.38080656639326</v>
      </c>
      <c r="AK237" s="220">
        <v>232.32664838188842</v>
      </c>
      <c r="AL237" s="220">
        <v>0</v>
      </c>
      <c r="AM237" s="220">
        <v>20.068378859779649</v>
      </c>
      <c r="AN237" s="220">
        <v>183.12395709548932</v>
      </c>
      <c r="AO237" s="220">
        <v>203.19233595526896</v>
      </c>
      <c r="AP237" s="220">
        <v>0</v>
      </c>
      <c r="AQ237" s="220">
        <v>2.8789972155037225</v>
      </c>
      <c r="AR237" s="220">
        <v>0</v>
      </c>
      <c r="AS237" s="220">
        <v>221.21176864082625</v>
      </c>
      <c r="AT237" s="220">
        <v>226.7011001097103</v>
      </c>
      <c r="AU237" s="220">
        <v>232.32664838188839</v>
      </c>
      <c r="AV237" s="220">
        <v>238.09179365358389</v>
      </c>
      <c r="AW237" s="220">
        <v>244</v>
      </c>
      <c r="AX237" s="220">
        <v>193.83626944112152</v>
      </c>
      <c r="AY237" s="220">
        <v>198.45917560192677</v>
      </c>
      <c r="AZ237" s="220">
        <v>203.19233595526896</v>
      </c>
      <c r="BA237" s="220">
        <v>208.03838001309347</v>
      </c>
      <c r="BB237" s="220">
        <v>213</v>
      </c>
      <c r="BC237" s="220">
        <v>2.7628749889593962</v>
      </c>
      <c r="BD237" s="220">
        <v>2.8203385257800138</v>
      </c>
      <c r="BE237" s="220">
        <v>2.8789972155037225</v>
      </c>
      <c r="BF237" s="220">
        <v>2.9388759154668591</v>
      </c>
      <c r="BG237" s="220">
        <v>3</v>
      </c>
      <c r="BH237" s="222">
        <v>246.27977110782217</v>
      </c>
      <c r="BI237" s="222">
        <v>248.58084285623477</v>
      </c>
      <c r="BJ237" s="222">
        <v>250.90341426402873</v>
      </c>
      <c r="BK237" s="223">
        <v>252.18611528689144</v>
      </c>
      <c r="BL237" s="223">
        <v>253.46881630975417</v>
      </c>
      <c r="BM237" s="223">
        <v>254.75151733261688</v>
      </c>
      <c r="BN237" s="223">
        <v>256.0342183554796</v>
      </c>
      <c r="BO237" s="223">
        <v>257.55092818501623</v>
      </c>
      <c r="BP237" s="223">
        <v>259.06763801455281</v>
      </c>
      <c r="BQ237" s="223">
        <v>263.27239306879665</v>
      </c>
      <c r="BR237" s="223">
        <v>268.28207091245639</v>
      </c>
      <c r="BS237" s="223">
        <v>270.48172182296651</v>
      </c>
      <c r="BT237" s="223">
        <v>271.68967349949315</v>
      </c>
      <c r="BU237" s="223">
        <v>272.94062143513185</v>
      </c>
      <c r="BV237" s="223">
        <v>274.22166675214908</v>
      </c>
      <c r="BW237" s="222">
        <v>214.99012805723819</v>
      </c>
      <c r="BX237" s="222">
        <v>216.99885052613936</v>
      </c>
      <c r="BY237" s="222">
        <v>219.02634114032014</v>
      </c>
      <c r="BZ237" s="223">
        <v>220.14607604962245</v>
      </c>
      <c r="CA237" s="223">
        <v>221.26581095892473</v>
      </c>
      <c r="CB237" s="223">
        <v>222.38554586822704</v>
      </c>
      <c r="CC237" s="223">
        <v>223.50528077752932</v>
      </c>
      <c r="CD237" s="223">
        <v>224.82929386642809</v>
      </c>
      <c r="CE237" s="223">
        <v>226.15330695532683</v>
      </c>
      <c r="CF237" s="223">
        <v>229.82385132644953</v>
      </c>
      <c r="CG237" s="223">
        <v>234.19705370636558</v>
      </c>
      <c r="CH237" s="223">
        <v>236.11724077168799</v>
      </c>
      <c r="CI237" s="223">
        <v>237.17172317783621</v>
      </c>
      <c r="CJ237" s="223">
        <v>238.26373920361917</v>
      </c>
      <c r="CK237" s="223">
        <v>239.38202876314648</v>
      </c>
      <c r="CL237" s="222">
        <v>3.0280299726371576</v>
      </c>
      <c r="CM237" s="222">
        <v>3.0563218383963289</v>
      </c>
      <c r="CN237" s="222">
        <v>3.0848780442298613</v>
      </c>
      <c r="CO237" s="223">
        <v>3.1006489584453867</v>
      </c>
      <c r="CP237" s="223">
        <v>3.116419872660912</v>
      </c>
      <c r="CQ237" s="223">
        <v>3.1321907868764374</v>
      </c>
      <c r="CR237" s="223">
        <v>3.1479617010919627</v>
      </c>
      <c r="CS237" s="223">
        <v>3.1666097727665927</v>
      </c>
      <c r="CT237" s="223">
        <v>3.1852578444412232</v>
      </c>
      <c r="CU237" s="223">
        <v>3.2369556524852046</v>
      </c>
      <c r="CV237" s="223">
        <v>3.2985500522023323</v>
      </c>
      <c r="CW237" s="223">
        <v>3.3255949404463099</v>
      </c>
      <c r="CX237" s="223">
        <v>3.340446805321637</v>
      </c>
      <c r="CY237" s="223">
        <v>3.3558273127270306</v>
      </c>
      <c r="CZ237" s="223">
        <v>3.3715778699034717</v>
      </c>
      <c r="DA237" s="224">
        <v>0</v>
      </c>
      <c r="DB237" s="224">
        <v>0</v>
      </c>
      <c r="DC237" s="224">
        <v>0</v>
      </c>
      <c r="DD237" s="225">
        <v>0</v>
      </c>
      <c r="DE237" s="225">
        <v>0</v>
      </c>
      <c r="DF237" s="225">
        <v>0</v>
      </c>
      <c r="DG237" s="225">
        <v>0</v>
      </c>
      <c r="DH237" s="225">
        <v>0</v>
      </c>
      <c r="DI237" s="225">
        <v>0</v>
      </c>
      <c r="DJ237" s="225">
        <v>0</v>
      </c>
      <c r="DK237" s="225">
        <v>0</v>
      </c>
      <c r="DL237" s="225">
        <v>0</v>
      </c>
      <c r="DM237" s="225">
        <v>0</v>
      </c>
      <c r="DN237" s="225">
        <v>0</v>
      </c>
      <c r="DO237" s="225">
        <v>0</v>
      </c>
      <c r="DP237" s="224">
        <v>0</v>
      </c>
      <c r="DQ237" s="224">
        <v>0</v>
      </c>
      <c r="DR237" s="224">
        <v>0</v>
      </c>
      <c r="DS237" s="225">
        <v>0</v>
      </c>
      <c r="DT237" s="225">
        <v>0</v>
      </c>
      <c r="DU237" s="225">
        <v>0</v>
      </c>
      <c r="DV237" s="225">
        <v>0</v>
      </c>
      <c r="DW237" s="225">
        <v>0</v>
      </c>
      <c r="DX237" s="225">
        <v>0</v>
      </c>
      <c r="DY237" s="225">
        <v>0</v>
      </c>
      <c r="DZ237" s="225">
        <v>0</v>
      </c>
      <c r="EA237" s="225">
        <v>0</v>
      </c>
      <c r="EB237" s="225">
        <v>0</v>
      </c>
      <c r="EC237" s="225">
        <v>0</v>
      </c>
      <c r="ED237" s="225">
        <v>0</v>
      </c>
    </row>
    <row r="238" spans="1:134" ht="15" x14ac:dyDescent="0.25">
      <c r="A238" s="216">
        <v>105</v>
      </c>
      <c r="B238" s="216">
        <v>95</v>
      </c>
      <c r="C238" s="216" t="s">
        <v>936</v>
      </c>
      <c r="D238" s="2">
        <v>99709</v>
      </c>
      <c r="E238" s="2">
        <v>99709</v>
      </c>
      <c r="F238" s="217" t="s">
        <v>773</v>
      </c>
      <c r="G238" s="20">
        <v>216</v>
      </c>
      <c r="H238" s="20">
        <v>2</v>
      </c>
      <c r="I238" s="20">
        <v>2</v>
      </c>
      <c r="J238" s="20">
        <v>0</v>
      </c>
      <c r="K238" s="20">
        <v>0</v>
      </c>
      <c r="L238" s="20">
        <v>0</v>
      </c>
      <c r="M238" s="20">
        <v>0</v>
      </c>
      <c r="N238" s="20">
        <v>2</v>
      </c>
      <c r="O238" s="20">
        <v>0</v>
      </c>
      <c r="P238" s="20">
        <v>0</v>
      </c>
      <c r="Q238" s="20">
        <v>2</v>
      </c>
      <c r="R238" s="20">
        <v>0</v>
      </c>
      <c r="S238" s="20">
        <v>0</v>
      </c>
      <c r="T238" s="20">
        <v>0</v>
      </c>
      <c r="U238" s="20">
        <v>13725</v>
      </c>
      <c r="V238" s="20">
        <v>0</v>
      </c>
      <c r="W238" s="20">
        <v>0</v>
      </c>
      <c r="X238" s="20">
        <v>13725</v>
      </c>
      <c r="Y238" s="20">
        <v>4.5824670824670823E-2</v>
      </c>
      <c r="Z238" s="20">
        <v>1.9515765765765767</v>
      </c>
      <c r="AA238" s="20">
        <v>2.5987525987525989E-3</v>
      </c>
      <c r="AB238" s="218">
        <v>2</v>
      </c>
      <c r="AC238" s="218">
        <v>0</v>
      </c>
      <c r="AD238" s="219">
        <v>4</v>
      </c>
      <c r="AE238" s="220">
        <v>4.5824670824670823E-2</v>
      </c>
      <c r="AF238" s="220">
        <v>1.9515765765765767</v>
      </c>
      <c r="AG238" s="221">
        <v>1.9974012474012475</v>
      </c>
      <c r="AH238" s="220">
        <v>2.5987525987525989E-3</v>
      </c>
      <c r="AI238" s="220">
        <v>4.3632345024176553E-2</v>
      </c>
      <c r="AJ238" s="220">
        <v>1.8582100208878518</v>
      </c>
      <c r="AK238" s="220">
        <v>1.9018423659120283</v>
      </c>
      <c r="AL238" s="220">
        <v>2.4744241034504663E-3</v>
      </c>
      <c r="AM238" s="220">
        <v>4.3714656850920776E-2</v>
      </c>
      <c r="AN238" s="220">
        <v>1.8617155088740913</v>
      </c>
      <c r="AO238" s="220">
        <v>1.9054301657250121</v>
      </c>
      <c r="AP238" s="220">
        <v>2.4790920709406869E-3</v>
      </c>
      <c r="AQ238" s="220">
        <v>1.9193314770024816</v>
      </c>
      <c r="AR238" s="220">
        <v>0</v>
      </c>
      <c r="AS238" s="220">
        <v>1.8108551746845185</v>
      </c>
      <c r="AT238" s="220">
        <v>1.8557912301080755</v>
      </c>
      <c r="AU238" s="220">
        <v>1.9018423659120283</v>
      </c>
      <c r="AV238" s="220">
        <v>1.9490362526215936</v>
      </c>
      <c r="AW238" s="220">
        <v>1.9974012474012475</v>
      </c>
      <c r="AX238" s="220">
        <v>1.8176939266352132</v>
      </c>
      <c r="AY238" s="220">
        <v>1.8610450934531066</v>
      </c>
      <c r="AZ238" s="220">
        <v>1.9054301657250121</v>
      </c>
      <c r="BA238" s="220">
        <v>1.9508738016220077</v>
      </c>
      <c r="BB238" s="220">
        <v>1.9974012474012475</v>
      </c>
      <c r="BC238" s="220">
        <v>1.8419166593062641</v>
      </c>
      <c r="BD238" s="220">
        <v>1.8802256838533424</v>
      </c>
      <c r="BE238" s="220">
        <v>1.9193314770024816</v>
      </c>
      <c r="BF238" s="220">
        <v>1.9592506103112393</v>
      </c>
      <c r="BG238" s="220">
        <v>2</v>
      </c>
      <c r="BH238" s="222">
        <v>2.0226748492063251</v>
      </c>
      <c r="BI238" s="222">
        <v>2.0482682440169553</v>
      </c>
      <c r="BJ238" s="222">
        <v>2.0741854782514997</v>
      </c>
      <c r="BK238" s="223">
        <v>2.1543826813464264</v>
      </c>
      <c r="BL238" s="223">
        <v>2.2345798844413531</v>
      </c>
      <c r="BM238" s="223">
        <v>2.3147770875362794</v>
      </c>
      <c r="BN238" s="223">
        <v>2.3949742906312061</v>
      </c>
      <c r="BO238" s="223">
        <v>2.4898022233040549</v>
      </c>
      <c r="BP238" s="223">
        <v>2.5846301559769027</v>
      </c>
      <c r="BQ238" s="223">
        <v>2.8475204079056198</v>
      </c>
      <c r="BR238" s="223">
        <v>3.1607361489919445</v>
      </c>
      <c r="BS238" s="223">
        <v>3.2982630143049723</v>
      </c>
      <c r="BT238" s="223">
        <v>3.3737867288764769</v>
      </c>
      <c r="BU238" s="223">
        <v>3.451998661250006</v>
      </c>
      <c r="BV238" s="223">
        <v>3.5320923460849523</v>
      </c>
      <c r="BW238" s="222">
        <v>2.0226748492063251</v>
      </c>
      <c r="BX238" s="222">
        <v>2.0482682440169553</v>
      </c>
      <c r="BY238" s="222">
        <v>2.0741854782514997</v>
      </c>
      <c r="BZ238" s="223">
        <v>2.1543826813464264</v>
      </c>
      <c r="CA238" s="223">
        <v>2.2345798844413531</v>
      </c>
      <c r="CB238" s="223">
        <v>2.3147770875362794</v>
      </c>
      <c r="CC238" s="223">
        <v>2.3949742906312061</v>
      </c>
      <c r="CD238" s="223">
        <v>2.4898022233040549</v>
      </c>
      <c r="CE238" s="223">
        <v>2.5846301559769027</v>
      </c>
      <c r="CF238" s="223">
        <v>2.8475204079056198</v>
      </c>
      <c r="CG238" s="223">
        <v>3.1607361489919445</v>
      </c>
      <c r="CH238" s="223">
        <v>3.2982630143049723</v>
      </c>
      <c r="CI238" s="223">
        <v>3.3737867288764769</v>
      </c>
      <c r="CJ238" s="223">
        <v>3.451998661250006</v>
      </c>
      <c r="CK238" s="223">
        <v>3.5320923460849523</v>
      </c>
      <c r="CL238" s="222">
        <v>2.0253064844511939</v>
      </c>
      <c r="CM238" s="222">
        <v>2.0509331779800268</v>
      </c>
      <c r="CN238" s="222">
        <v>2.0768841322695213</v>
      </c>
      <c r="CO238" s="223">
        <v>2.1571856772888496</v>
      </c>
      <c r="CP238" s="223">
        <v>2.2374872223081774</v>
      </c>
      <c r="CQ238" s="223">
        <v>2.3177887673275053</v>
      </c>
      <c r="CR238" s="223">
        <v>2.3980903123468336</v>
      </c>
      <c r="CS238" s="223">
        <v>2.4930416225016918</v>
      </c>
      <c r="CT238" s="223">
        <v>2.5879929326565501</v>
      </c>
      <c r="CU238" s="223">
        <v>2.8512252223837691</v>
      </c>
      <c r="CV238" s="223">
        <v>3.1648484780954989</v>
      </c>
      <c r="CW238" s="223">
        <v>3.3025542750573855</v>
      </c>
      <c r="CX238" s="223">
        <v>3.3781762510321838</v>
      </c>
      <c r="CY238" s="223">
        <v>3.456489942360141</v>
      </c>
      <c r="CZ238" s="223">
        <v>3.5366878344353094</v>
      </c>
      <c r="DA238" s="224">
        <v>2.631635244869015E-3</v>
      </c>
      <c r="DB238" s="224">
        <v>2.6649339630717608E-3</v>
      </c>
      <c r="DC238" s="224">
        <v>2.6986540180217273E-3</v>
      </c>
      <c r="DD238" s="225">
        <v>2.8029959424231412E-3</v>
      </c>
      <c r="DE238" s="225">
        <v>2.9073378668245547E-3</v>
      </c>
      <c r="DF238" s="225">
        <v>3.0116797912259682E-3</v>
      </c>
      <c r="DG238" s="225">
        <v>3.1160217156273825E-3</v>
      </c>
      <c r="DH238" s="225">
        <v>3.2393991976373336E-3</v>
      </c>
      <c r="DI238" s="225">
        <v>3.3627766796472842E-3</v>
      </c>
      <c r="DJ238" s="225">
        <v>3.7048144781493884E-3</v>
      </c>
      <c r="DK238" s="225">
        <v>4.1123291035544424E-3</v>
      </c>
      <c r="DL238" s="225">
        <v>4.291260752413443E-3</v>
      </c>
      <c r="DM238" s="225">
        <v>4.3895221557070999E-3</v>
      </c>
      <c r="DN238" s="225">
        <v>4.4912811101353181E-3</v>
      </c>
      <c r="DO238" s="225">
        <v>4.5954883503577307E-3</v>
      </c>
      <c r="DP238" s="224">
        <v>0</v>
      </c>
      <c r="DQ238" s="224">
        <v>0</v>
      </c>
      <c r="DR238" s="224">
        <v>0</v>
      </c>
      <c r="DS238" s="225">
        <v>0</v>
      </c>
      <c r="DT238" s="225">
        <v>0</v>
      </c>
      <c r="DU238" s="225">
        <v>0</v>
      </c>
      <c r="DV238" s="225">
        <v>0</v>
      </c>
      <c r="DW238" s="225">
        <v>0</v>
      </c>
      <c r="DX238" s="225">
        <v>0</v>
      </c>
      <c r="DY238" s="225">
        <v>0</v>
      </c>
      <c r="DZ238" s="225">
        <v>0</v>
      </c>
      <c r="EA238" s="225">
        <v>0</v>
      </c>
      <c r="EB238" s="225">
        <v>0</v>
      </c>
      <c r="EC238" s="225">
        <v>0</v>
      </c>
      <c r="ED238" s="225">
        <v>0</v>
      </c>
    </row>
    <row r="239" spans="1:134" ht="15" x14ac:dyDescent="0.25">
      <c r="A239" s="216">
        <v>106</v>
      </c>
      <c r="B239" s="216">
        <v>95</v>
      </c>
      <c r="C239" s="216" t="s">
        <v>937</v>
      </c>
      <c r="D239" s="2">
        <v>99709</v>
      </c>
      <c r="E239" s="2">
        <v>99709</v>
      </c>
      <c r="F239" s="217" t="s">
        <v>773</v>
      </c>
      <c r="G239" s="20">
        <v>2081</v>
      </c>
      <c r="H239" s="20">
        <v>576</v>
      </c>
      <c r="I239" s="20">
        <v>508</v>
      </c>
      <c r="J239" s="20">
        <v>68</v>
      </c>
      <c r="K239" s="20">
        <v>19</v>
      </c>
      <c r="L239" s="20">
        <v>139</v>
      </c>
      <c r="M239" s="20">
        <v>158</v>
      </c>
      <c r="N239" s="20">
        <v>25</v>
      </c>
      <c r="O239" s="20">
        <v>0</v>
      </c>
      <c r="P239" s="20">
        <v>0</v>
      </c>
      <c r="Q239" s="20">
        <v>183</v>
      </c>
      <c r="R239" s="20">
        <v>7926.8421052631575</v>
      </c>
      <c r="S239" s="20">
        <v>1417.5395683453237</v>
      </c>
      <c r="T239" s="20">
        <v>2200.3037974683543</v>
      </c>
      <c r="U239" s="20">
        <v>6687.12</v>
      </c>
      <c r="V239" s="20">
        <v>0</v>
      </c>
      <c r="W239" s="20">
        <v>0</v>
      </c>
      <c r="X239" s="20">
        <v>2813.256830601093</v>
      </c>
      <c r="Y239" s="20">
        <v>69.265822784810126</v>
      </c>
      <c r="Z239" s="20">
        <v>506.73417721518985</v>
      </c>
      <c r="AA239" s="20">
        <v>0</v>
      </c>
      <c r="AB239" s="218">
        <v>25</v>
      </c>
      <c r="AC239" s="218">
        <v>0</v>
      </c>
      <c r="AD239" s="219">
        <v>601</v>
      </c>
      <c r="AE239" s="220">
        <v>61.088607594936711</v>
      </c>
      <c r="AF239" s="220">
        <v>446.91139240506322</v>
      </c>
      <c r="AG239" s="221">
        <v>507.99999999999994</v>
      </c>
      <c r="AH239" s="220">
        <v>0</v>
      </c>
      <c r="AI239" s="220">
        <v>65.952034651675319</v>
      </c>
      <c r="AJ239" s="220">
        <v>482.49120087278254</v>
      </c>
      <c r="AK239" s="220">
        <v>548.4432355244578</v>
      </c>
      <c r="AL239" s="220">
        <v>0</v>
      </c>
      <c r="AM239" s="220">
        <v>58.275759988121948</v>
      </c>
      <c r="AN239" s="220">
        <v>426.33319149204993</v>
      </c>
      <c r="AO239" s="220">
        <v>484.60895148017187</v>
      </c>
      <c r="AP239" s="220">
        <v>0</v>
      </c>
      <c r="AQ239" s="220">
        <v>23.991643462531023</v>
      </c>
      <c r="AR239" s="220">
        <v>0</v>
      </c>
      <c r="AS239" s="220">
        <v>522.20483088981939</v>
      </c>
      <c r="AT239" s="220">
        <v>535.16325271800463</v>
      </c>
      <c r="AU239" s="220">
        <v>548.44323552445792</v>
      </c>
      <c r="AV239" s="220">
        <v>562.0527587887882</v>
      </c>
      <c r="AW239" s="220">
        <v>576</v>
      </c>
      <c r="AX239" s="220">
        <v>462.29495246990479</v>
      </c>
      <c r="AY239" s="220">
        <v>473.32047514450136</v>
      </c>
      <c r="AZ239" s="220">
        <v>484.60895148017192</v>
      </c>
      <c r="BA239" s="220">
        <v>496.16665280118059</v>
      </c>
      <c r="BB239" s="220">
        <v>507.99999999999994</v>
      </c>
      <c r="BC239" s="220">
        <v>23.023958241328302</v>
      </c>
      <c r="BD239" s="220">
        <v>23.50282104816678</v>
      </c>
      <c r="BE239" s="220">
        <v>23.991643462531023</v>
      </c>
      <c r="BF239" s="220">
        <v>24.490632628890491</v>
      </c>
      <c r="BG239" s="220">
        <v>25</v>
      </c>
      <c r="BH239" s="222">
        <v>583.28826752194379</v>
      </c>
      <c r="BI239" s="222">
        <v>590.66875525824776</v>
      </c>
      <c r="BJ239" s="222">
        <v>598.14263009362207</v>
      </c>
      <c r="BK239" s="223">
        <v>600.07487833646917</v>
      </c>
      <c r="BL239" s="223">
        <v>602.00712657931626</v>
      </c>
      <c r="BM239" s="223">
        <v>603.93937482216359</v>
      </c>
      <c r="BN239" s="223">
        <v>605.87162306501068</v>
      </c>
      <c r="BO239" s="223">
        <v>608.15637987957234</v>
      </c>
      <c r="BP239" s="223">
        <v>610.44113669413423</v>
      </c>
      <c r="BQ239" s="223">
        <v>616.77513847658588</v>
      </c>
      <c r="BR239" s="223">
        <v>624.32166805604936</v>
      </c>
      <c r="BS239" s="223">
        <v>627.63520061816178</v>
      </c>
      <c r="BT239" s="223">
        <v>629.45484717867009</v>
      </c>
      <c r="BU239" s="223">
        <v>631.33926288228952</v>
      </c>
      <c r="BV239" s="223">
        <v>633.26901698608629</v>
      </c>
      <c r="BW239" s="222">
        <v>514.42784705060319</v>
      </c>
      <c r="BX239" s="222">
        <v>520.93702720692681</v>
      </c>
      <c r="BY239" s="222">
        <v>527.5285695964584</v>
      </c>
      <c r="BZ239" s="223">
        <v>529.23270519952496</v>
      </c>
      <c r="CA239" s="223">
        <v>530.93684080259152</v>
      </c>
      <c r="CB239" s="223">
        <v>532.64097640565819</v>
      </c>
      <c r="CC239" s="223">
        <v>534.34511200872475</v>
      </c>
      <c r="CD239" s="223">
        <v>536.360140588234</v>
      </c>
      <c r="CE239" s="223">
        <v>538.37516916774348</v>
      </c>
      <c r="CF239" s="223">
        <v>543.96140685087789</v>
      </c>
      <c r="CG239" s="223">
        <v>550.6170266883214</v>
      </c>
      <c r="CH239" s="223">
        <v>553.53937832296219</v>
      </c>
      <c r="CI239" s="223">
        <v>555.14420549785495</v>
      </c>
      <c r="CJ239" s="223">
        <v>556.80615545868591</v>
      </c>
      <c r="CK239" s="223">
        <v>558.50809136967337</v>
      </c>
      <c r="CL239" s="222">
        <v>25.316331055639925</v>
      </c>
      <c r="CM239" s="222">
        <v>25.636664724750336</v>
      </c>
      <c r="CN239" s="222">
        <v>25.961051653369015</v>
      </c>
      <c r="CO239" s="223">
        <v>26.044916594464809</v>
      </c>
      <c r="CP239" s="223">
        <v>26.128781535560606</v>
      </c>
      <c r="CQ239" s="223">
        <v>26.212646476656406</v>
      </c>
      <c r="CR239" s="223">
        <v>26.2965114177522</v>
      </c>
      <c r="CS239" s="223">
        <v>26.395676210050887</v>
      </c>
      <c r="CT239" s="223">
        <v>26.494841002349578</v>
      </c>
      <c r="CU239" s="223">
        <v>26.769754274157378</v>
      </c>
      <c r="CV239" s="223">
        <v>27.097294620488256</v>
      </c>
      <c r="CW239" s="223">
        <v>27.241111137941051</v>
      </c>
      <c r="CX239" s="223">
        <v>27.32008885324089</v>
      </c>
      <c r="CY239" s="223">
        <v>27.40187772926604</v>
      </c>
      <c r="CZ239" s="223">
        <v>27.485634417798888</v>
      </c>
      <c r="DA239" s="224">
        <v>0</v>
      </c>
      <c r="DB239" s="224">
        <v>0</v>
      </c>
      <c r="DC239" s="224">
        <v>0</v>
      </c>
      <c r="DD239" s="225">
        <v>0</v>
      </c>
      <c r="DE239" s="225">
        <v>0</v>
      </c>
      <c r="DF239" s="225">
        <v>0</v>
      </c>
      <c r="DG239" s="225">
        <v>0</v>
      </c>
      <c r="DH239" s="225">
        <v>0</v>
      </c>
      <c r="DI239" s="225">
        <v>0</v>
      </c>
      <c r="DJ239" s="225">
        <v>0</v>
      </c>
      <c r="DK239" s="225">
        <v>0</v>
      </c>
      <c r="DL239" s="225">
        <v>0</v>
      </c>
      <c r="DM239" s="225">
        <v>0</v>
      </c>
      <c r="DN239" s="225">
        <v>0</v>
      </c>
      <c r="DO239" s="225">
        <v>0</v>
      </c>
      <c r="DP239" s="224">
        <v>0</v>
      </c>
      <c r="DQ239" s="224">
        <v>0</v>
      </c>
      <c r="DR239" s="224">
        <v>0</v>
      </c>
      <c r="DS239" s="225">
        <v>0</v>
      </c>
      <c r="DT239" s="225">
        <v>0</v>
      </c>
      <c r="DU239" s="225">
        <v>0</v>
      </c>
      <c r="DV239" s="225">
        <v>0</v>
      </c>
      <c r="DW239" s="225">
        <v>0</v>
      </c>
      <c r="DX239" s="225">
        <v>0</v>
      </c>
      <c r="DY239" s="225">
        <v>0</v>
      </c>
      <c r="DZ239" s="225">
        <v>0</v>
      </c>
      <c r="EA239" s="225">
        <v>0</v>
      </c>
      <c r="EB239" s="225">
        <v>0</v>
      </c>
      <c r="EC239" s="225">
        <v>0</v>
      </c>
      <c r="ED239" s="225">
        <v>0</v>
      </c>
    </row>
    <row r="240" spans="1:134" ht="15" x14ac:dyDescent="0.25">
      <c r="A240" s="216">
        <v>107</v>
      </c>
      <c r="B240" s="216">
        <v>95</v>
      </c>
      <c r="C240" s="216" t="s">
        <v>938</v>
      </c>
      <c r="D240" s="2">
        <v>99709</v>
      </c>
      <c r="E240" s="2">
        <v>99709</v>
      </c>
      <c r="F240" s="217" t="s">
        <v>773</v>
      </c>
      <c r="G240" s="20">
        <v>745</v>
      </c>
      <c r="H240" s="20">
        <v>331</v>
      </c>
      <c r="I240" s="20">
        <v>310</v>
      </c>
      <c r="J240" s="20">
        <v>21</v>
      </c>
      <c r="K240" s="20">
        <v>8</v>
      </c>
      <c r="L240" s="20">
        <v>239</v>
      </c>
      <c r="M240" s="20">
        <v>247</v>
      </c>
      <c r="N240" s="20">
        <v>40</v>
      </c>
      <c r="O240" s="20">
        <v>0</v>
      </c>
      <c r="P240" s="20">
        <v>0</v>
      </c>
      <c r="Q240" s="20">
        <v>287</v>
      </c>
      <c r="R240" s="20">
        <v>9243.125</v>
      </c>
      <c r="S240" s="20">
        <v>1943.062761506276</v>
      </c>
      <c r="T240" s="20">
        <v>2179.5020242914979</v>
      </c>
      <c r="U240" s="20">
        <v>7856.8</v>
      </c>
      <c r="V240" s="20">
        <v>0</v>
      </c>
      <c r="W240" s="20">
        <v>0</v>
      </c>
      <c r="X240" s="20">
        <v>2970.7630662020906</v>
      </c>
      <c r="Y240" s="20">
        <v>10.720647773279353</v>
      </c>
      <c r="Z240" s="20">
        <v>320.27935222672068</v>
      </c>
      <c r="AA240" s="20">
        <v>0</v>
      </c>
      <c r="AB240" s="218">
        <v>40</v>
      </c>
      <c r="AC240" s="218">
        <v>0</v>
      </c>
      <c r="AD240" s="219">
        <v>371</v>
      </c>
      <c r="AE240" s="220">
        <v>10.040485829959515</v>
      </c>
      <c r="AF240" s="220">
        <v>299.95951417004051</v>
      </c>
      <c r="AG240" s="221">
        <v>310</v>
      </c>
      <c r="AH240" s="220">
        <v>0</v>
      </c>
      <c r="AI240" s="220">
        <v>10.207754777248963</v>
      </c>
      <c r="AJ240" s="220">
        <v>304.95667397031281</v>
      </c>
      <c r="AK240" s="220">
        <v>315.16442874756177</v>
      </c>
      <c r="AL240" s="220">
        <v>0</v>
      </c>
      <c r="AM240" s="220">
        <v>9.5781679338744183</v>
      </c>
      <c r="AN240" s="220">
        <v>286.14776702449825</v>
      </c>
      <c r="AO240" s="220">
        <v>295.72593495837265</v>
      </c>
      <c r="AP240" s="220">
        <v>0</v>
      </c>
      <c r="AQ240" s="220">
        <v>38.386629540049633</v>
      </c>
      <c r="AR240" s="220">
        <v>0</v>
      </c>
      <c r="AS240" s="220">
        <v>300.0864566398094</v>
      </c>
      <c r="AT240" s="220">
        <v>307.53304973899225</v>
      </c>
      <c r="AU240" s="220">
        <v>315.16442874756171</v>
      </c>
      <c r="AV240" s="220">
        <v>322.98517909564043</v>
      </c>
      <c r="AW240" s="220">
        <v>331</v>
      </c>
      <c r="AX240" s="220">
        <v>282.10912453872146</v>
      </c>
      <c r="AY240" s="220">
        <v>288.83729782440048</v>
      </c>
      <c r="AZ240" s="220">
        <v>295.72593495837265</v>
      </c>
      <c r="BA240" s="220">
        <v>302.77886292985431</v>
      </c>
      <c r="BB240" s="220">
        <v>310</v>
      </c>
      <c r="BC240" s="220">
        <v>36.838333186125283</v>
      </c>
      <c r="BD240" s="220">
        <v>37.604513677066848</v>
      </c>
      <c r="BE240" s="220">
        <v>38.386629540049633</v>
      </c>
      <c r="BF240" s="220">
        <v>39.185012206224783</v>
      </c>
      <c r="BG240" s="220">
        <v>40</v>
      </c>
      <c r="BH240" s="222">
        <v>336.61725079702319</v>
      </c>
      <c r="BI240" s="222">
        <v>342.32982940829606</v>
      </c>
      <c r="BJ240" s="222">
        <v>348.13935359889598</v>
      </c>
      <c r="BK240" s="223">
        <v>351.51426319231467</v>
      </c>
      <c r="BL240" s="223">
        <v>354.88917278573336</v>
      </c>
      <c r="BM240" s="223">
        <v>358.26408237915211</v>
      </c>
      <c r="BN240" s="223">
        <v>361.63899197257081</v>
      </c>
      <c r="BO240" s="223">
        <v>365.62960121268168</v>
      </c>
      <c r="BP240" s="223">
        <v>369.62021045279249</v>
      </c>
      <c r="BQ240" s="223">
        <v>380.68332486340734</v>
      </c>
      <c r="BR240" s="223">
        <v>393.86426844507781</v>
      </c>
      <c r="BS240" s="223">
        <v>399.65176126509994</v>
      </c>
      <c r="BT240" s="223">
        <v>402.82999814870152</v>
      </c>
      <c r="BU240" s="223">
        <v>406.12136231977865</v>
      </c>
      <c r="BV240" s="223">
        <v>409.49191559208879</v>
      </c>
      <c r="BW240" s="222">
        <v>315.26086932651714</v>
      </c>
      <c r="BX240" s="222">
        <v>320.61101847906883</v>
      </c>
      <c r="BY240" s="222">
        <v>326.05196258506874</v>
      </c>
      <c r="BZ240" s="223">
        <v>329.2127540471829</v>
      </c>
      <c r="CA240" s="223">
        <v>332.37354550929712</v>
      </c>
      <c r="CB240" s="223">
        <v>335.53433697141134</v>
      </c>
      <c r="CC240" s="223">
        <v>338.69512843352555</v>
      </c>
      <c r="CD240" s="223">
        <v>342.43255702698281</v>
      </c>
      <c r="CE240" s="223">
        <v>346.16998562044012</v>
      </c>
      <c r="CF240" s="223">
        <v>356.53121059714886</v>
      </c>
      <c r="CG240" s="223">
        <v>368.8759009606469</v>
      </c>
      <c r="CH240" s="223">
        <v>374.29621145674008</v>
      </c>
      <c r="CI240" s="223">
        <v>377.2728079338292</v>
      </c>
      <c r="CJ240" s="223">
        <v>380.35535443846339</v>
      </c>
      <c r="CK240" s="223">
        <v>383.51206596237921</v>
      </c>
      <c r="CL240" s="222">
        <v>40.678821848582857</v>
      </c>
      <c r="CM240" s="222">
        <v>41.369163674718557</v>
      </c>
      <c r="CN240" s="222">
        <v>42.071220978718543</v>
      </c>
      <c r="CO240" s="223">
        <v>42.479065038346178</v>
      </c>
      <c r="CP240" s="223">
        <v>42.886909097973813</v>
      </c>
      <c r="CQ240" s="223">
        <v>43.294753157601463</v>
      </c>
      <c r="CR240" s="223">
        <v>43.702597217229098</v>
      </c>
      <c r="CS240" s="223">
        <v>44.184846067997782</v>
      </c>
      <c r="CT240" s="223">
        <v>44.667094918766459</v>
      </c>
      <c r="CU240" s="223">
        <v>46.004027173825655</v>
      </c>
      <c r="CV240" s="223">
        <v>47.596890446535078</v>
      </c>
      <c r="CW240" s="223">
        <v>48.296285349256785</v>
      </c>
      <c r="CX240" s="223">
        <v>48.680362314042476</v>
      </c>
      <c r="CY240" s="223">
        <v>49.078110250124304</v>
      </c>
      <c r="CZ240" s="223">
        <v>49.48542786611344</v>
      </c>
      <c r="DA240" s="224">
        <v>0</v>
      </c>
      <c r="DB240" s="224">
        <v>0</v>
      </c>
      <c r="DC240" s="224">
        <v>0</v>
      </c>
      <c r="DD240" s="225">
        <v>0</v>
      </c>
      <c r="DE240" s="225">
        <v>0</v>
      </c>
      <c r="DF240" s="225">
        <v>0</v>
      </c>
      <c r="DG240" s="225">
        <v>0</v>
      </c>
      <c r="DH240" s="225">
        <v>0</v>
      </c>
      <c r="DI240" s="225">
        <v>0</v>
      </c>
      <c r="DJ240" s="225">
        <v>0</v>
      </c>
      <c r="DK240" s="225">
        <v>0</v>
      </c>
      <c r="DL240" s="225">
        <v>0</v>
      </c>
      <c r="DM240" s="225">
        <v>0</v>
      </c>
      <c r="DN240" s="225">
        <v>0</v>
      </c>
      <c r="DO240" s="225">
        <v>0</v>
      </c>
      <c r="DP240" s="224">
        <v>0</v>
      </c>
      <c r="DQ240" s="224">
        <v>0</v>
      </c>
      <c r="DR240" s="224">
        <v>0</v>
      </c>
      <c r="DS240" s="225">
        <v>0</v>
      </c>
      <c r="DT240" s="225">
        <v>0</v>
      </c>
      <c r="DU240" s="225">
        <v>0</v>
      </c>
      <c r="DV240" s="225">
        <v>0</v>
      </c>
      <c r="DW240" s="225">
        <v>0</v>
      </c>
      <c r="DX240" s="225">
        <v>0</v>
      </c>
      <c r="DY240" s="225">
        <v>0</v>
      </c>
      <c r="DZ240" s="225">
        <v>0</v>
      </c>
      <c r="EA240" s="225">
        <v>0</v>
      </c>
      <c r="EB240" s="225">
        <v>0</v>
      </c>
      <c r="EC240" s="225">
        <v>0</v>
      </c>
      <c r="ED240" s="225">
        <v>0</v>
      </c>
    </row>
    <row r="241" spans="1:134" ht="15" x14ac:dyDescent="0.25">
      <c r="A241" s="216">
        <v>108</v>
      </c>
      <c r="B241" s="216">
        <v>95</v>
      </c>
      <c r="C241" s="216" t="s">
        <v>939</v>
      </c>
      <c r="D241" s="2">
        <v>99709</v>
      </c>
      <c r="E241" s="2">
        <v>99709</v>
      </c>
      <c r="F241" s="217" t="s">
        <v>773</v>
      </c>
      <c r="G241" s="20">
        <v>1414</v>
      </c>
      <c r="H241" s="20">
        <v>608</v>
      </c>
      <c r="I241" s="20">
        <v>560</v>
      </c>
      <c r="J241" s="20">
        <v>48</v>
      </c>
      <c r="K241" s="20">
        <v>14</v>
      </c>
      <c r="L241" s="20">
        <v>305</v>
      </c>
      <c r="M241" s="20">
        <v>319</v>
      </c>
      <c r="N241" s="20">
        <v>40</v>
      </c>
      <c r="O241" s="20">
        <v>0</v>
      </c>
      <c r="P241" s="20">
        <v>0</v>
      </c>
      <c r="Q241" s="20">
        <v>359</v>
      </c>
      <c r="R241" s="20">
        <v>6314.7857142857147</v>
      </c>
      <c r="S241" s="20">
        <v>2235.8065573770491</v>
      </c>
      <c r="T241" s="20">
        <v>2414.8213166144201</v>
      </c>
      <c r="U241" s="20">
        <v>14087.475</v>
      </c>
      <c r="V241" s="20">
        <v>0</v>
      </c>
      <c r="W241" s="20">
        <v>0</v>
      </c>
      <c r="X241" s="20">
        <v>3715.3955431754875</v>
      </c>
      <c r="Y241" s="20">
        <v>26.683385579937305</v>
      </c>
      <c r="Z241" s="20">
        <v>581.31661442006271</v>
      </c>
      <c r="AA241" s="20">
        <v>0</v>
      </c>
      <c r="AB241" s="218">
        <v>40</v>
      </c>
      <c r="AC241" s="218">
        <v>0</v>
      </c>
      <c r="AD241" s="219">
        <v>648</v>
      </c>
      <c r="AE241" s="220">
        <v>24.576802507836991</v>
      </c>
      <c r="AF241" s="220">
        <v>535.42319749216301</v>
      </c>
      <c r="AG241" s="221">
        <v>560</v>
      </c>
      <c r="AH241" s="220">
        <v>0</v>
      </c>
      <c r="AI241" s="220">
        <v>25.40680958716576</v>
      </c>
      <c r="AJ241" s="220">
        <v>553.50549457753982</v>
      </c>
      <c r="AK241" s="220">
        <v>578.91230416470557</v>
      </c>
      <c r="AL241" s="220">
        <v>0</v>
      </c>
      <c r="AM241" s="220">
        <v>23.445154515862491</v>
      </c>
      <c r="AN241" s="220">
        <v>510.76943766700424</v>
      </c>
      <c r="AO241" s="220">
        <v>534.21459218286668</v>
      </c>
      <c r="AP241" s="220">
        <v>0</v>
      </c>
      <c r="AQ241" s="220">
        <v>38.386629540049633</v>
      </c>
      <c r="AR241" s="220">
        <v>0</v>
      </c>
      <c r="AS241" s="220">
        <v>551.21621038369824</v>
      </c>
      <c r="AT241" s="220">
        <v>564.89454453567157</v>
      </c>
      <c r="AU241" s="220">
        <v>578.91230416470557</v>
      </c>
      <c r="AV241" s="220">
        <v>593.27791205483197</v>
      </c>
      <c r="AW241" s="220">
        <v>608</v>
      </c>
      <c r="AX241" s="220">
        <v>509.61648303769039</v>
      </c>
      <c r="AY241" s="220">
        <v>521.77060252149761</v>
      </c>
      <c r="AZ241" s="220">
        <v>534.21459218286668</v>
      </c>
      <c r="BA241" s="220">
        <v>546.95536529264007</v>
      </c>
      <c r="BB241" s="220">
        <v>560</v>
      </c>
      <c r="BC241" s="220">
        <v>36.838333186125283</v>
      </c>
      <c r="BD241" s="220">
        <v>37.604513677066848</v>
      </c>
      <c r="BE241" s="220">
        <v>38.386629540049633</v>
      </c>
      <c r="BF241" s="220">
        <v>39.185012206224783</v>
      </c>
      <c r="BG241" s="220">
        <v>40</v>
      </c>
      <c r="BH241" s="222">
        <v>611.15722979065788</v>
      </c>
      <c r="BI241" s="222">
        <v>614.33085448255088</v>
      </c>
      <c r="BJ241" s="222">
        <v>617.5209592113215</v>
      </c>
      <c r="BK241" s="223">
        <v>617.87907548387238</v>
      </c>
      <c r="BL241" s="223">
        <v>618.23719175642316</v>
      </c>
      <c r="BM241" s="223">
        <v>618.59530802897405</v>
      </c>
      <c r="BN241" s="223">
        <v>618.95342430152493</v>
      </c>
      <c r="BO241" s="223">
        <v>619.37687330562926</v>
      </c>
      <c r="BP241" s="223">
        <v>619.8003223097337</v>
      </c>
      <c r="BQ241" s="223">
        <v>620.97424450997846</v>
      </c>
      <c r="BR241" s="223">
        <v>622.37289245994918</v>
      </c>
      <c r="BS241" s="223">
        <v>622.98701123817136</v>
      </c>
      <c r="BT241" s="223">
        <v>623.32425830051011</v>
      </c>
      <c r="BU241" s="223">
        <v>623.67350945403791</v>
      </c>
      <c r="BV241" s="223">
        <v>624.03116347139803</v>
      </c>
      <c r="BW241" s="222">
        <v>562.90797480718481</v>
      </c>
      <c r="BX241" s="222">
        <v>565.83105018129686</v>
      </c>
      <c r="BY241" s="222">
        <v>568.76930453674356</v>
      </c>
      <c r="BZ241" s="223">
        <v>569.09914847198775</v>
      </c>
      <c r="CA241" s="223">
        <v>569.42899240723193</v>
      </c>
      <c r="CB241" s="223">
        <v>569.75883634247623</v>
      </c>
      <c r="CC241" s="223">
        <v>570.08868027772041</v>
      </c>
      <c r="CD241" s="223">
        <v>570.47869909729025</v>
      </c>
      <c r="CE241" s="223">
        <v>570.86871791686008</v>
      </c>
      <c r="CF241" s="223">
        <v>571.94996204866447</v>
      </c>
      <c r="CG241" s="223">
        <v>573.23819042363755</v>
      </c>
      <c r="CH241" s="223">
        <v>573.80382614042105</v>
      </c>
      <c r="CI241" s="223">
        <v>574.11444843468041</v>
      </c>
      <c r="CJ241" s="223">
        <v>574.43612712871925</v>
      </c>
      <c r="CK241" s="223">
        <v>574.76554530260353</v>
      </c>
      <c r="CL241" s="222">
        <v>40.207712486227493</v>
      </c>
      <c r="CM241" s="222">
        <v>40.416503584378347</v>
      </c>
      <c r="CN241" s="222">
        <v>40.626378895481679</v>
      </c>
      <c r="CO241" s="223">
        <v>40.649939176570548</v>
      </c>
      <c r="CP241" s="223">
        <v>40.673499457659425</v>
      </c>
      <c r="CQ241" s="223">
        <v>40.697059738748294</v>
      </c>
      <c r="CR241" s="223">
        <v>40.72062001983717</v>
      </c>
      <c r="CS241" s="223">
        <v>40.748478506949297</v>
      </c>
      <c r="CT241" s="223">
        <v>40.776336994061431</v>
      </c>
      <c r="CU241" s="223">
        <v>40.853568717761739</v>
      </c>
      <c r="CV241" s="223">
        <v>40.945585030259814</v>
      </c>
      <c r="CW241" s="223">
        <v>40.985987581458645</v>
      </c>
      <c r="CX241" s="223">
        <v>41.008174888191455</v>
      </c>
      <c r="CY241" s="223">
        <v>41.031151937765657</v>
      </c>
      <c r="CZ241" s="223">
        <v>41.054681807328819</v>
      </c>
      <c r="DA241" s="224">
        <v>0</v>
      </c>
      <c r="DB241" s="224">
        <v>0</v>
      </c>
      <c r="DC241" s="224">
        <v>0</v>
      </c>
      <c r="DD241" s="225">
        <v>0</v>
      </c>
      <c r="DE241" s="225">
        <v>0</v>
      </c>
      <c r="DF241" s="225">
        <v>0</v>
      </c>
      <c r="DG241" s="225">
        <v>0</v>
      </c>
      <c r="DH241" s="225">
        <v>0</v>
      </c>
      <c r="DI241" s="225">
        <v>0</v>
      </c>
      <c r="DJ241" s="225">
        <v>0</v>
      </c>
      <c r="DK241" s="225">
        <v>0</v>
      </c>
      <c r="DL241" s="225">
        <v>0</v>
      </c>
      <c r="DM241" s="225">
        <v>0</v>
      </c>
      <c r="DN241" s="225">
        <v>0</v>
      </c>
      <c r="DO241" s="225">
        <v>0</v>
      </c>
      <c r="DP241" s="224">
        <v>0</v>
      </c>
      <c r="DQ241" s="224">
        <v>0</v>
      </c>
      <c r="DR241" s="224">
        <v>0</v>
      </c>
      <c r="DS241" s="225">
        <v>0</v>
      </c>
      <c r="DT241" s="225">
        <v>0</v>
      </c>
      <c r="DU241" s="225">
        <v>0</v>
      </c>
      <c r="DV241" s="225">
        <v>0</v>
      </c>
      <c r="DW241" s="225">
        <v>0</v>
      </c>
      <c r="DX241" s="225">
        <v>0</v>
      </c>
      <c r="DY241" s="225">
        <v>0</v>
      </c>
      <c r="DZ241" s="225">
        <v>0</v>
      </c>
      <c r="EA241" s="225">
        <v>0</v>
      </c>
      <c r="EB241" s="225">
        <v>0</v>
      </c>
      <c r="EC241" s="225">
        <v>0</v>
      </c>
      <c r="ED241" s="225">
        <v>0</v>
      </c>
    </row>
    <row r="242" spans="1:134" ht="15" x14ac:dyDescent="0.25">
      <c r="A242" s="216">
        <v>109</v>
      </c>
      <c r="B242" s="216">
        <v>95</v>
      </c>
      <c r="C242" s="216" t="s">
        <v>940</v>
      </c>
      <c r="D242" s="2">
        <v>99701</v>
      </c>
      <c r="E242" s="2">
        <v>99701</v>
      </c>
      <c r="F242" s="217" t="s">
        <v>773</v>
      </c>
      <c r="G242" s="20">
        <v>1225</v>
      </c>
      <c r="H242" s="20">
        <v>750</v>
      </c>
      <c r="I242" s="20">
        <v>563</v>
      </c>
      <c r="J242" s="20">
        <v>187</v>
      </c>
      <c r="K242" s="20">
        <v>17</v>
      </c>
      <c r="L242" s="20">
        <v>407</v>
      </c>
      <c r="M242" s="20">
        <v>424</v>
      </c>
      <c r="N242" s="20">
        <v>50</v>
      </c>
      <c r="O242" s="20">
        <v>0</v>
      </c>
      <c r="P242" s="20">
        <v>0</v>
      </c>
      <c r="Q242" s="20">
        <v>474</v>
      </c>
      <c r="R242" s="20">
        <v>6998.4705882352937</v>
      </c>
      <c r="S242" s="20">
        <v>2068.6117936117935</v>
      </c>
      <c r="T242" s="20">
        <v>2266.2712264150941</v>
      </c>
      <c r="U242" s="20">
        <v>11067.44</v>
      </c>
      <c r="V242" s="20">
        <v>0</v>
      </c>
      <c r="W242" s="20">
        <v>0</v>
      </c>
      <c r="X242" s="20">
        <v>3194.6645569620255</v>
      </c>
      <c r="Y242" s="20">
        <v>30.070754716981131</v>
      </c>
      <c r="Z242" s="20">
        <v>719.92924528301887</v>
      </c>
      <c r="AA242" s="20">
        <v>0</v>
      </c>
      <c r="AB242" s="218">
        <v>50</v>
      </c>
      <c r="AC242" s="218">
        <v>0</v>
      </c>
      <c r="AD242" s="219">
        <v>800</v>
      </c>
      <c r="AE242" s="220">
        <v>22.57311320754717</v>
      </c>
      <c r="AF242" s="220">
        <v>540.42688679245282</v>
      </c>
      <c r="AG242" s="221">
        <v>563</v>
      </c>
      <c r="AH242" s="220">
        <v>0</v>
      </c>
      <c r="AI242" s="220">
        <v>29.73696983143121</v>
      </c>
      <c r="AJ242" s="220">
        <v>711.93804243485306</v>
      </c>
      <c r="AK242" s="220">
        <v>741.67501226628428</v>
      </c>
      <c r="AL242" s="220">
        <v>0</v>
      </c>
      <c r="AM242" s="220">
        <v>22.363663073930773</v>
      </c>
      <c r="AN242" s="220">
        <v>535.41240418175448</v>
      </c>
      <c r="AO242" s="220">
        <v>557.77606725568523</v>
      </c>
      <c r="AP242" s="220">
        <v>0</v>
      </c>
      <c r="AQ242" s="220">
        <v>49.741750589141837</v>
      </c>
      <c r="AR242" s="220">
        <v>0</v>
      </c>
      <c r="AS242" s="220">
        <v>733.44243176025725</v>
      </c>
      <c r="AT242" s="220">
        <v>737.54723548556683</v>
      </c>
      <c r="AU242" s="220">
        <v>741.67501226628428</v>
      </c>
      <c r="AV242" s="220">
        <v>745.82589067403205</v>
      </c>
      <c r="AW242" s="220">
        <v>750</v>
      </c>
      <c r="AX242" s="220">
        <v>552.60060604479338</v>
      </c>
      <c r="AY242" s="220">
        <v>555.18230591650979</v>
      </c>
      <c r="AZ242" s="220">
        <v>557.77606725568523</v>
      </c>
      <c r="BA242" s="220">
        <v>560.38194641240068</v>
      </c>
      <c r="BB242" s="220">
        <v>563</v>
      </c>
      <c r="BC242" s="220">
        <v>49.484835033447851</v>
      </c>
      <c r="BD242" s="220">
        <v>49.613126510819612</v>
      </c>
      <c r="BE242" s="220">
        <v>49.741750589141837</v>
      </c>
      <c r="BF242" s="220">
        <v>49.870708130696244</v>
      </c>
      <c r="BG242" s="220">
        <v>50</v>
      </c>
      <c r="BH242" s="222">
        <v>757.65672503256644</v>
      </c>
      <c r="BI242" s="222">
        <v>765.39161731609875</v>
      </c>
      <c r="BJ242" s="222">
        <v>773.20547485745965</v>
      </c>
      <c r="BK242" s="223">
        <v>781.01677021689568</v>
      </c>
      <c r="BL242" s="223">
        <v>788.82806557633182</v>
      </c>
      <c r="BM242" s="223">
        <v>796.63936093576774</v>
      </c>
      <c r="BN242" s="223">
        <v>804.45065629520377</v>
      </c>
      <c r="BO242" s="223">
        <v>813.68700072925549</v>
      </c>
      <c r="BP242" s="223">
        <v>822.9233451633072</v>
      </c>
      <c r="BQ242" s="223">
        <v>848.52914344159728</v>
      </c>
      <c r="BR242" s="223">
        <v>879.03669944643661</v>
      </c>
      <c r="BS242" s="223">
        <v>892.43196665476887</v>
      </c>
      <c r="BT242" s="223">
        <v>899.78805911676523</v>
      </c>
      <c r="BU242" s="223">
        <v>907.4059869350051</v>
      </c>
      <c r="BV242" s="223">
        <v>915.20719950261571</v>
      </c>
      <c r="BW242" s="222">
        <v>568.74764825777993</v>
      </c>
      <c r="BX242" s="222">
        <v>574.55397406528482</v>
      </c>
      <c r="BY242" s="222">
        <v>580.41957645966636</v>
      </c>
      <c r="BZ242" s="223">
        <v>586.28325550948307</v>
      </c>
      <c r="CA242" s="223">
        <v>592.14693455929967</v>
      </c>
      <c r="CB242" s="223">
        <v>598.01061360911626</v>
      </c>
      <c r="CC242" s="223">
        <v>603.87429265893297</v>
      </c>
      <c r="CD242" s="223">
        <v>610.80770854742775</v>
      </c>
      <c r="CE242" s="223">
        <v>617.74112443592264</v>
      </c>
      <c r="CF242" s="223">
        <v>636.9625436768257</v>
      </c>
      <c r="CG242" s="223">
        <v>659.86354905112501</v>
      </c>
      <c r="CH242" s="223">
        <v>669.91892963551311</v>
      </c>
      <c r="CI242" s="223">
        <v>675.4409030436517</v>
      </c>
      <c r="CJ242" s="223">
        <v>681.15942752587716</v>
      </c>
      <c r="CK242" s="223">
        <v>687.01553775996354</v>
      </c>
      <c r="CL242" s="222">
        <v>50.510448335504435</v>
      </c>
      <c r="CM242" s="222">
        <v>51.026107821073253</v>
      </c>
      <c r="CN242" s="222">
        <v>51.547031657163977</v>
      </c>
      <c r="CO242" s="223">
        <v>52.067784681126383</v>
      </c>
      <c r="CP242" s="223">
        <v>52.58853770508879</v>
      </c>
      <c r="CQ242" s="223">
        <v>53.109290729051182</v>
      </c>
      <c r="CR242" s="223">
        <v>53.630043753013588</v>
      </c>
      <c r="CS242" s="223">
        <v>54.245800048617035</v>
      </c>
      <c r="CT242" s="223">
        <v>54.861556344220482</v>
      </c>
      <c r="CU242" s="223">
        <v>56.568609562773155</v>
      </c>
      <c r="CV242" s="223">
        <v>58.60244662976244</v>
      </c>
      <c r="CW242" s="223">
        <v>59.495464443651258</v>
      </c>
      <c r="CX242" s="223">
        <v>59.985870607784349</v>
      </c>
      <c r="CY242" s="223">
        <v>60.493732462333675</v>
      </c>
      <c r="CZ242" s="223">
        <v>61.013813300174377</v>
      </c>
      <c r="DA242" s="224">
        <v>0</v>
      </c>
      <c r="DB242" s="224">
        <v>0</v>
      </c>
      <c r="DC242" s="224">
        <v>0</v>
      </c>
      <c r="DD242" s="225">
        <v>0</v>
      </c>
      <c r="DE242" s="225">
        <v>0</v>
      </c>
      <c r="DF242" s="225">
        <v>0</v>
      </c>
      <c r="DG242" s="225">
        <v>0</v>
      </c>
      <c r="DH242" s="225">
        <v>0</v>
      </c>
      <c r="DI242" s="225">
        <v>0</v>
      </c>
      <c r="DJ242" s="225">
        <v>0</v>
      </c>
      <c r="DK242" s="225">
        <v>0</v>
      </c>
      <c r="DL242" s="225">
        <v>0</v>
      </c>
      <c r="DM242" s="225">
        <v>0</v>
      </c>
      <c r="DN242" s="225">
        <v>0</v>
      </c>
      <c r="DO242" s="225">
        <v>0</v>
      </c>
      <c r="DP242" s="224">
        <v>0</v>
      </c>
      <c r="DQ242" s="224">
        <v>0</v>
      </c>
      <c r="DR242" s="224">
        <v>0</v>
      </c>
      <c r="DS242" s="225">
        <v>0</v>
      </c>
      <c r="DT242" s="225">
        <v>0</v>
      </c>
      <c r="DU242" s="225">
        <v>0</v>
      </c>
      <c r="DV242" s="225">
        <v>0</v>
      </c>
      <c r="DW242" s="225">
        <v>0</v>
      </c>
      <c r="DX242" s="225">
        <v>0</v>
      </c>
      <c r="DY242" s="225">
        <v>0</v>
      </c>
      <c r="DZ242" s="225">
        <v>0</v>
      </c>
      <c r="EA242" s="225">
        <v>0</v>
      </c>
      <c r="EB242" s="225">
        <v>0</v>
      </c>
      <c r="EC242" s="225">
        <v>0</v>
      </c>
      <c r="ED242" s="225">
        <v>0</v>
      </c>
    </row>
    <row r="243" spans="1:134" ht="15" x14ac:dyDescent="0.25">
      <c r="A243" s="216">
        <v>110</v>
      </c>
      <c r="B243" s="216">
        <v>95</v>
      </c>
      <c r="C243" s="216" t="s">
        <v>941</v>
      </c>
      <c r="D243" s="2">
        <v>99701</v>
      </c>
      <c r="E243" s="2">
        <v>99701</v>
      </c>
      <c r="F243" s="217" t="s">
        <v>773</v>
      </c>
      <c r="G243" s="20">
        <v>383</v>
      </c>
      <c r="H243" s="20">
        <v>182</v>
      </c>
      <c r="I243" s="20">
        <v>164</v>
      </c>
      <c r="J243" s="20">
        <v>18</v>
      </c>
      <c r="K243" s="20">
        <v>4</v>
      </c>
      <c r="L243" s="20">
        <v>123</v>
      </c>
      <c r="M243" s="20">
        <v>127</v>
      </c>
      <c r="N243" s="20">
        <v>77</v>
      </c>
      <c r="O243" s="20">
        <v>0</v>
      </c>
      <c r="P243" s="20">
        <v>0</v>
      </c>
      <c r="Q243" s="20">
        <v>204</v>
      </c>
      <c r="R243" s="20">
        <v>3369</v>
      </c>
      <c r="S243" s="20">
        <v>1802.9674796747968</v>
      </c>
      <c r="T243" s="20">
        <v>1852.2913385826771</v>
      </c>
      <c r="U243" s="20">
        <v>24584.610389610389</v>
      </c>
      <c r="V243" s="20">
        <v>0</v>
      </c>
      <c r="W243" s="20">
        <v>0</v>
      </c>
      <c r="X243" s="20">
        <v>10432.627450980392</v>
      </c>
      <c r="Y243" s="20">
        <v>5.7322834645669287</v>
      </c>
      <c r="Z243" s="20">
        <v>176.26771653543307</v>
      </c>
      <c r="AA243" s="20">
        <v>0</v>
      </c>
      <c r="AB243" s="218">
        <v>77</v>
      </c>
      <c r="AC243" s="218">
        <v>0</v>
      </c>
      <c r="AD243" s="219">
        <v>259</v>
      </c>
      <c r="AE243" s="220">
        <v>5.1653543307086611</v>
      </c>
      <c r="AF243" s="220">
        <v>158.83464566929135</v>
      </c>
      <c r="AG243" s="221">
        <v>164</v>
      </c>
      <c r="AH243" s="220">
        <v>0</v>
      </c>
      <c r="AI243" s="220">
        <v>5.6686552118619939</v>
      </c>
      <c r="AJ243" s="220">
        <v>174.31114776475633</v>
      </c>
      <c r="AK243" s="220">
        <v>179.97980297661832</v>
      </c>
      <c r="AL243" s="220">
        <v>0</v>
      </c>
      <c r="AM243" s="220">
        <v>5.1174263313761976</v>
      </c>
      <c r="AN243" s="220">
        <v>157.36085968981808</v>
      </c>
      <c r="AO243" s="220">
        <v>162.47828602119429</v>
      </c>
      <c r="AP243" s="220">
        <v>0</v>
      </c>
      <c r="AQ243" s="220">
        <v>76.602295907278432</v>
      </c>
      <c r="AR243" s="220">
        <v>0</v>
      </c>
      <c r="AS243" s="220">
        <v>177.98203010715577</v>
      </c>
      <c r="AT243" s="220">
        <v>178.97812914449753</v>
      </c>
      <c r="AU243" s="220">
        <v>179.97980297661832</v>
      </c>
      <c r="AV243" s="220">
        <v>180.9870828035651</v>
      </c>
      <c r="AW243" s="220">
        <v>182</v>
      </c>
      <c r="AX243" s="220">
        <v>160.97069163649397</v>
      </c>
      <c r="AY243" s="220">
        <v>161.72273209646113</v>
      </c>
      <c r="AZ243" s="220">
        <v>162.47828602119426</v>
      </c>
      <c r="BA243" s="220">
        <v>163.23736982528192</v>
      </c>
      <c r="BB243" s="220">
        <v>164</v>
      </c>
      <c r="BC243" s="220">
        <v>76.206645951509685</v>
      </c>
      <c r="BD243" s="220">
        <v>76.404214826662212</v>
      </c>
      <c r="BE243" s="220">
        <v>76.602295907278432</v>
      </c>
      <c r="BF243" s="220">
        <v>76.800890521272208</v>
      </c>
      <c r="BG243" s="220">
        <v>77</v>
      </c>
      <c r="BH243" s="222">
        <v>183.72550814446063</v>
      </c>
      <c r="BI243" s="222">
        <v>185.46737551066082</v>
      </c>
      <c r="BJ243" s="222">
        <v>187.22575719733877</v>
      </c>
      <c r="BK243" s="223">
        <v>190.48978914991628</v>
      </c>
      <c r="BL243" s="223">
        <v>193.75382110249382</v>
      </c>
      <c r="BM243" s="223">
        <v>197.01785305507133</v>
      </c>
      <c r="BN243" s="223">
        <v>200.28188500764884</v>
      </c>
      <c r="BO243" s="223">
        <v>204.14138870972533</v>
      </c>
      <c r="BP243" s="223">
        <v>208.00089241180183</v>
      </c>
      <c r="BQ243" s="223">
        <v>218.70054463409696</v>
      </c>
      <c r="BR243" s="223">
        <v>231.44844789633288</v>
      </c>
      <c r="BS243" s="223">
        <v>237.04580123779809</v>
      </c>
      <c r="BT243" s="223">
        <v>240.1196218702577</v>
      </c>
      <c r="BU243" s="223">
        <v>243.30285316122743</v>
      </c>
      <c r="BV243" s="223">
        <v>246.56267191315445</v>
      </c>
      <c r="BW243" s="222">
        <v>165.55485349281068</v>
      </c>
      <c r="BX243" s="222">
        <v>167.12444826235372</v>
      </c>
      <c r="BY243" s="222">
        <v>168.70892406793163</v>
      </c>
      <c r="BZ243" s="223">
        <v>171.65013967355094</v>
      </c>
      <c r="CA243" s="223">
        <v>174.59135527917024</v>
      </c>
      <c r="CB243" s="223">
        <v>177.53257088478955</v>
      </c>
      <c r="CC243" s="223">
        <v>180.47378649040886</v>
      </c>
      <c r="CD243" s="223">
        <v>183.95158103513711</v>
      </c>
      <c r="CE243" s="223">
        <v>187.42937557986539</v>
      </c>
      <c r="CF243" s="223">
        <v>197.07082043951596</v>
      </c>
      <c r="CG243" s="223">
        <v>208.55794206043183</v>
      </c>
      <c r="CH243" s="223">
        <v>213.6017110054884</v>
      </c>
      <c r="CI243" s="223">
        <v>216.37152739957287</v>
      </c>
      <c r="CJ243" s="223">
        <v>219.23993361780933</v>
      </c>
      <c r="CK243" s="223">
        <v>222.17735271295234</v>
      </c>
      <c r="CL243" s="222">
        <v>77.730022676502571</v>
      </c>
      <c r="CM243" s="222">
        <v>78.466966562202657</v>
      </c>
      <c r="CN243" s="222">
        <v>79.210897275797166</v>
      </c>
      <c r="CO243" s="223">
        <v>80.591833871118425</v>
      </c>
      <c r="CP243" s="223">
        <v>81.972770466439684</v>
      </c>
      <c r="CQ243" s="223">
        <v>83.353707061760943</v>
      </c>
      <c r="CR243" s="223">
        <v>84.734643657082202</v>
      </c>
      <c r="CS243" s="223">
        <v>86.36751060796071</v>
      </c>
      <c r="CT243" s="223">
        <v>88.000377558839233</v>
      </c>
      <c r="CU243" s="223">
        <v>92.52715349904102</v>
      </c>
      <c r="CV243" s="223">
        <v>97.920497186910069</v>
      </c>
      <c r="CW243" s="223">
        <v>100.28860821599149</v>
      </c>
      <c r="CX243" s="223">
        <v>101.58907079126287</v>
      </c>
      <c r="CY243" s="223">
        <v>102.93582249128852</v>
      </c>
      <c r="CZ243" s="223">
        <v>104.31497657864226</v>
      </c>
      <c r="DA243" s="224">
        <v>0</v>
      </c>
      <c r="DB243" s="224">
        <v>0</v>
      </c>
      <c r="DC243" s="224">
        <v>0</v>
      </c>
      <c r="DD243" s="225">
        <v>0</v>
      </c>
      <c r="DE243" s="225">
        <v>0</v>
      </c>
      <c r="DF243" s="225">
        <v>0</v>
      </c>
      <c r="DG243" s="225">
        <v>0</v>
      </c>
      <c r="DH243" s="225">
        <v>0</v>
      </c>
      <c r="DI243" s="225">
        <v>0</v>
      </c>
      <c r="DJ243" s="225">
        <v>0</v>
      </c>
      <c r="DK243" s="225">
        <v>0</v>
      </c>
      <c r="DL243" s="225">
        <v>0</v>
      </c>
      <c r="DM243" s="225">
        <v>0</v>
      </c>
      <c r="DN243" s="225">
        <v>0</v>
      </c>
      <c r="DO243" s="225">
        <v>0</v>
      </c>
      <c r="DP243" s="224">
        <v>0</v>
      </c>
      <c r="DQ243" s="224">
        <v>0</v>
      </c>
      <c r="DR243" s="224">
        <v>0</v>
      </c>
      <c r="DS243" s="225">
        <v>0</v>
      </c>
      <c r="DT243" s="225">
        <v>0</v>
      </c>
      <c r="DU243" s="225">
        <v>0</v>
      </c>
      <c r="DV243" s="225">
        <v>0</v>
      </c>
      <c r="DW243" s="225">
        <v>0</v>
      </c>
      <c r="DX243" s="225">
        <v>0</v>
      </c>
      <c r="DY243" s="225">
        <v>0</v>
      </c>
      <c r="DZ243" s="225">
        <v>0</v>
      </c>
      <c r="EA243" s="225">
        <v>0</v>
      </c>
      <c r="EB243" s="225">
        <v>0</v>
      </c>
      <c r="EC243" s="225">
        <v>0</v>
      </c>
      <c r="ED243" s="225">
        <v>0</v>
      </c>
    </row>
    <row r="244" spans="1:134" ht="15" x14ac:dyDescent="0.25">
      <c r="A244" s="216">
        <v>111</v>
      </c>
      <c r="B244" s="216">
        <v>95</v>
      </c>
      <c r="C244" s="216" t="s">
        <v>942</v>
      </c>
      <c r="D244" s="2">
        <v>99701</v>
      </c>
      <c r="E244" s="2">
        <v>99701</v>
      </c>
      <c r="F244" s="217" t="s">
        <v>773</v>
      </c>
      <c r="G244" s="20">
        <v>1867</v>
      </c>
      <c r="H244" s="20">
        <v>619</v>
      </c>
      <c r="I244" s="20">
        <v>597</v>
      </c>
      <c r="J244" s="20">
        <v>22</v>
      </c>
      <c r="K244" s="20">
        <v>2</v>
      </c>
      <c r="L244" s="20">
        <v>392</v>
      </c>
      <c r="M244" s="20">
        <v>394</v>
      </c>
      <c r="N244" s="20">
        <v>11</v>
      </c>
      <c r="O244" s="20">
        <v>0</v>
      </c>
      <c r="P244" s="20">
        <v>0</v>
      </c>
      <c r="Q244" s="20">
        <v>405</v>
      </c>
      <c r="R244" s="20">
        <v>4675.5</v>
      </c>
      <c r="S244" s="20">
        <v>2362.2321428571427</v>
      </c>
      <c r="T244" s="20">
        <v>2373.9746192893399</v>
      </c>
      <c r="U244" s="20">
        <v>29575.727272727272</v>
      </c>
      <c r="V244" s="20">
        <v>0</v>
      </c>
      <c r="W244" s="20">
        <v>0</v>
      </c>
      <c r="X244" s="20">
        <v>3112.7876543209877</v>
      </c>
      <c r="Y244" s="20">
        <v>3.1421319796954315</v>
      </c>
      <c r="Z244" s="20">
        <v>615.85786802030452</v>
      </c>
      <c r="AA244" s="20">
        <v>0</v>
      </c>
      <c r="AB244" s="218">
        <v>11</v>
      </c>
      <c r="AC244" s="218">
        <v>0</v>
      </c>
      <c r="AD244" s="219">
        <v>630</v>
      </c>
      <c r="AE244" s="220">
        <v>3.030456852791878</v>
      </c>
      <c r="AF244" s="220">
        <v>593.96954314720801</v>
      </c>
      <c r="AG244" s="221">
        <v>596.99999999999989</v>
      </c>
      <c r="AH244" s="220">
        <v>0</v>
      </c>
      <c r="AI244" s="220">
        <v>3.1072543661105243</v>
      </c>
      <c r="AJ244" s="220">
        <v>609.02185575766271</v>
      </c>
      <c r="AK244" s="220">
        <v>612.12911012377322</v>
      </c>
      <c r="AL244" s="220">
        <v>0</v>
      </c>
      <c r="AM244" s="220">
        <v>3.0023380201390668</v>
      </c>
      <c r="AN244" s="220">
        <v>588.45825194725705</v>
      </c>
      <c r="AO244" s="220">
        <v>591.46058996739612</v>
      </c>
      <c r="AP244" s="220">
        <v>0</v>
      </c>
      <c r="AQ244" s="220">
        <v>10.943185129611205</v>
      </c>
      <c r="AR244" s="220">
        <v>0</v>
      </c>
      <c r="AS244" s="220">
        <v>605.33448701279906</v>
      </c>
      <c r="AT244" s="220">
        <v>608.72231835408775</v>
      </c>
      <c r="AU244" s="220">
        <v>612.12911012377333</v>
      </c>
      <c r="AV244" s="220">
        <v>615.55496843630112</v>
      </c>
      <c r="AW244" s="220">
        <v>619</v>
      </c>
      <c r="AX244" s="220">
        <v>585.97257870113958</v>
      </c>
      <c r="AY244" s="220">
        <v>588.71018939992246</v>
      </c>
      <c r="AZ244" s="220">
        <v>591.46058996739612</v>
      </c>
      <c r="BA244" s="220">
        <v>594.22384015666637</v>
      </c>
      <c r="BB244" s="220">
        <v>596.99999999999989</v>
      </c>
      <c r="BC244" s="220">
        <v>10.886663707358526</v>
      </c>
      <c r="BD244" s="220">
        <v>10.914887832380316</v>
      </c>
      <c r="BE244" s="220">
        <v>10.943185129611205</v>
      </c>
      <c r="BF244" s="220">
        <v>10.971555788753173</v>
      </c>
      <c r="BG244" s="220">
        <v>11</v>
      </c>
      <c r="BH244" s="222">
        <v>630.79299671363651</v>
      </c>
      <c r="BI244" s="222">
        <v>642.8106699563325</v>
      </c>
      <c r="BJ244" s="222">
        <v>655.05730019588896</v>
      </c>
      <c r="BK244" s="223">
        <v>657.24730641822111</v>
      </c>
      <c r="BL244" s="223">
        <v>659.43731264055316</v>
      </c>
      <c r="BM244" s="223">
        <v>661.62731886288532</v>
      </c>
      <c r="BN244" s="223">
        <v>663.81732508521748</v>
      </c>
      <c r="BO244" s="223">
        <v>666.40686380464899</v>
      </c>
      <c r="BP244" s="223">
        <v>668.99640252408062</v>
      </c>
      <c r="BQ244" s="223">
        <v>676.17534724155257</v>
      </c>
      <c r="BR244" s="223">
        <v>684.7285684941628</v>
      </c>
      <c r="BS244" s="223">
        <v>688.48411955018742</v>
      </c>
      <c r="BT244" s="223">
        <v>690.54650325513342</v>
      </c>
      <c r="BU244" s="223">
        <v>692.68229617494273</v>
      </c>
      <c r="BV244" s="223">
        <v>694.86947554515609</v>
      </c>
      <c r="BW244" s="222">
        <v>608.37385951218243</v>
      </c>
      <c r="BX244" s="222">
        <v>619.96441028098616</v>
      </c>
      <c r="BY244" s="222">
        <v>631.77578064126919</v>
      </c>
      <c r="BZ244" s="223">
        <v>633.88795142435845</v>
      </c>
      <c r="CA244" s="223">
        <v>636.00012220744782</v>
      </c>
      <c r="CB244" s="223">
        <v>638.11229299053707</v>
      </c>
      <c r="CC244" s="223">
        <v>640.22446377362644</v>
      </c>
      <c r="CD244" s="223">
        <v>642.72196719123656</v>
      </c>
      <c r="CE244" s="223">
        <v>645.21947060884668</v>
      </c>
      <c r="CF244" s="223">
        <v>652.14326704879932</v>
      </c>
      <c r="CG244" s="223">
        <v>660.39249659291613</v>
      </c>
      <c r="CH244" s="223">
        <v>664.01457087473636</v>
      </c>
      <c r="CI244" s="223">
        <v>666.00365499727707</v>
      </c>
      <c r="CJ244" s="223">
        <v>668.06353928342605</v>
      </c>
      <c r="CK244" s="223">
        <v>670.17298368410025</v>
      </c>
      <c r="CL244" s="222">
        <v>11.209568600726982</v>
      </c>
      <c r="CM244" s="222">
        <v>11.423129837673113</v>
      </c>
      <c r="CN244" s="222">
        <v>11.640759777309821</v>
      </c>
      <c r="CO244" s="223">
        <v>11.679677496931232</v>
      </c>
      <c r="CP244" s="223">
        <v>11.718595216552643</v>
      </c>
      <c r="CQ244" s="223">
        <v>11.757512936174054</v>
      </c>
      <c r="CR244" s="223">
        <v>11.796430655795465</v>
      </c>
      <c r="CS244" s="223">
        <v>11.842448306706205</v>
      </c>
      <c r="CT244" s="223">
        <v>11.888465957616942</v>
      </c>
      <c r="CU244" s="223">
        <v>12.016040096376541</v>
      </c>
      <c r="CV244" s="223">
        <v>12.168035950623249</v>
      </c>
      <c r="CW244" s="223">
        <v>12.234774337725463</v>
      </c>
      <c r="CX244" s="223">
        <v>12.271424128928057</v>
      </c>
      <c r="CY244" s="223">
        <v>12.309378445758272</v>
      </c>
      <c r="CZ244" s="223">
        <v>12.348245930527815</v>
      </c>
      <c r="DA244" s="224">
        <v>0</v>
      </c>
      <c r="DB244" s="224">
        <v>0</v>
      </c>
      <c r="DC244" s="224">
        <v>0</v>
      </c>
      <c r="DD244" s="225">
        <v>0</v>
      </c>
      <c r="DE244" s="225">
        <v>0</v>
      </c>
      <c r="DF244" s="225">
        <v>0</v>
      </c>
      <c r="DG244" s="225">
        <v>0</v>
      </c>
      <c r="DH244" s="225">
        <v>0</v>
      </c>
      <c r="DI244" s="225">
        <v>0</v>
      </c>
      <c r="DJ244" s="225">
        <v>0</v>
      </c>
      <c r="DK244" s="225">
        <v>0</v>
      </c>
      <c r="DL244" s="225">
        <v>0</v>
      </c>
      <c r="DM244" s="225">
        <v>0</v>
      </c>
      <c r="DN244" s="225">
        <v>0</v>
      </c>
      <c r="DO244" s="225">
        <v>0</v>
      </c>
      <c r="DP244" s="224">
        <v>0</v>
      </c>
      <c r="DQ244" s="224">
        <v>0</v>
      </c>
      <c r="DR244" s="224">
        <v>0</v>
      </c>
      <c r="DS244" s="225">
        <v>0</v>
      </c>
      <c r="DT244" s="225">
        <v>0</v>
      </c>
      <c r="DU244" s="225">
        <v>0</v>
      </c>
      <c r="DV244" s="225">
        <v>0</v>
      </c>
      <c r="DW244" s="225">
        <v>0</v>
      </c>
      <c r="DX244" s="225">
        <v>0</v>
      </c>
      <c r="DY244" s="225">
        <v>0</v>
      </c>
      <c r="DZ244" s="225">
        <v>0</v>
      </c>
      <c r="EA244" s="225">
        <v>0</v>
      </c>
      <c r="EB244" s="225">
        <v>0</v>
      </c>
      <c r="EC244" s="225">
        <v>0</v>
      </c>
      <c r="ED244" s="225">
        <v>0</v>
      </c>
    </row>
    <row r="245" spans="1:134" ht="15" x14ac:dyDescent="0.25">
      <c r="A245" s="216">
        <v>117</v>
      </c>
      <c r="B245" s="216">
        <v>95</v>
      </c>
      <c r="C245" s="216" t="s">
        <v>943</v>
      </c>
      <c r="D245" s="2">
        <v>99705</v>
      </c>
      <c r="E245" s="2">
        <v>99712</v>
      </c>
      <c r="F245" s="217" t="s">
        <v>773</v>
      </c>
      <c r="G245" s="20">
        <v>4</v>
      </c>
      <c r="H245" s="20">
        <v>2</v>
      </c>
      <c r="I245" s="20">
        <v>2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0">
        <v>834.49503068156923</v>
      </c>
      <c r="T245" s="20">
        <v>834.49503068156923</v>
      </c>
      <c r="U245" s="20">
        <v>1408.3846153846155</v>
      </c>
      <c r="V245" s="20">
        <v>0</v>
      </c>
      <c r="W245" s="20">
        <v>0</v>
      </c>
      <c r="X245" s="20">
        <v>1365.173957061457</v>
      </c>
      <c r="Y245" s="20">
        <v>4.5824670824670823E-2</v>
      </c>
      <c r="Z245" s="20">
        <v>1.9515765765765767</v>
      </c>
      <c r="AA245" s="20">
        <v>2.5987525987525989E-3</v>
      </c>
      <c r="AB245" s="218">
        <v>0</v>
      </c>
      <c r="AC245" s="218">
        <v>0</v>
      </c>
      <c r="AD245" s="219">
        <v>2</v>
      </c>
      <c r="AE245" s="220">
        <v>4.5824670824670823E-2</v>
      </c>
      <c r="AF245" s="220">
        <v>1.9515765765765767</v>
      </c>
      <c r="AG245" s="221">
        <v>1.9974012474012475</v>
      </c>
      <c r="AH245" s="220">
        <v>2.5987525987525989E-3</v>
      </c>
      <c r="AI245" s="220">
        <v>4.2532246137979485E-2</v>
      </c>
      <c r="AJ245" s="220">
        <v>1.811359117660756</v>
      </c>
      <c r="AK245" s="220">
        <v>1.8538913637987355</v>
      </c>
      <c r="AL245" s="220">
        <v>2.4120366429856042E-3</v>
      </c>
      <c r="AM245" s="220">
        <v>4.2750398256995607E-2</v>
      </c>
      <c r="AN245" s="220">
        <v>1.8206497586613499</v>
      </c>
      <c r="AO245" s="220">
        <v>1.8634001569183456</v>
      </c>
      <c r="AP245" s="220">
        <v>2.4244082187332102E-3</v>
      </c>
      <c r="AQ245" s="220">
        <v>0</v>
      </c>
      <c r="AR245" s="220">
        <v>0</v>
      </c>
      <c r="AS245" s="220">
        <v>1.7206924213345662</v>
      </c>
      <c r="AT245" s="220">
        <v>1.7860506206897071</v>
      </c>
      <c r="AU245" s="220">
        <v>1.8538913637987355</v>
      </c>
      <c r="AV245" s="220">
        <v>1.9243089467645247</v>
      </c>
      <c r="AW245" s="220">
        <v>1.9974012474012475</v>
      </c>
      <c r="AX245" s="220">
        <v>1.7383888937292677</v>
      </c>
      <c r="AY245" s="220">
        <v>1.799809472516529</v>
      </c>
      <c r="AZ245" s="220">
        <v>1.8634001569183454</v>
      </c>
      <c r="BA245" s="220">
        <v>1.9292376208845772</v>
      </c>
      <c r="BB245" s="220">
        <v>1.9974012474012475</v>
      </c>
      <c r="BC245" s="220">
        <v>0</v>
      </c>
      <c r="BD245" s="220">
        <v>0</v>
      </c>
      <c r="BE245" s="220">
        <v>0</v>
      </c>
      <c r="BF245" s="220">
        <v>0</v>
      </c>
      <c r="BG245" s="220">
        <v>0</v>
      </c>
      <c r="BH245" s="222">
        <v>2.0163152337207464</v>
      </c>
      <c r="BI245" s="222">
        <v>2.035408322200595</v>
      </c>
      <c r="BJ245" s="222">
        <v>2.0546822088124035</v>
      </c>
      <c r="BK245" s="223">
        <v>2.1474403617681777</v>
      </c>
      <c r="BL245" s="223">
        <v>2.2401985147239518</v>
      </c>
      <c r="BM245" s="223">
        <v>2.3329566676797264</v>
      </c>
      <c r="BN245" s="223">
        <v>2.4257148206355006</v>
      </c>
      <c r="BO245" s="223">
        <v>2.5353952526692254</v>
      </c>
      <c r="BP245" s="223">
        <v>2.6450756847029511</v>
      </c>
      <c r="BQ245" s="223">
        <v>2.9491413286147727</v>
      </c>
      <c r="BR245" s="223">
        <v>3.3114147309110118</v>
      </c>
      <c r="BS245" s="223">
        <v>3.4704818494130665</v>
      </c>
      <c r="BT245" s="223">
        <v>3.5578345250384213</v>
      </c>
      <c r="BU245" s="223">
        <v>3.6482964626883327</v>
      </c>
      <c r="BV245" s="223">
        <v>3.7409348837554321</v>
      </c>
      <c r="BW245" s="222">
        <v>2.0163152337207464</v>
      </c>
      <c r="BX245" s="222">
        <v>2.035408322200595</v>
      </c>
      <c r="BY245" s="222">
        <v>2.0546822088124035</v>
      </c>
      <c r="BZ245" s="223">
        <v>2.1474403617681777</v>
      </c>
      <c r="CA245" s="223">
        <v>2.2401985147239518</v>
      </c>
      <c r="CB245" s="223">
        <v>2.3329566676797264</v>
      </c>
      <c r="CC245" s="223">
        <v>2.4257148206355006</v>
      </c>
      <c r="CD245" s="223">
        <v>2.5353952526692254</v>
      </c>
      <c r="CE245" s="223">
        <v>2.6450756847029511</v>
      </c>
      <c r="CF245" s="223">
        <v>2.9491413286147727</v>
      </c>
      <c r="CG245" s="223">
        <v>3.3114147309110118</v>
      </c>
      <c r="CH245" s="223">
        <v>3.4704818494130665</v>
      </c>
      <c r="CI245" s="223">
        <v>3.5578345250384213</v>
      </c>
      <c r="CJ245" s="223">
        <v>3.6482964626883327</v>
      </c>
      <c r="CK245" s="223">
        <v>3.7409348837554321</v>
      </c>
      <c r="CL245" s="222">
        <v>0</v>
      </c>
      <c r="CM245" s="222">
        <v>0</v>
      </c>
      <c r="CN245" s="222">
        <v>0</v>
      </c>
      <c r="CO245" s="223">
        <v>0</v>
      </c>
      <c r="CP245" s="223">
        <v>0</v>
      </c>
      <c r="CQ245" s="223">
        <v>0</v>
      </c>
      <c r="CR245" s="223">
        <v>0</v>
      </c>
      <c r="CS245" s="223">
        <v>0</v>
      </c>
      <c r="CT245" s="223">
        <v>0</v>
      </c>
      <c r="CU245" s="223">
        <v>0</v>
      </c>
      <c r="CV245" s="223">
        <v>0</v>
      </c>
      <c r="CW245" s="223">
        <v>0</v>
      </c>
      <c r="CX245" s="223">
        <v>0</v>
      </c>
      <c r="CY245" s="223">
        <v>0</v>
      </c>
      <c r="CZ245" s="223">
        <v>0</v>
      </c>
      <c r="DA245" s="224">
        <v>2.6233609598240262E-3</v>
      </c>
      <c r="DB245" s="224">
        <v>2.6482023447834957E-3</v>
      </c>
      <c r="DC245" s="224">
        <v>2.6732789602034917E-3</v>
      </c>
      <c r="DD245" s="225">
        <v>2.7939635203853472E-3</v>
      </c>
      <c r="DE245" s="225">
        <v>2.9146480805672028E-3</v>
      </c>
      <c r="DF245" s="225">
        <v>3.0353326407490588E-3</v>
      </c>
      <c r="DG245" s="225">
        <v>3.1560172009309139E-3</v>
      </c>
      <c r="DH245" s="225">
        <v>3.2987187778678452E-3</v>
      </c>
      <c r="DI245" s="225">
        <v>3.4414203548047764E-3</v>
      </c>
      <c r="DJ245" s="225">
        <v>3.8370300918745418E-3</v>
      </c>
      <c r="DK245" s="225">
        <v>4.3083720152368096E-3</v>
      </c>
      <c r="DL245" s="225">
        <v>4.5153289739956635E-3</v>
      </c>
      <c r="DM245" s="225">
        <v>4.6289806466802263E-3</v>
      </c>
      <c r="DN245" s="225">
        <v>4.746677677190129E-3</v>
      </c>
      <c r="DO245" s="225">
        <v>4.8672064581777681E-3</v>
      </c>
      <c r="DP245" s="224">
        <v>0</v>
      </c>
      <c r="DQ245" s="224">
        <v>0</v>
      </c>
      <c r="DR245" s="224">
        <v>0</v>
      </c>
      <c r="DS245" s="225">
        <v>0</v>
      </c>
      <c r="DT245" s="225">
        <v>0</v>
      </c>
      <c r="DU245" s="225">
        <v>0</v>
      </c>
      <c r="DV245" s="225">
        <v>0</v>
      </c>
      <c r="DW245" s="225">
        <v>0</v>
      </c>
      <c r="DX245" s="225">
        <v>0</v>
      </c>
      <c r="DY245" s="225">
        <v>0</v>
      </c>
      <c r="DZ245" s="225">
        <v>0</v>
      </c>
      <c r="EA245" s="225">
        <v>0</v>
      </c>
      <c r="EB245" s="225">
        <v>0</v>
      </c>
      <c r="EC245" s="225">
        <v>0</v>
      </c>
      <c r="ED245" s="225">
        <v>0</v>
      </c>
    </row>
    <row r="246" spans="1:134" ht="15" x14ac:dyDescent="0.25">
      <c r="A246" s="216">
        <v>118</v>
      </c>
      <c r="B246" s="216">
        <v>95</v>
      </c>
      <c r="C246" s="216" t="s">
        <v>944</v>
      </c>
      <c r="D246" s="2">
        <v>99712</v>
      </c>
      <c r="E246" s="2">
        <v>99712</v>
      </c>
      <c r="F246" s="217" t="s">
        <v>773</v>
      </c>
      <c r="G246" s="20">
        <v>4</v>
      </c>
      <c r="H246" s="20">
        <v>2</v>
      </c>
      <c r="I246" s="20">
        <v>1</v>
      </c>
      <c r="J246" s="20">
        <v>1</v>
      </c>
      <c r="K246" s="20">
        <v>0</v>
      </c>
      <c r="L246" s="20">
        <v>2</v>
      </c>
      <c r="M246" s="20">
        <v>2</v>
      </c>
      <c r="N246" s="20">
        <v>0</v>
      </c>
      <c r="O246" s="20">
        <v>0</v>
      </c>
      <c r="P246" s="20">
        <v>0</v>
      </c>
      <c r="Q246" s="20">
        <v>2</v>
      </c>
      <c r="R246" s="20">
        <v>0</v>
      </c>
      <c r="S246" s="20">
        <v>3404</v>
      </c>
      <c r="T246" s="20">
        <v>3404</v>
      </c>
      <c r="U246" s="20">
        <v>0</v>
      </c>
      <c r="V246" s="20">
        <v>0</v>
      </c>
      <c r="W246" s="20">
        <v>0</v>
      </c>
      <c r="X246" s="20">
        <v>3404</v>
      </c>
      <c r="Y246" s="20">
        <v>0</v>
      </c>
      <c r="Z246" s="20">
        <v>2</v>
      </c>
      <c r="AA246" s="20">
        <v>0</v>
      </c>
      <c r="AB246" s="218">
        <v>0</v>
      </c>
      <c r="AC246" s="218">
        <v>0</v>
      </c>
      <c r="AD246" s="219">
        <v>2</v>
      </c>
      <c r="AE246" s="220">
        <v>0</v>
      </c>
      <c r="AF246" s="220">
        <v>1</v>
      </c>
      <c r="AG246" s="221">
        <v>1</v>
      </c>
      <c r="AH246" s="220">
        <v>0</v>
      </c>
      <c r="AI246" s="220">
        <v>0</v>
      </c>
      <c r="AJ246" s="220">
        <v>1.8182284902914765</v>
      </c>
      <c r="AK246" s="220">
        <v>1.8182284902914765</v>
      </c>
      <c r="AL246" s="220">
        <v>0</v>
      </c>
      <c r="AM246" s="220">
        <v>0</v>
      </c>
      <c r="AN246" s="220">
        <v>0.91245411038790925</v>
      </c>
      <c r="AO246" s="220">
        <v>0.91245411038790925</v>
      </c>
      <c r="AP246" s="220">
        <v>0</v>
      </c>
      <c r="AQ246" s="220">
        <v>0</v>
      </c>
      <c r="AR246" s="220">
        <v>0</v>
      </c>
      <c r="AS246" s="220">
        <v>1.6529774214538109</v>
      </c>
      <c r="AT246" s="220">
        <v>1.7336350946770376</v>
      </c>
      <c r="AU246" s="220">
        <v>1.8182284902914765</v>
      </c>
      <c r="AV246" s="220">
        <v>1.9069496533949062</v>
      </c>
      <c r="AW246" s="220">
        <v>2</v>
      </c>
      <c r="AX246" s="220">
        <v>0.83257250356379087</v>
      </c>
      <c r="AY246" s="220">
        <v>0.87159864792961517</v>
      </c>
      <c r="AZ246" s="220">
        <v>0.91245411038790925</v>
      </c>
      <c r="BA246" s="220">
        <v>0.9552246387043779</v>
      </c>
      <c r="BB246" s="220">
        <v>1</v>
      </c>
      <c r="BC246" s="220">
        <v>0</v>
      </c>
      <c r="BD246" s="220">
        <v>0</v>
      </c>
      <c r="BE246" s="220">
        <v>0</v>
      </c>
      <c r="BF246" s="220">
        <v>0</v>
      </c>
      <c r="BG246" s="220">
        <v>0</v>
      </c>
      <c r="BH246" s="222">
        <v>2.0189385946805705</v>
      </c>
      <c r="BI246" s="222">
        <v>2.0380565245453783</v>
      </c>
      <c r="BJ246" s="222">
        <v>2.057355487772607</v>
      </c>
      <c r="BK246" s="223">
        <v>2.150234325288563</v>
      </c>
      <c r="BL246" s="223">
        <v>2.2431131628045189</v>
      </c>
      <c r="BM246" s="223">
        <v>2.3359920003204753</v>
      </c>
      <c r="BN246" s="223">
        <v>2.4288708378364312</v>
      </c>
      <c r="BO246" s="223">
        <v>2.5386939714470933</v>
      </c>
      <c r="BP246" s="223">
        <v>2.6485171050577558</v>
      </c>
      <c r="BQ246" s="223">
        <v>2.9529783587066474</v>
      </c>
      <c r="BR246" s="223">
        <v>3.3157231029262486</v>
      </c>
      <c r="BS246" s="223">
        <v>3.4749971783870621</v>
      </c>
      <c r="BT246" s="223">
        <v>3.5624635056851015</v>
      </c>
      <c r="BU246" s="223">
        <v>3.6530431403655226</v>
      </c>
      <c r="BV246" s="223">
        <v>3.7458020902136102</v>
      </c>
      <c r="BW246" s="222">
        <v>1.0094692973402852</v>
      </c>
      <c r="BX246" s="222">
        <v>1.0190282622726892</v>
      </c>
      <c r="BY246" s="222">
        <v>1.0286777438863035</v>
      </c>
      <c r="BZ246" s="223">
        <v>1.0751171626442815</v>
      </c>
      <c r="CA246" s="223">
        <v>1.1215565814022594</v>
      </c>
      <c r="CB246" s="223">
        <v>1.1679960001602376</v>
      </c>
      <c r="CC246" s="223">
        <v>1.2144354189182156</v>
      </c>
      <c r="CD246" s="223">
        <v>1.2693469857235467</v>
      </c>
      <c r="CE246" s="223">
        <v>1.3242585525288779</v>
      </c>
      <c r="CF246" s="223">
        <v>1.4764891793533237</v>
      </c>
      <c r="CG246" s="223">
        <v>1.6578615514631243</v>
      </c>
      <c r="CH246" s="223">
        <v>1.7374985891935311</v>
      </c>
      <c r="CI246" s="223">
        <v>1.7812317528425508</v>
      </c>
      <c r="CJ246" s="223">
        <v>1.8265215701827613</v>
      </c>
      <c r="CK246" s="223">
        <v>1.8729010451068051</v>
      </c>
      <c r="CL246" s="222">
        <v>0</v>
      </c>
      <c r="CM246" s="222">
        <v>0</v>
      </c>
      <c r="CN246" s="222">
        <v>0</v>
      </c>
      <c r="CO246" s="223">
        <v>0</v>
      </c>
      <c r="CP246" s="223">
        <v>0</v>
      </c>
      <c r="CQ246" s="223">
        <v>0</v>
      </c>
      <c r="CR246" s="223">
        <v>0</v>
      </c>
      <c r="CS246" s="223">
        <v>0</v>
      </c>
      <c r="CT246" s="223">
        <v>0</v>
      </c>
      <c r="CU246" s="223">
        <v>0</v>
      </c>
      <c r="CV246" s="223">
        <v>0</v>
      </c>
      <c r="CW246" s="223">
        <v>0</v>
      </c>
      <c r="CX246" s="223">
        <v>0</v>
      </c>
      <c r="CY246" s="223">
        <v>0</v>
      </c>
      <c r="CZ246" s="223">
        <v>0</v>
      </c>
      <c r="DA246" s="224">
        <v>0</v>
      </c>
      <c r="DB246" s="224">
        <v>0</v>
      </c>
      <c r="DC246" s="224">
        <v>0</v>
      </c>
      <c r="DD246" s="225">
        <v>0</v>
      </c>
      <c r="DE246" s="225">
        <v>0</v>
      </c>
      <c r="DF246" s="225">
        <v>0</v>
      </c>
      <c r="DG246" s="225">
        <v>0</v>
      </c>
      <c r="DH246" s="225">
        <v>0</v>
      </c>
      <c r="DI246" s="225">
        <v>0</v>
      </c>
      <c r="DJ246" s="225">
        <v>0</v>
      </c>
      <c r="DK246" s="225">
        <v>0</v>
      </c>
      <c r="DL246" s="225">
        <v>0</v>
      </c>
      <c r="DM246" s="225">
        <v>0</v>
      </c>
      <c r="DN246" s="225">
        <v>0</v>
      </c>
      <c r="DO246" s="225">
        <v>0</v>
      </c>
      <c r="DP246" s="224">
        <v>0</v>
      </c>
      <c r="DQ246" s="224">
        <v>0</v>
      </c>
      <c r="DR246" s="224">
        <v>0</v>
      </c>
      <c r="DS246" s="225">
        <v>0</v>
      </c>
      <c r="DT246" s="225">
        <v>0</v>
      </c>
      <c r="DU246" s="225">
        <v>0</v>
      </c>
      <c r="DV246" s="225">
        <v>0</v>
      </c>
      <c r="DW246" s="225">
        <v>0</v>
      </c>
      <c r="DX246" s="225">
        <v>0</v>
      </c>
      <c r="DY246" s="225">
        <v>0</v>
      </c>
      <c r="DZ246" s="225">
        <v>0</v>
      </c>
      <c r="EA246" s="225">
        <v>0</v>
      </c>
      <c r="EB246" s="225">
        <v>0</v>
      </c>
      <c r="EC246" s="225">
        <v>0</v>
      </c>
      <c r="ED246" s="225">
        <v>0</v>
      </c>
    </row>
    <row r="247" spans="1:134" ht="15" x14ac:dyDescent="0.25">
      <c r="A247" s="216">
        <v>120</v>
      </c>
      <c r="B247" s="216">
        <v>95</v>
      </c>
      <c r="C247" s="216" t="s">
        <v>945</v>
      </c>
      <c r="D247" s="2">
        <v>99712</v>
      </c>
      <c r="E247" s="2">
        <v>99712</v>
      </c>
      <c r="F247" s="217" t="s">
        <v>773</v>
      </c>
      <c r="G247" s="20">
        <v>34</v>
      </c>
      <c r="H247" s="20">
        <v>13</v>
      </c>
      <c r="I247" s="20">
        <v>12</v>
      </c>
      <c r="J247" s="20">
        <v>1</v>
      </c>
      <c r="K247" s="20">
        <v>0</v>
      </c>
      <c r="L247" s="20">
        <v>27</v>
      </c>
      <c r="M247" s="20">
        <v>27</v>
      </c>
      <c r="N247" s="20">
        <v>0</v>
      </c>
      <c r="O247" s="20">
        <v>0</v>
      </c>
      <c r="P247" s="20">
        <v>0</v>
      </c>
      <c r="Q247" s="20">
        <v>27</v>
      </c>
      <c r="R247" s="20">
        <v>0</v>
      </c>
      <c r="S247" s="20">
        <v>2934.7037037037039</v>
      </c>
      <c r="T247" s="20">
        <v>2934.7037037037039</v>
      </c>
      <c r="U247" s="20">
        <v>0</v>
      </c>
      <c r="V247" s="20">
        <v>0</v>
      </c>
      <c r="W247" s="20">
        <v>0</v>
      </c>
      <c r="X247" s="20">
        <v>2934.7037037037039</v>
      </c>
      <c r="Y247" s="20">
        <v>0</v>
      </c>
      <c r="Z247" s="20">
        <v>13</v>
      </c>
      <c r="AA247" s="20">
        <v>0</v>
      </c>
      <c r="AB247" s="218">
        <v>0</v>
      </c>
      <c r="AC247" s="218">
        <v>0</v>
      </c>
      <c r="AD247" s="219">
        <v>13</v>
      </c>
      <c r="AE247" s="220">
        <v>0</v>
      </c>
      <c r="AF247" s="220">
        <v>12</v>
      </c>
      <c r="AG247" s="221">
        <v>12</v>
      </c>
      <c r="AH247" s="220">
        <v>0</v>
      </c>
      <c r="AI247" s="220">
        <v>0</v>
      </c>
      <c r="AJ247" s="220">
        <v>11.818485186894597</v>
      </c>
      <c r="AK247" s="220">
        <v>11.818485186894597</v>
      </c>
      <c r="AL247" s="220">
        <v>0</v>
      </c>
      <c r="AM247" s="220">
        <v>0</v>
      </c>
      <c r="AN247" s="220">
        <v>10.94944932465491</v>
      </c>
      <c r="AO247" s="220">
        <v>10.94944932465491</v>
      </c>
      <c r="AP247" s="220">
        <v>0</v>
      </c>
      <c r="AQ247" s="220">
        <v>0</v>
      </c>
      <c r="AR247" s="220">
        <v>0</v>
      </c>
      <c r="AS247" s="220">
        <v>10.74435323944977</v>
      </c>
      <c r="AT247" s="220">
        <v>11.268628115400743</v>
      </c>
      <c r="AU247" s="220">
        <v>11.818485186894597</v>
      </c>
      <c r="AV247" s="220">
        <v>12.395172747066891</v>
      </c>
      <c r="AW247" s="220">
        <v>13</v>
      </c>
      <c r="AX247" s="220">
        <v>9.99087004276549</v>
      </c>
      <c r="AY247" s="220">
        <v>10.459183775155381</v>
      </c>
      <c r="AZ247" s="220">
        <v>10.94944932465491</v>
      </c>
      <c r="BA247" s="220">
        <v>11.462695664452534</v>
      </c>
      <c r="BB247" s="220">
        <v>12</v>
      </c>
      <c r="BC247" s="220">
        <v>0</v>
      </c>
      <c r="BD247" s="220">
        <v>0</v>
      </c>
      <c r="BE247" s="220">
        <v>0</v>
      </c>
      <c r="BF247" s="220">
        <v>0</v>
      </c>
      <c r="BG247" s="220">
        <v>0</v>
      </c>
      <c r="BH247" s="222">
        <v>13.120365686805568</v>
      </c>
      <c r="BI247" s="222">
        <v>13.241845827346536</v>
      </c>
      <c r="BJ247" s="222">
        <v>13.364450740237462</v>
      </c>
      <c r="BK247" s="223">
        <v>13.740094877098025</v>
      </c>
      <c r="BL247" s="223">
        <v>14.115739013958589</v>
      </c>
      <c r="BM247" s="223">
        <v>14.491383150819155</v>
      </c>
      <c r="BN247" s="223">
        <v>14.867027287679718</v>
      </c>
      <c r="BO247" s="223">
        <v>15.311201841709986</v>
      </c>
      <c r="BP247" s="223">
        <v>15.755376395740255</v>
      </c>
      <c r="BQ247" s="223">
        <v>16.986755770129765</v>
      </c>
      <c r="BR247" s="223">
        <v>18.453860010314393</v>
      </c>
      <c r="BS247" s="223">
        <v>19.098036597800888</v>
      </c>
      <c r="BT247" s="223">
        <v>19.451790088918727</v>
      </c>
      <c r="BU247" s="223">
        <v>19.818135206888428</v>
      </c>
      <c r="BV247" s="223">
        <v>20.193294463654443</v>
      </c>
      <c r="BW247" s="222">
        <v>12.111106787820525</v>
      </c>
      <c r="BX247" s="222">
        <v>12.223242302166033</v>
      </c>
      <c r="BY247" s="222">
        <v>12.336416067911504</v>
      </c>
      <c r="BZ247" s="223">
        <v>12.683164501936639</v>
      </c>
      <c r="CA247" s="223">
        <v>13.029912935961775</v>
      </c>
      <c r="CB247" s="223">
        <v>13.376661369986913</v>
      </c>
      <c r="CC247" s="223">
        <v>13.723409804012048</v>
      </c>
      <c r="CD247" s="223">
        <v>14.133417084655372</v>
      </c>
      <c r="CE247" s="223">
        <v>14.543424365298696</v>
      </c>
      <c r="CF247" s="223">
        <v>15.680082249350553</v>
      </c>
      <c r="CG247" s="223">
        <v>17.034332317213288</v>
      </c>
      <c r="CH247" s="223">
        <v>17.628956859508513</v>
      </c>
      <c r="CI247" s="223">
        <v>17.955498543617285</v>
      </c>
      <c r="CJ247" s="223">
        <v>18.29366326789701</v>
      </c>
      <c r="CK247" s="223">
        <v>18.639964120296408</v>
      </c>
      <c r="CL247" s="222">
        <v>0</v>
      </c>
      <c r="CM247" s="222">
        <v>0</v>
      </c>
      <c r="CN247" s="222">
        <v>0</v>
      </c>
      <c r="CO247" s="223">
        <v>0</v>
      </c>
      <c r="CP247" s="223">
        <v>0</v>
      </c>
      <c r="CQ247" s="223">
        <v>0</v>
      </c>
      <c r="CR247" s="223">
        <v>0</v>
      </c>
      <c r="CS247" s="223">
        <v>0</v>
      </c>
      <c r="CT247" s="223">
        <v>0</v>
      </c>
      <c r="CU247" s="223">
        <v>0</v>
      </c>
      <c r="CV247" s="223">
        <v>0</v>
      </c>
      <c r="CW247" s="223">
        <v>0</v>
      </c>
      <c r="CX247" s="223">
        <v>0</v>
      </c>
      <c r="CY247" s="223">
        <v>0</v>
      </c>
      <c r="CZ247" s="223">
        <v>0</v>
      </c>
      <c r="DA247" s="224">
        <v>0</v>
      </c>
      <c r="DB247" s="224">
        <v>0</v>
      </c>
      <c r="DC247" s="224">
        <v>0</v>
      </c>
      <c r="DD247" s="225">
        <v>0</v>
      </c>
      <c r="DE247" s="225">
        <v>0</v>
      </c>
      <c r="DF247" s="225">
        <v>0</v>
      </c>
      <c r="DG247" s="225">
        <v>0</v>
      </c>
      <c r="DH247" s="225">
        <v>0</v>
      </c>
      <c r="DI247" s="225">
        <v>0</v>
      </c>
      <c r="DJ247" s="225">
        <v>0</v>
      </c>
      <c r="DK247" s="225">
        <v>0</v>
      </c>
      <c r="DL247" s="225">
        <v>0</v>
      </c>
      <c r="DM247" s="225">
        <v>0</v>
      </c>
      <c r="DN247" s="225">
        <v>0</v>
      </c>
      <c r="DO247" s="225">
        <v>0</v>
      </c>
      <c r="DP247" s="224">
        <v>0</v>
      </c>
      <c r="DQ247" s="224">
        <v>0</v>
      </c>
      <c r="DR247" s="224">
        <v>0</v>
      </c>
      <c r="DS247" s="225">
        <v>0</v>
      </c>
      <c r="DT247" s="225">
        <v>0</v>
      </c>
      <c r="DU247" s="225">
        <v>0</v>
      </c>
      <c r="DV247" s="225">
        <v>0</v>
      </c>
      <c r="DW247" s="225">
        <v>0</v>
      </c>
      <c r="DX247" s="225">
        <v>0</v>
      </c>
      <c r="DY247" s="225">
        <v>0</v>
      </c>
      <c r="DZ247" s="225">
        <v>0</v>
      </c>
      <c r="EA247" s="225">
        <v>0</v>
      </c>
      <c r="EB247" s="225">
        <v>0</v>
      </c>
      <c r="EC247" s="225">
        <v>0</v>
      </c>
      <c r="ED247" s="225">
        <v>0</v>
      </c>
    </row>
    <row r="248" spans="1:134" ht="15" x14ac:dyDescent="0.25">
      <c r="A248" s="216">
        <v>94</v>
      </c>
      <c r="B248" s="216">
        <v>96</v>
      </c>
      <c r="C248" s="216" t="s">
        <v>946</v>
      </c>
      <c r="D248" s="2">
        <v>99709</v>
      </c>
      <c r="E248" s="2">
        <v>99709</v>
      </c>
      <c r="F248" s="217" t="s">
        <v>703</v>
      </c>
      <c r="G248" s="20">
        <v>262</v>
      </c>
      <c r="H248" s="20">
        <v>120</v>
      </c>
      <c r="I248" s="20">
        <v>116</v>
      </c>
      <c r="J248" s="20">
        <v>4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20">
        <v>0</v>
      </c>
      <c r="Q248" s="20">
        <v>0</v>
      </c>
      <c r="R248" s="20">
        <v>0</v>
      </c>
      <c r="S248" s="20">
        <v>834.49503068156923</v>
      </c>
      <c r="T248" s="20">
        <v>834.49503068156923</v>
      </c>
      <c r="U248" s="20">
        <v>1408.3846153846155</v>
      </c>
      <c r="V248" s="20">
        <v>0</v>
      </c>
      <c r="W248" s="20">
        <v>0</v>
      </c>
      <c r="X248" s="20">
        <v>1365.173957061457</v>
      </c>
      <c r="Y248" s="20">
        <v>2.7494802494802495</v>
      </c>
      <c r="Z248" s="20">
        <v>117.0945945945946</v>
      </c>
      <c r="AA248" s="20">
        <v>0.15592515592515593</v>
      </c>
      <c r="AB248" s="218">
        <v>0</v>
      </c>
      <c r="AC248" s="218">
        <v>0</v>
      </c>
      <c r="AD248" s="219">
        <v>120</v>
      </c>
      <c r="AE248" s="220">
        <v>2.6578309078309079</v>
      </c>
      <c r="AF248" s="220">
        <v>113.19144144144144</v>
      </c>
      <c r="AG248" s="221">
        <v>115.84927234927235</v>
      </c>
      <c r="AH248" s="220">
        <v>0.15072765072765074</v>
      </c>
      <c r="AI248" s="220">
        <v>2.6179407014505931</v>
      </c>
      <c r="AJ248" s="220">
        <v>111.4926012532711</v>
      </c>
      <c r="AK248" s="220">
        <v>114.1105419547217</v>
      </c>
      <c r="AL248" s="220">
        <v>0.14846544620702798</v>
      </c>
      <c r="AM248" s="220">
        <v>2.5354500973534053</v>
      </c>
      <c r="AN248" s="220">
        <v>107.97949951469728</v>
      </c>
      <c r="AO248" s="220">
        <v>110.51494961205069</v>
      </c>
      <c r="AP248" s="220">
        <v>0.14378734011455985</v>
      </c>
      <c r="AQ248" s="220">
        <v>0</v>
      </c>
      <c r="AR248" s="220">
        <v>0</v>
      </c>
      <c r="AS248" s="220">
        <v>108.65131048107111</v>
      </c>
      <c r="AT248" s="220">
        <v>111.34747380648452</v>
      </c>
      <c r="AU248" s="220">
        <v>114.11054195472168</v>
      </c>
      <c r="AV248" s="220">
        <v>116.94217515729561</v>
      </c>
      <c r="AW248" s="220">
        <v>119.84407484407484</v>
      </c>
      <c r="AX248" s="220">
        <v>105.42624774484237</v>
      </c>
      <c r="AY248" s="220">
        <v>107.9406154202802</v>
      </c>
      <c r="AZ248" s="220">
        <v>110.5149496120507</v>
      </c>
      <c r="BA248" s="220">
        <v>113.15068049407644</v>
      </c>
      <c r="BB248" s="220">
        <v>115.84927234927235</v>
      </c>
      <c r="BC248" s="220">
        <v>0</v>
      </c>
      <c r="BD248" s="220">
        <v>0</v>
      </c>
      <c r="BE248" s="220">
        <v>0</v>
      </c>
      <c r="BF248" s="220">
        <v>0</v>
      </c>
      <c r="BG248" s="220">
        <v>0</v>
      </c>
      <c r="BH248" s="222">
        <v>120.45799157868828</v>
      </c>
      <c r="BI248" s="222">
        <v>121.07505318097691</v>
      </c>
      <c r="BJ248" s="222">
        <v>121.69527576093108</v>
      </c>
      <c r="BK248" s="223">
        <v>124.33391409504873</v>
      </c>
      <c r="BL248" s="223">
        <v>126.97255242916637</v>
      </c>
      <c r="BM248" s="223">
        <v>129.61119076328399</v>
      </c>
      <c r="BN248" s="223">
        <v>132.24982909740163</v>
      </c>
      <c r="BO248" s="223">
        <v>135.36984586406533</v>
      </c>
      <c r="BP248" s="223">
        <v>138.48986263072899</v>
      </c>
      <c r="BQ248" s="223">
        <v>147.13944478116736</v>
      </c>
      <c r="BR248" s="223">
        <v>157.44482987422586</v>
      </c>
      <c r="BS248" s="223">
        <v>161.96972157595334</v>
      </c>
      <c r="BT248" s="223">
        <v>164.45459337587701</v>
      </c>
      <c r="BU248" s="223">
        <v>167.02791258131029</v>
      </c>
      <c r="BV248" s="223">
        <v>169.6631449706004</v>
      </c>
      <c r="BW248" s="222">
        <v>116.44272519273201</v>
      </c>
      <c r="BX248" s="222">
        <v>117.03921807494436</v>
      </c>
      <c r="BY248" s="222">
        <v>117.63876656890005</v>
      </c>
      <c r="BZ248" s="223">
        <v>120.18945029188045</v>
      </c>
      <c r="CA248" s="223">
        <v>122.74013401486083</v>
      </c>
      <c r="CB248" s="223">
        <v>125.29081773784119</v>
      </c>
      <c r="CC248" s="223">
        <v>127.84150146082159</v>
      </c>
      <c r="CD248" s="223">
        <v>130.85751766859647</v>
      </c>
      <c r="CE248" s="223">
        <v>133.87353387637137</v>
      </c>
      <c r="CF248" s="223">
        <v>142.23479662179514</v>
      </c>
      <c r="CG248" s="223">
        <v>152.19666887841834</v>
      </c>
      <c r="CH248" s="223">
        <v>156.57073085675489</v>
      </c>
      <c r="CI248" s="223">
        <v>158.97277359668112</v>
      </c>
      <c r="CJ248" s="223">
        <v>161.46031549526663</v>
      </c>
      <c r="CK248" s="223">
        <v>164.00770680491374</v>
      </c>
      <c r="CL248" s="222">
        <v>0</v>
      </c>
      <c r="CM248" s="222">
        <v>0</v>
      </c>
      <c r="CN248" s="222">
        <v>0</v>
      </c>
      <c r="CO248" s="223">
        <v>0</v>
      </c>
      <c r="CP248" s="223">
        <v>0</v>
      </c>
      <c r="CQ248" s="223">
        <v>0</v>
      </c>
      <c r="CR248" s="223">
        <v>0</v>
      </c>
      <c r="CS248" s="223">
        <v>0</v>
      </c>
      <c r="CT248" s="223">
        <v>0</v>
      </c>
      <c r="CU248" s="223">
        <v>0</v>
      </c>
      <c r="CV248" s="223">
        <v>0</v>
      </c>
      <c r="CW248" s="223">
        <v>0</v>
      </c>
      <c r="CX248" s="223">
        <v>0</v>
      </c>
      <c r="CY248" s="223">
        <v>0</v>
      </c>
      <c r="CZ248" s="223">
        <v>0</v>
      </c>
      <c r="DA248" s="224">
        <v>0.1567239026524698</v>
      </c>
      <c r="DB248" s="224">
        <v>0.15752674106294159</v>
      </c>
      <c r="DC248" s="224">
        <v>0.15833369211674614</v>
      </c>
      <c r="DD248" s="225">
        <v>0.16176673704794264</v>
      </c>
      <c r="DE248" s="225">
        <v>0.16519978197913918</v>
      </c>
      <c r="DF248" s="225">
        <v>0.16863282691033565</v>
      </c>
      <c r="DG248" s="225">
        <v>0.17206587184153219</v>
      </c>
      <c r="DH248" s="225">
        <v>0.17612522230557548</v>
      </c>
      <c r="DI248" s="225">
        <v>0.1801845727696188</v>
      </c>
      <c r="DJ248" s="225">
        <v>0.19143825758673869</v>
      </c>
      <c r="DK248" s="225">
        <v>0.2048462527637599</v>
      </c>
      <c r="DL248" s="225">
        <v>0.210733439469104</v>
      </c>
      <c r="DM248" s="225">
        <v>0.21396642385620218</v>
      </c>
      <c r="DN248" s="225">
        <v>0.21731448423277425</v>
      </c>
      <c r="DO248" s="225">
        <v>0.22074309780197815</v>
      </c>
      <c r="DP248" s="224">
        <v>0</v>
      </c>
      <c r="DQ248" s="224">
        <v>0</v>
      </c>
      <c r="DR248" s="224">
        <v>0</v>
      </c>
      <c r="DS248" s="225">
        <v>0</v>
      </c>
      <c r="DT248" s="225">
        <v>0</v>
      </c>
      <c r="DU248" s="225">
        <v>0</v>
      </c>
      <c r="DV248" s="225">
        <v>0</v>
      </c>
      <c r="DW248" s="225">
        <v>0</v>
      </c>
      <c r="DX248" s="225">
        <v>0</v>
      </c>
      <c r="DY248" s="225">
        <v>0</v>
      </c>
      <c r="DZ248" s="225">
        <v>0</v>
      </c>
      <c r="EA248" s="225">
        <v>0</v>
      </c>
      <c r="EB248" s="225">
        <v>0</v>
      </c>
      <c r="EC248" s="225">
        <v>0</v>
      </c>
      <c r="ED248" s="225">
        <v>0</v>
      </c>
    </row>
    <row r="249" spans="1:134" ht="15" x14ac:dyDescent="0.25">
      <c r="A249" s="216">
        <v>98</v>
      </c>
      <c r="B249" s="216">
        <v>96</v>
      </c>
      <c r="C249" s="216" t="s">
        <v>947</v>
      </c>
      <c r="D249" s="2">
        <v>99709</v>
      </c>
      <c r="E249" s="2">
        <v>99709</v>
      </c>
      <c r="F249" s="217" t="s">
        <v>703</v>
      </c>
      <c r="G249" s="20">
        <v>270</v>
      </c>
      <c r="H249" s="20">
        <v>144</v>
      </c>
      <c r="I249" s="20">
        <v>118</v>
      </c>
      <c r="J249" s="20">
        <v>26</v>
      </c>
      <c r="K249" s="20">
        <v>0</v>
      </c>
      <c r="L249" s="20">
        <v>4</v>
      </c>
      <c r="M249" s="20">
        <v>4</v>
      </c>
      <c r="N249" s="20">
        <v>0</v>
      </c>
      <c r="O249" s="20">
        <v>0</v>
      </c>
      <c r="P249" s="20">
        <v>0</v>
      </c>
      <c r="Q249" s="20">
        <v>4</v>
      </c>
      <c r="R249" s="20">
        <v>0</v>
      </c>
      <c r="S249" s="20">
        <v>1397</v>
      </c>
      <c r="T249" s="20">
        <v>1397</v>
      </c>
      <c r="U249" s="20">
        <v>0</v>
      </c>
      <c r="V249" s="20">
        <v>0</v>
      </c>
      <c r="W249" s="20">
        <v>0</v>
      </c>
      <c r="X249" s="20">
        <v>1397</v>
      </c>
      <c r="Y249" s="20">
        <v>0</v>
      </c>
      <c r="Z249" s="20">
        <v>144</v>
      </c>
      <c r="AA249" s="20">
        <v>0</v>
      </c>
      <c r="AB249" s="218">
        <v>0</v>
      </c>
      <c r="AC249" s="218">
        <v>0</v>
      </c>
      <c r="AD249" s="219">
        <v>144</v>
      </c>
      <c r="AE249" s="220">
        <v>0</v>
      </c>
      <c r="AF249" s="220">
        <v>118</v>
      </c>
      <c r="AG249" s="221">
        <v>118</v>
      </c>
      <c r="AH249" s="220">
        <v>0</v>
      </c>
      <c r="AI249" s="220">
        <v>0</v>
      </c>
      <c r="AJ249" s="220">
        <v>137.11080888111448</v>
      </c>
      <c r="AK249" s="220">
        <v>137.11080888111448</v>
      </c>
      <c r="AL249" s="220">
        <v>0</v>
      </c>
      <c r="AM249" s="220">
        <v>0</v>
      </c>
      <c r="AN249" s="220">
        <v>112.56664620996121</v>
      </c>
      <c r="AO249" s="220">
        <v>112.56664620996121</v>
      </c>
      <c r="AP249" s="220">
        <v>0</v>
      </c>
      <c r="AQ249" s="220">
        <v>0</v>
      </c>
      <c r="AR249" s="220">
        <v>0</v>
      </c>
      <c r="AS249" s="220">
        <v>130.55120772245485</v>
      </c>
      <c r="AT249" s="220">
        <v>133.79081317950116</v>
      </c>
      <c r="AU249" s="220">
        <v>137.11080888111448</v>
      </c>
      <c r="AV249" s="220">
        <v>140.51318969719705</v>
      </c>
      <c r="AW249" s="220">
        <v>144</v>
      </c>
      <c r="AX249" s="220">
        <v>107.38347321151332</v>
      </c>
      <c r="AY249" s="220">
        <v>109.94451981702984</v>
      </c>
      <c r="AZ249" s="220">
        <v>112.56664620996121</v>
      </c>
      <c r="BA249" s="220">
        <v>115.25130911523487</v>
      </c>
      <c r="BB249" s="220">
        <v>118</v>
      </c>
      <c r="BC249" s="220">
        <v>0</v>
      </c>
      <c r="BD249" s="220">
        <v>0</v>
      </c>
      <c r="BE249" s="220">
        <v>0</v>
      </c>
      <c r="BF249" s="220">
        <v>0</v>
      </c>
      <c r="BG249" s="220">
        <v>0</v>
      </c>
      <c r="BH249" s="222">
        <v>145.49815206226501</v>
      </c>
      <c r="BI249" s="222">
        <v>147.01189064954161</v>
      </c>
      <c r="BJ249" s="222">
        <v>148.54137792144502</v>
      </c>
      <c r="BK249" s="223">
        <v>148.9572247371427</v>
      </c>
      <c r="BL249" s="223">
        <v>149.37307155284037</v>
      </c>
      <c r="BM249" s="223">
        <v>149.78891836853811</v>
      </c>
      <c r="BN249" s="223">
        <v>150.20476518423578</v>
      </c>
      <c r="BO249" s="223">
        <v>150.69647676917126</v>
      </c>
      <c r="BP249" s="223">
        <v>151.18818835410676</v>
      </c>
      <c r="BQ249" s="223">
        <v>152.55135402477387</v>
      </c>
      <c r="BR249" s="223">
        <v>154.17547261657776</v>
      </c>
      <c r="BS249" s="223">
        <v>154.88859111455847</v>
      </c>
      <c r="BT249" s="223">
        <v>155.2802044751522</v>
      </c>
      <c r="BU249" s="223">
        <v>155.68575706017936</v>
      </c>
      <c r="BV249" s="223">
        <v>156.10106710230991</v>
      </c>
      <c r="BW249" s="222">
        <v>119.22765238435606</v>
      </c>
      <c r="BX249" s="222">
        <v>120.46807706004105</v>
      </c>
      <c r="BY249" s="222">
        <v>121.72140690785078</v>
      </c>
      <c r="BZ249" s="223">
        <v>122.06217027071416</v>
      </c>
      <c r="CA249" s="223">
        <v>122.40293363357753</v>
      </c>
      <c r="CB249" s="223">
        <v>122.74369699644095</v>
      </c>
      <c r="CC249" s="223">
        <v>123.08446035930432</v>
      </c>
      <c r="CD249" s="223">
        <v>123.48739068584867</v>
      </c>
      <c r="CE249" s="223">
        <v>123.89032101239304</v>
      </c>
      <c r="CF249" s="223">
        <v>125.00735954807858</v>
      </c>
      <c r="CG249" s="223">
        <v>126.33823450525122</v>
      </c>
      <c r="CH249" s="223">
        <v>126.92259549665206</v>
      </c>
      <c r="CI249" s="223">
        <v>127.24350088936083</v>
      </c>
      <c r="CJ249" s="223">
        <v>127.57582870209141</v>
      </c>
      <c r="CK249" s="223">
        <v>127.91615220883729</v>
      </c>
      <c r="CL249" s="222">
        <v>0</v>
      </c>
      <c r="CM249" s="222">
        <v>0</v>
      </c>
      <c r="CN249" s="222">
        <v>0</v>
      </c>
      <c r="CO249" s="223">
        <v>0</v>
      </c>
      <c r="CP249" s="223">
        <v>0</v>
      </c>
      <c r="CQ249" s="223">
        <v>0</v>
      </c>
      <c r="CR249" s="223">
        <v>0</v>
      </c>
      <c r="CS249" s="223">
        <v>0</v>
      </c>
      <c r="CT249" s="223">
        <v>0</v>
      </c>
      <c r="CU249" s="223">
        <v>0</v>
      </c>
      <c r="CV249" s="223">
        <v>0</v>
      </c>
      <c r="CW249" s="223">
        <v>0</v>
      </c>
      <c r="CX249" s="223">
        <v>0</v>
      </c>
      <c r="CY249" s="223">
        <v>0</v>
      </c>
      <c r="CZ249" s="223">
        <v>0</v>
      </c>
      <c r="DA249" s="224">
        <v>0</v>
      </c>
      <c r="DB249" s="224">
        <v>0</v>
      </c>
      <c r="DC249" s="224">
        <v>0</v>
      </c>
      <c r="DD249" s="225">
        <v>0</v>
      </c>
      <c r="DE249" s="225">
        <v>0</v>
      </c>
      <c r="DF249" s="225">
        <v>0</v>
      </c>
      <c r="DG249" s="225">
        <v>0</v>
      </c>
      <c r="DH249" s="225">
        <v>0</v>
      </c>
      <c r="DI249" s="225">
        <v>0</v>
      </c>
      <c r="DJ249" s="225">
        <v>0</v>
      </c>
      <c r="DK249" s="225">
        <v>0</v>
      </c>
      <c r="DL249" s="225">
        <v>0</v>
      </c>
      <c r="DM249" s="225">
        <v>0</v>
      </c>
      <c r="DN249" s="225">
        <v>0</v>
      </c>
      <c r="DO249" s="225">
        <v>0</v>
      </c>
      <c r="DP249" s="224">
        <v>0</v>
      </c>
      <c r="DQ249" s="224">
        <v>0</v>
      </c>
      <c r="DR249" s="224">
        <v>0</v>
      </c>
      <c r="DS249" s="225">
        <v>0</v>
      </c>
      <c r="DT249" s="225">
        <v>0</v>
      </c>
      <c r="DU249" s="225">
        <v>0</v>
      </c>
      <c r="DV249" s="225">
        <v>0</v>
      </c>
      <c r="DW249" s="225">
        <v>0</v>
      </c>
      <c r="DX249" s="225">
        <v>0</v>
      </c>
      <c r="DY249" s="225">
        <v>0</v>
      </c>
      <c r="DZ249" s="225">
        <v>0</v>
      </c>
      <c r="EA249" s="225">
        <v>0</v>
      </c>
      <c r="EB249" s="225">
        <v>0</v>
      </c>
      <c r="EC249" s="225">
        <v>0</v>
      </c>
      <c r="ED249" s="225">
        <v>0</v>
      </c>
    </row>
    <row r="250" spans="1:134" ht="15" x14ac:dyDescent="0.25">
      <c r="A250" s="216">
        <v>101</v>
      </c>
      <c r="B250" s="216">
        <v>96</v>
      </c>
      <c r="C250" s="216" t="s">
        <v>948</v>
      </c>
      <c r="D250" s="2">
        <v>99709</v>
      </c>
      <c r="E250" s="2">
        <v>99709</v>
      </c>
      <c r="F250" s="217" t="s">
        <v>773</v>
      </c>
      <c r="G250" s="20">
        <v>49</v>
      </c>
      <c r="H250" s="20">
        <v>34</v>
      </c>
      <c r="I250" s="20">
        <v>27</v>
      </c>
      <c r="J250" s="20">
        <v>7</v>
      </c>
      <c r="K250" s="20">
        <v>0</v>
      </c>
      <c r="L250" s="20">
        <v>12</v>
      </c>
      <c r="M250" s="20">
        <v>12</v>
      </c>
      <c r="N250" s="20">
        <v>0</v>
      </c>
      <c r="O250" s="20">
        <v>0</v>
      </c>
      <c r="P250" s="20">
        <v>0</v>
      </c>
      <c r="Q250" s="20">
        <v>12</v>
      </c>
      <c r="R250" s="20">
        <v>0</v>
      </c>
      <c r="S250" s="20">
        <v>1782.4166666666667</v>
      </c>
      <c r="T250" s="20">
        <v>1782.4166666666667</v>
      </c>
      <c r="U250" s="20">
        <v>0</v>
      </c>
      <c r="V250" s="20">
        <v>0</v>
      </c>
      <c r="W250" s="20">
        <v>0</v>
      </c>
      <c r="X250" s="20">
        <v>1782.4166666666667</v>
      </c>
      <c r="Y250" s="20">
        <v>0</v>
      </c>
      <c r="Z250" s="20">
        <v>34</v>
      </c>
      <c r="AA250" s="20">
        <v>0</v>
      </c>
      <c r="AB250" s="218">
        <v>0</v>
      </c>
      <c r="AC250" s="218">
        <v>0</v>
      </c>
      <c r="AD250" s="219">
        <v>34</v>
      </c>
      <c r="AE250" s="220">
        <v>0</v>
      </c>
      <c r="AF250" s="220">
        <v>27</v>
      </c>
      <c r="AG250" s="221">
        <v>27</v>
      </c>
      <c r="AH250" s="220">
        <v>0</v>
      </c>
      <c r="AI250" s="220">
        <v>0</v>
      </c>
      <c r="AJ250" s="220">
        <v>32.373385430263134</v>
      </c>
      <c r="AK250" s="220">
        <v>32.373385430263134</v>
      </c>
      <c r="AL250" s="220">
        <v>0</v>
      </c>
      <c r="AM250" s="220">
        <v>0</v>
      </c>
      <c r="AN250" s="220">
        <v>25.75677498024536</v>
      </c>
      <c r="AO250" s="220">
        <v>25.75677498024536</v>
      </c>
      <c r="AP250" s="220">
        <v>0</v>
      </c>
      <c r="AQ250" s="220">
        <v>0</v>
      </c>
      <c r="AR250" s="220">
        <v>0</v>
      </c>
      <c r="AS250" s="220">
        <v>30.824590712246284</v>
      </c>
      <c r="AT250" s="220">
        <v>31.589497556271105</v>
      </c>
      <c r="AU250" s="220">
        <v>32.373385430263134</v>
      </c>
      <c r="AV250" s="220">
        <v>33.176725345171526</v>
      </c>
      <c r="AW250" s="220">
        <v>34</v>
      </c>
      <c r="AX250" s="220">
        <v>24.570794717888642</v>
      </c>
      <c r="AY250" s="220">
        <v>25.156796907286491</v>
      </c>
      <c r="AZ250" s="220">
        <v>25.75677498024536</v>
      </c>
      <c r="BA250" s="220">
        <v>26.37106225518086</v>
      </c>
      <c r="BB250" s="220">
        <v>27</v>
      </c>
      <c r="BC250" s="220">
        <v>0</v>
      </c>
      <c r="BD250" s="220">
        <v>0</v>
      </c>
      <c r="BE250" s="220">
        <v>0</v>
      </c>
      <c r="BF250" s="220">
        <v>0</v>
      </c>
      <c r="BG250" s="220">
        <v>0</v>
      </c>
      <c r="BH250" s="222">
        <v>34.353730348034794</v>
      </c>
      <c r="BI250" s="222">
        <v>34.711140847808437</v>
      </c>
      <c r="BJ250" s="222">
        <v>35.072269787007848</v>
      </c>
      <c r="BK250" s="223">
        <v>35.170455840714247</v>
      </c>
      <c r="BL250" s="223">
        <v>35.268641894420639</v>
      </c>
      <c r="BM250" s="223">
        <v>35.366827948127046</v>
      </c>
      <c r="BN250" s="223">
        <v>35.465014001833445</v>
      </c>
      <c r="BO250" s="223">
        <v>35.581112570498767</v>
      </c>
      <c r="BP250" s="223">
        <v>35.697211139164089</v>
      </c>
      <c r="BQ250" s="223">
        <v>36.019069700293826</v>
      </c>
      <c r="BR250" s="223">
        <v>36.402542145580853</v>
      </c>
      <c r="BS250" s="223">
        <v>36.570917346492962</v>
      </c>
      <c r="BT250" s="223">
        <v>36.663381612188708</v>
      </c>
      <c r="BU250" s="223">
        <v>36.759137083653457</v>
      </c>
      <c r="BV250" s="223">
        <v>36.857196399156507</v>
      </c>
      <c r="BW250" s="222">
        <v>27.280903511674691</v>
      </c>
      <c r="BX250" s="222">
        <v>27.564729496789052</v>
      </c>
      <c r="BY250" s="222">
        <v>27.851508360270941</v>
      </c>
      <c r="BZ250" s="223">
        <v>27.929479638214257</v>
      </c>
      <c r="CA250" s="223">
        <v>28.007450916157573</v>
      </c>
      <c r="CB250" s="223">
        <v>28.085422194100893</v>
      </c>
      <c r="CC250" s="223">
        <v>28.163393472044209</v>
      </c>
      <c r="CD250" s="223">
        <v>28.255589394219612</v>
      </c>
      <c r="CE250" s="223">
        <v>28.347785316395019</v>
      </c>
      <c r="CF250" s="223">
        <v>28.603378879645099</v>
      </c>
      <c r="CG250" s="223">
        <v>28.907901115608329</v>
      </c>
      <c r="CH250" s="223">
        <v>29.041610833979711</v>
      </c>
      <c r="CI250" s="223">
        <v>29.115038339091036</v>
      </c>
      <c r="CJ250" s="223">
        <v>29.191079448783629</v>
      </c>
      <c r="CK250" s="223">
        <v>29.268950081683109</v>
      </c>
      <c r="CL250" s="222">
        <v>0</v>
      </c>
      <c r="CM250" s="222">
        <v>0</v>
      </c>
      <c r="CN250" s="222">
        <v>0</v>
      </c>
      <c r="CO250" s="223">
        <v>0</v>
      </c>
      <c r="CP250" s="223">
        <v>0</v>
      </c>
      <c r="CQ250" s="223">
        <v>0</v>
      </c>
      <c r="CR250" s="223">
        <v>0</v>
      </c>
      <c r="CS250" s="223">
        <v>0</v>
      </c>
      <c r="CT250" s="223">
        <v>0</v>
      </c>
      <c r="CU250" s="223">
        <v>0</v>
      </c>
      <c r="CV250" s="223">
        <v>0</v>
      </c>
      <c r="CW250" s="223">
        <v>0</v>
      </c>
      <c r="CX250" s="223">
        <v>0</v>
      </c>
      <c r="CY250" s="223">
        <v>0</v>
      </c>
      <c r="CZ250" s="223">
        <v>0</v>
      </c>
      <c r="DA250" s="224">
        <v>0</v>
      </c>
      <c r="DB250" s="224">
        <v>0</v>
      </c>
      <c r="DC250" s="224">
        <v>0</v>
      </c>
      <c r="DD250" s="225">
        <v>0</v>
      </c>
      <c r="DE250" s="225">
        <v>0</v>
      </c>
      <c r="DF250" s="225">
        <v>0</v>
      </c>
      <c r="DG250" s="225">
        <v>0</v>
      </c>
      <c r="DH250" s="225">
        <v>0</v>
      </c>
      <c r="DI250" s="225">
        <v>0</v>
      </c>
      <c r="DJ250" s="225">
        <v>0</v>
      </c>
      <c r="DK250" s="225">
        <v>0</v>
      </c>
      <c r="DL250" s="225">
        <v>0</v>
      </c>
      <c r="DM250" s="225">
        <v>0</v>
      </c>
      <c r="DN250" s="225">
        <v>0</v>
      </c>
      <c r="DO250" s="225">
        <v>0</v>
      </c>
      <c r="DP250" s="224">
        <v>0</v>
      </c>
      <c r="DQ250" s="224">
        <v>0</v>
      </c>
      <c r="DR250" s="224">
        <v>0</v>
      </c>
      <c r="DS250" s="225">
        <v>0</v>
      </c>
      <c r="DT250" s="225">
        <v>0</v>
      </c>
      <c r="DU250" s="225">
        <v>0</v>
      </c>
      <c r="DV250" s="225">
        <v>0</v>
      </c>
      <c r="DW250" s="225">
        <v>0</v>
      </c>
      <c r="DX250" s="225">
        <v>0</v>
      </c>
      <c r="DY250" s="225">
        <v>0</v>
      </c>
      <c r="DZ250" s="225">
        <v>0</v>
      </c>
      <c r="EA250" s="225">
        <v>0</v>
      </c>
      <c r="EB250" s="225">
        <v>0</v>
      </c>
      <c r="EC250" s="225">
        <v>0</v>
      </c>
      <c r="ED250" s="225">
        <v>0</v>
      </c>
    </row>
    <row r="251" spans="1:134" ht="15" x14ac:dyDescent="0.25">
      <c r="A251" s="216">
        <v>103</v>
      </c>
      <c r="B251" s="216">
        <v>96</v>
      </c>
      <c r="C251" s="216" t="s">
        <v>949</v>
      </c>
      <c r="D251" s="2">
        <v>99709</v>
      </c>
      <c r="E251" s="2">
        <v>99709</v>
      </c>
      <c r="F251" s="217" t="s">
        <v>773</v>
      </c>
      <c r="G251" s="20">
        <v>291</v>
      </c>
      <c r="H251" s="20">
        <v>167</v>
      </c>
      <c r="I251" s="20">
        <v>155</v>
      </c>
      <c r="J251" s="20">
        <v>12</v>
      </c>
      <c r="K251" s="20">
        <v>9</v>
      </c>
      <c r="L251" s="20">
        <v>56</v>
      </c>
      <c r="M251" s="20">
        <v>65</v>
      </c>
      <c r="N251" s="20">
        <v>0</v>
      </c>
      <c r="O251" s="20">
        <v>0</v>
      </c>
      <c r="P251" s="20">
        <v>0</v>
      </c>
      <c r="Q251" s="20">
        <v>65</v>
      </c>
      <c r="R251" s="20">
        <v>5317.666666666667</v>
      </c>
      <c r="S251" s="20">
        <v>1757.75</v>
      </c>
      <c r="T251" s="20">
        <v>2250.6615384615384</v>
      </c>
      <c r="U251" s="20">
        <v>0</v>
      </c>
      <c r="V251" s="20">
        <v>0</v>
      </c>
      <c r="W251" s="20">
        <v>0</v>
      </c>
      <c r="X251" s="20">
        <v>2250.6615384615384</v>
      </c>
      <c r="Y251" s="20">
        <v>23.123076923076923</v>
      </c>
      <c r="Z251" s="20">
        <v>143.87692307692308</v>
      </c>
      <c r="AA251" s="20">
        <v>0</v>
      </c>
      <c r="AB251" s="218">
        <v>0</v>
      </c>
      <c r="AC251" s="218">
        <v>0</v>
      </c>
      <c r="AD251" s="219">
        <v>167</v>
      </c>
      <c r="AE251" s="220">
        <v>21.46153846153846</v>
      </c>
      <c r="AF251" s="220">
        <v>133.53846153846155</v>
      </c>
      <c r="AG251" s="221">
        <v>155</v>
      </c>
      <c r="AH251" s="220">
        <v>0</v>
      </c>
      <c r="AI251" s="220">
        <v>22.01683181071742</v>
      </c>
      <c r="AJ251" s="220">
        <v>136.99362015557506</v>
      </c>
      <c r="AK251" s="220">
        <v>159.01045196629246</v>
      </c>
      <c r="AL251" s="220">
        <v>0</v>
      </c>
      <c r="AM251" s="220">
        <v>20.473333958656568</v>
      </c>
      <c r="AN251" s="220">
        <v>127.38963352052977</v>
      </c>
      <c r="AO251" s="220">
        <v>147.86296747918635</v>
      </c>
      <c r="AP251" s="220">
        <v>0</v>
      </c>
      <c r="AQ251" s="220">
        <v>0</v>
      </c>
      <c r="AR251" s="220">
        <v>0</v>
      </c>
      <c r="AS251" s="220">
        <v>151.40313673368027</v>
      </c>
      <c r="AT251" s="220">
        <v>155.16017917344925</v>
      </c>
      <c r="AU251" s="220">
        <v>159.01045196629246</v>
      </c>
      <c r="AV251" s="220">
        <v>162.95626860716601</v>
      </c>
      <c r="AW251" s="220">
        <v>167</v>
      </c>
      <c r="AX251" s="220">
        <v>141.05456226936073</v>
      </c>
      <c r="AY251" s="220">
        <v>144.41864891220024</v>
      </c>
      <c r="AZ251" s="220">
        <v>147.86296747918632</v>
      </c>
      <c r="BA251" s="220">
        <v>151.38943146492716</v>
      </c>
      <c r="BB251" s="220">
        <v>155</v>
      </c>
      <c r="BC251" s="220">
        <v>0</v>
      </c>
      <c r="BD251" s="220">
        <v>0</v>
      </c>
      <c r="BE251" s="220">
        <v>0</v>
      </c>
      <c r="BF251" s="220">
        <v>0</v>
      </c>
      <c r="BG251" s="220">
        <v>0</v>
      </c>
      <c r="BH251" s="222">
        <v>168.73744023887679</v>
      </c>
      <c r="BI251" s="222">
        <v>170.49295651717674</v>
      </c>
      <c r="BJ251" s="222">
        <v>172.26673689500916</v>
      </c>
      <c r="BK251" s="223">
        <v>173.55828607798711</v>
      </c>
      <c r="BL251" s="223">
        <v>174.84983526096505</v>
      </c>
      <c r="BM251" s="223">
        <v>176.14138444394302</v>
      </c>
      <c r="BN251" s="223">
        <v>177.43293362692097</v>
      </c>
      <c r="BO251" s="223">
        <v>178.96010582545935</v>
      </c>
      <c r="BP251" s="223">
        <v>180.4872780239977</v>
      </c>
      <c r="BQ251" s="223">
        <v>184.72103776858012</v>
      </c>
      <c r="BR251" s="223">
        <v>189.76527271549028</v>
      </c>
      <c r="BS251" s="223">
        <v>191.98009696967671</v>
      </c>
      <c r="BT251" s="223">
        <v>193.19638118017258</v>
      </c>
      <c r="BU251" s="223">
        <v>194.45595824094102</v>
      </c>
      <c r="BV251" s="223">
        <v>195.74584029690035</v>
      </c>
      <c r="BW251" s="222">
        <v>156.61259423368804</v>
      </c>
      <c r="BX251" s="222">
        <v>158.24196562971494</v>
      </c>
      <c r="BY251" s="222">
        <v>159.88828873488873</v>
      </c>
      <c r="BZ251" s="223">
        <v>161.0870319885509</v>
      </c>
      <c r="CA251" s="223">
        <v>162.28577524221308</v>
      </c>
      <c r="CB251" s="223">
        <v>163.48451849587525</v>
      </c>
      <c r="CC251" s="223">
        <v>164.68326174953742</v>
      </c>
      <c r="CD251" s="223">
        <v>166.10069702362992</v>
      </c>
      <c r="CE251" s="223">
        <v>167.51813229772242</v>
      </c>
      <c r="CF251" s="223">
        <v>171.44766978520909</v>
      </c>
      <c r="CG251" s="223">
        <v>176.1294447359341</v>
      </c>
      <c r="CH251" s="223">
        <v>178.1851199419155</v>
      </c>
      <c r="CI251" s="223">
        <v>179.31400648459132</v>
      </c>
      <c r="CJ251" s="223">
        <v>180.48307501404705</v>
      </c>
      <c r="CK251" s="223">
        <v>181.68027093424882</v>
      </c>
      <c r="CL251" s="222">
        <v>0</v>
      </c>
      <c r="CM251" s="222">
        <v>0</v>
      </c>
      <c r="CN251" s="222">
        <v>0</v>
      </c>
      <c r="CO251" s="223">
        <v>0</v>
      </c>
      <c r="CP251" s="223">
        <v>0</v>
      </c>
      <c r="CQ251" s="223">
        <v>0</v>
      </c>
      <c r="CR251" s="223">
        <v>0</v>
      </c>
      <c r="CS251" s="223">
        <v>0</v>
      </c>
      <c r="CT251" s="223">
        <v>0</v>
      </c>
      <c r="CU251" s="223">
        <v>0</v>
      </c>
      <c r="CV251" s="223">
        <v>0</v>
      </c>
      <c r="CW251" s="223">
        <v>0</v>
      </c>
      <c r="CX251" s="223">
        <v>0</v>
      </c>
      <c r="CY251" s="223">
        <v>0</v>
      </c>
      <c r="CZ251" s="223">
        <v>0</v>
      </c>
      <c r="DA251" s="224">
        <v>0</v>
      </c>
      <c r="DB251" s="224">
        <v>0</v>
      </c>
      <c r="DC251" s="224">
        <v>0</v>
      </c>
      <c r="DD251" s="225">
        <v>0</v>
      </c>
      <c r="DE251" s="225">
        <v>0</v>
      </c>
      <c r="DF251" s="225">
        <v>0</v>
      </c>
      <c r="DG251" s="225">
        <v>0</v>
      </c>
      <c r="DH251" s="225">
        <v>0</v>
      </c>
      <c r="DI251" s="225">
        <v>0</v>
      </c>
      <c r="DJ251" s="225">
        <v>0</v>
      </c>
      <c r="DK251" s="225">
        <v>0</v>
      </c>
      <c r="DL251" s="225">
        <v>0</v>
      </c>
      <c r="DM251" s="225">
        <v>0</v>
      </c>
      <c r="DN251" s="225">
        <v>0</v>
      </c>
      <c r="DO251" s="225">
        <v>0</v>
      </c>
      <c r="DP251" s="224">
        <v>0</v>
      </c>
      <c r="DQ251" s="224">
        <v>0</v>
      </c>
      <c r="DR251" s="224">
        <v>0</v>
      </c>
      <c r="DS251" s="225">
        <v>0</v>
      </c>
      <c r="DT251" s="225">
        <v>0</v>
      </c>
      <c r="DU251" s="225">
        <v>0</v>
      </c>
      <c r="DV251" s="225">
        <v>0</v>
      </c>
      <c r="DW251" s="225">
        <v>0</v>
      </c>
      <c r="DX251" s="225">
        <v>0</v>
      </c>
      <c r="DY251" s="225">
        <v>0</v>
      </c>
      <c r="DZ251" s="225">
        <v>0</v>
      </c>
      <c r="EA251" s="225">
        <v>0</v>
      </c>
      <c r="EB251" s="225">
        <v>0</v>
      </c>
      <c r="EC251" s="225">
        <v>0</v>
      </c>
      <c r="ED251" s="225">
        <v>0</v>
      </c>
    </row>
    <row r="252" spans="1:134" ht="15" x14ac:dyDescent="0.25">
      <c r="A252" s="216">
        <v>105</v>
      </c>
      <c r="B252" s="216">
        <v>96</v>
      </c>
      <c r="C252" s="216" t="s">
        <v>950</v>
      </c>
      <c r="D252" s="2">
        <v>99709</v>
      </c>
      <c r="E252" s="2">
        <v>99709</v>
      </c>
      <c r="F252" s="217" t="s">
        <v>773</v>
      </c>
      <c r="G252" s="20">
        <v>77</v>
      </c>
      <c r="H252" s="20">
        <v>33</v>
      </c>
      <c r="I252" s="20">
        <v>32</v>
      </c>
      <c r="J252" s="20">
        <v>1</v>
      </c>
      <c r="K252" s="20">
        <v>0</v>
      </c>
      <c r="L252" s="20">
        <v>0</v>
      </c>
      <c r="M252" s="20">
        <v>0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20">
        <v>834.49503068156923</v>
      </c>
      <c r="T252" s="20">
        <v>834.49503068156923</v>
      </c>
      <c r="U252" s="20">
        <v>1408.3846153846155</v>
      </c>
      <c r="V252" s="20">
        <v>0</v>
      </c>
      <c r="W252" s="20">
        <v>0</v>
      </c>
      <c r="X252" s="20">
        <v>1365.173957061457</v>
      </c>
      <c r="Y252" s="20">
        <v>0.75610706860706856</v>
      </c>
      <c r="Z252" s="20">
        <v>32.201013513513516</v>
      </c>
      <c r="AA252" s="20">
        <v>4.2879417879417882E-2</v>
      </c>
      <c r="AB252" s="218">
        <v>0</v>
      </c>
      <c r="AC252" s="218">
        <v>0</v>
      </c>
      <c r="AD252" s="219">
        <v>33</v>
      </c>
      <c r="AE252" s="220">
        <v>0.73319473319473316</v>
      </c>
      <c r="AF252" s="220">
        <v>31.225225225225227</v>
      </c>
      <c r="AG252" s="221">
        <v>31.95841995841996</v>
      </c>
      <c r="AH252" s="220">
        <v>4.1580041580041582E-2</v>
      </c>
      <c r="AI252" s="220">
        <v>0.71993369289891307</v>
      </c>
      <c r="AJ252" s="220">
        <v>30.660465344649555</v>
      </c>
      <c r="AK252" s="220">
        <v>31.380399037548468</v>
      </c>
      <c r="AL252" s="220">
        <v>4.0827997706932691E-2</v>
      </c>
      <c r="AM252" s="220">
        <v>0.69943450961473241</v>
      </c>
      <c r="AN252" s="220">
        <v>29.787448141985461</v>
      </c>
      <c r="AO252" s="220">
        <v>30.486882651600194</v>
      </c>
      <c r="AP252" s="220">
        <v>3.9665473135050991E-2</v>
      </c>
      <c r="AQ252" s="220">
        <v>0</v>
      </c>
      <c r="AR252" s="220">
        <v>0</v>
      </c>
      <c r="AS252" s="220">
        <v>29.879110382294556</v>
      </c>
      <c r="AT252" s="220">
        <v>30.620555296783245</v>
      </c>
      <c r="AU252" s="220">
        <v>31.380399037548464</v>
      </c>
      <c r="AV252" s="220">
        <v>32.159098168256293</v>
      </c>
      <c r="AW252" s="220">
        <v>32.957120582120581</v>
      </c>
      <c r="AX252" s="220">
        <v>29.083102826163412</v>
      </c>
      <c r="AY252" s="220">
        <v>29.776721495249706</v>
      </c>
      <c r="AZ252" s="220">
        <v>30.486882651600194</v>
      </c>
      <c r="BA252" s="220">
        <v>31.213980825952124</v>
      </c>
      <c r="BB252" s="220">
        <v>31.95841995841996</v>
      </c>
      <c r="BC252" s="220">
        <v>0</v>
      </c>
      <c r="BD252" s="220">
        <v>0</v>
      </c>
      <c r="BE252" s="220">
        <v>0</v>
      </c>
      <c r="BF252" s="220">
        <v>0</v>
      </c>
      <c r="BG252" s="220">
        <v>0</v>
      </c>
      <c r="BH252" s="222">
        <v>33.374135011904357</v>
      </c>
      <c r="BI252" s="222">
        <v>33.796426026279761</v>
      </c>
      <c r="BJ252" s="222">
        <v>34.224060391149742</v>
      </c>
      <c r="BK252" s="223">
        <v>34.661763993172222</v>
      </c>
      <c r="BL252" s="223">
        <v>35.099467595194689</v>
      </c>
      <c r="BM252" s="223">
        <v>35.537171197217162</v>
      </c>
      <c r="BN252" s="223">
        <v>35.974874799239636</v>
      </c>
      <c r="BO252" s="223">
        <v>36.492430600457801</v>
      </c>
      <c r="BP252" s="223">
        <v>37.009986401675967</v>
      </c>
      <c r="BQ252" s="223">
        <v>38.444799659060934</v>
      </c>
      <c r="BR252" s="223">
        <v>40.154281446366504</v>
      </c>
      <c r="BS252" s="223">
        <v>40.904881242859659</v>
      </c>
      <c r="BT252" s="223">
        <v>41.317077686505399</v>
      </c>
      <c r="BU252" s="223">
        <v>41.74394599612102</v>
      </c>
      <c r="BV252" s="223">
        <v>42.181084611915551</v>
      </c>
      <c r="BW252" s="222">
        <v>32.362797587301202</v>
      </c>
      <c r="BX252" s="222">
        <v>32.772291904271285</v>
      </c>
      <c r="BY252" s="222">
        <v>33.186967652023995</v>
      </c>
      <c r="BZ252" s="223">
        <v>33.61140750853064</v>
      </c>
      <c r="CA252" s="223">
        <v>34.035847365037277</v>
      </c>
      <c r="CB252" s="223">
        <v>34.460287221543915</v>
      </c>
      <c r="CC252" s="223">
        <v>34.88472707805056</v>
      </c>
      <c r="CD252" s="223">
        <v>35.3865993701409</v>
      </c>
      <c r="CE252" s="223">
        <v>35.88847166223124</v>
      </c>
      <c r="CF252" s="223">
        <v>37.279805729998479</v>
      </c>
      <c r="CG252" s="223">
        <v>38.937485038900853</v>
      </c>
      <c r="CH252" s="223">
        <v>39.665339387015429</v>
      </c>
      <c r="CI252" s="223">
        <v>40.06504502933857</v>
      </c>
      <c r="CJ252" s="223">
        <v>40.478977935632507</v>
      </c>
      <c r="CK252" s="223">
        <v>40.902869926705989</v>
      </c>
      <c r="CL252" s="222">
        <v>0</v>
      </c>
      <c r="CM252" s="222">
        <v>0</v>
      </c>
      <c r="CN252" s="222">
        <v>0</v>
      </c>
      <c r="CO252" s="223">
        <v>0</v>
      </c>
      <c r="CP252" s="223">
        <v>0</v>
      </c>
      <c r="CQ252" s="223">
        <v>0</v>
      </c>
      <c r="CR252" s="223">
        <v>0</v>
      </c>
      <c r="CS252" s="223">
        <v>0</v>
      </c>
      <c r="CT252" s="223">
        <v>0</v>
      </c>
      <c r="CU252" s="223">
        <v>0</v>
      </c>
      <c r="CV252" s="223">
        <v>0</v>
      </c>
      <c r="CW252" s="223">
        <v>0</v>
      </c>
      <c r="CX252" s="223">
        <v>0</v>
      </c>
      <c r="CY252" s="223">
        <v>0</v>
      </c>
      <c r="CZ252" s="223">
        <v>0</v>
      </c>
      <c r="DA252" s="224">
        <v>4.3421981540338751E-2</v>
      </c>
      <c r="DB252" s="224">
        <v>4.397141039068405E-2</v>
      </c>
      <c r="DC252" s="224">
        <v>4.4527791297358503E-2</v>
      </c>
      <c r="DD252" s="225">
        <v>4.5097272954946949E-2</v>
      </c>
      <c r="DE252" s="225">
        <v>4.566675461253538E-2</v>
      </c>
      <c r="DF252" s="225">
        <v>4.6236236270123812E-2</v>
      </c>
      <c r="DG252" s="225">
        <v>4.6805717927712258E-2</v>
      </c>
      <c r="DH252" s="225">
        <v>4.747909263655712E-2</v>
      </c>
      <c r="DI252" s="225">
        <v>4.8152467345401989E-2</v>
      </c>
      <c r="DJ252" s="225">
        <v>5.0019255346163069E-2</v>
      </c>
      <c r="DK252" s="225">
        <v>5.2243405472764126E-2</v>
      </c>
      <c r="DL252" s="225">
        <v>5.3219986004241042E-2</v>
      </c>
      <c r="DM252" s="225">
        <v>5.3756281142994279E-2</v>
      </c>
      <c r="DN252" s="225">
        <v>5.4311665360552985E-2</v>
      </c>
      <c r="DO252" s="225">
        <v>5.4880411933275509E-2</v>
      </c>
      <c r="DP252" s="224">
        <v>0</v>
      </c>
      <c r="DQ252" s="224">
        <v>0</v>
      </c>
      <c r="DR252" s="224">
        <v>0</v>
      </c>
      <c r="DS252" s="225">
        <v>0</v>
      </c>
      <c r="DT252" s="225">
        <v>0</v>
      </c>
      <c r="DU252" s="225">
        <v>0</v>
      </c>
      <c r="DV252" s="225">
        <v>0</v>
      </c>
      <c r="DW252" s="225">
        <v>0</v>
      </c>
      <c r="DX252" s="225">
        <v>0</v>
      </c>
      <c r="DY252" s="225">
        <v>0</v>
      </c>
      <c r="DZ252" s="225">
        <v>0</v>
      </c>
      <c r="EA252" s="225">
        <v>0</v>
      </c>
      <c r="EB252" s="225">
        <v>0</v>
      </c>
      <c r="EC252" s="225">
        <v>0</v>
      </c>
      <c r="ED252" s="225">
        <v>0</v>
      </c>
    </row>
    <row r="253" spans="1:134" ht="15" x14ac:dyDescent="0.25">
      <c r="A253" s="216">
        <v>106</v>
      </c>
      <c r="B253" s="216">
        <v>96</v>
      </c>
      <c r="C253" s="216" t="s">
        <v>951</v>
      </c>
      <c r="D253" s="2">
        <v>99709</v>
      </c>
      <c r="E253" s="2">
        <v>99709</v>
      </c>
      <c r="F253" s="217" t="s">
        <v>773</v>
      </c>
      <c r="G253" s="20">
        <v>295</v>
      </c>
      <c r="H253" s="20">
        <v>186</v>
      </c>
      <c r="I253" s="20">
        <v>169</v>
      </c>
      <c r="J253" s="20">
        <v>17</v>
      </c>
      <c r="K253" s="20">
        <v>6</v>
      </c>
      <c r="L253" s="20">
        <v>72</v>
      </c>
      <c r="M253" s="20">
        <v>78</v>
      </c>
      <c r="N253" s="20">
        <v>0</v>
      </c>
      <c r="O253" s="20">
        <v>0</v>
      </c>
      <c r="P253" s="20">
        <v>0</v>
      </c>
      <c r="Q253" s="20">
        <v>78</v>
      </c>
      <c r="R253" s="20">
        <v>5043.666666666667</v>
      </c>
      <c r="S253" s="20">
        <v>1138.4166666666667</v>
      </c>
      <c r="T253" s="20">
        <v>1438.8205128205129</v>
      </c>
      <c r="U253" s="20">
        <v>0</v>
      </c>
      <c r="V253" s="20">
        <v>0</v>
      </c>
      <c r="W253" s="20">
        <v>0</v>
      </c>
      <c r="X253" s="20">
        <v>1438.8205128205129</v>
      </c>
      <c r="Y253" s="20">
        <v>14.307692307692308</v>
      </c>
      <c r="Z253" s="20">
        <v>171.69230769230768</v>
      </c>
      <c r="AA253" s="20">
        <v>0</v>
      </c>
      <c r="AB253" s="218">
        <v>0</v>
      </c>
      <c r="AC253" s="218">
        <v>0</v>
      </c>
      <c r="AD253" s="219">
        <v>186</v>
      </c>
      <c r="AE253" s="220">
        <v>13</v>
      </c>
      <c r="AF253" s="220">
        <v>155.99999999999997</v>
      </c>
      <c r="AG253" s="221">
        <v>168.99999999999997</v>
      </c>
      <c r="AH253" s="220">
        <v>0</v>
      </c>
      <c r="AI253" s="220">
        <v>13.623189343956886</v>
      </c>
      <c r="AJ253" s="220">
        <v>163.47827212748263</v>
      </c>
      <c r="AK253" s="220">
        <v>177.10146147143951</v>
      </c>
      <c r="AL253" s="220">
        <v>0</v>
      </c>
      <c r="AM253" s="220">
        <v>12.401410175673693</v>
      </c>
      <c r="AN253" s="220">
        <v>148.81692210808427</v>
      </c>
      <c r="AO253" s="220">
        <v>161.21833228375797</v>
      </c>
      <c r="AP253" s="220">
        <v>0</v>
      </c>
      <c r="AQ253" s="220">
        <v>0</v>
      </c>
      <c r="AR253" s="220">
        <v>0</v>
      </c>
      <c r="AS253" s="220">
        <v>168.62864330817084</v>
      </c>
      <c r="AT253" s="220">
        <v>172.81313369018901</v>
      </c>
      <c r="AU253" s="220">
        <v>177.10146147143951</v>
      </c>
      <c r="AV253" s="220">
        <v>181.49620335887951</v>
      </c>
      <c r="AW253" s="220">
        <v>186</v>
      </c>
      <c r="AX253" s="220">
        <v>153.79497434530296</v>
      </c>
      <c r="AY253" s="220">
        <v>157.46291397523763</v>
      </c>
      <c r="AZ253" s="220">
        <v>161.21833228375797</v>
      </c>
      <c r="BA253" s="220">
        <v>165.06331559724313</v>
      </c>
      <c r="BB253" s="220">
        <v>168.99999999999997</v>
      </c>
      <c r="BC253" s="220">
        <v>0</v>
      </c>
      <c r="BD253" s="220">
        <v>0</v>
      </c>
      <c r="BE253" s="220">
        <v>0</v>
      </c>
      <c r="BF253" s="220">
        <v>0</v>
      </c>
      <c r="BG253" s="220">
        <v>0</v>
      </c>
      <c r="BH253" s="222">
        <v>187.76343140038284</v>
      </c>
      <c r="BI253" s="222">
        <v>189.54358156584019</v>
      </c>
      <c r="BJ253" s="222">
        <v>191.34060900387368</v>
      </c>
      <c r="BK253" s="223">
        <v>191.55780834293409</v>
      </c>
      <c r="BL253" s="223">
        <v>191.77500768199448</v>
      </c>
      <c r="BM253" s="223">
        <v>191.9922070210549</v>
      </c>
      <c r="BN253" s="223">
        <v>192.20940636011528</v>
      </c>
      <c r="BO253" s="223">
        <v>192.46623033284948</v>
      </c>
      <c r="BP253" s="223">
        <v>192.72305430558359</v>
      </c>
      <c r="BQ253" s="223">
        <v>193.43504408528642</v>
      </c>
      <c r="BR253" s="223">
        <v>194.28333117413587</v>
      </c>
      <c r="BS253" s="223">
        <v>194.65579733375594</v>
      </c>
      <c r="BT253" s="223">
        <v>194.86033939077629</v>
      </c>
      <c r="BU253" s="223">
        <v>195.07216199010134</v>
      </c>
      <c r="BV253" s="223">
        <v>195.28908096903973</v>
      </c>
      <c r="BW253" s="222">
        <v>170.60225756271342</v>
      </c>
      <c r="BX253" s="222">
        <v>172.21970583132787</v>
      </c>
      <c r="BY253" s="222">
        <v>173.85248882610026</v>
      </c>
      <c r="BZ253" s="223">
        <v>174.0498366126659</v>
      </c>
      <c r="CA253" s="223">
        <v>174.24718439923151</v>
      </c>
      <c r="CB253" s="223">
        <v>174.44453218579716</v>
      </c>
      <c r="CC253" s="223">
        <v>174.6418799723628</v>
      </c>
      <c r="CD253" s="223">
        <v>174.87523078629869</v>
      </c>
      <c r="CE253" s="223">
        <v>175.10858160023454</v>
      </c>
      <c r="CF253" s="223">
        <v>175.75549704523334</v>
      </c>
      <c r="CG253" s="223">
        <v>176.52625251843523</v>
      </c>
      <c r="CH253" s="223">
        <v>176.86467607206853</v>
      </c>
      <c r="CI253" s="223">
        <v>177.05052342495264</v>
      </c>
      <c r="CJ253" s="223">
        <v>177.24298589423185</v>
      </c>
      <c r="CK253" s="223">
        <v>177.44007894498768</v>
      </c>
      <c r="CL253" s="222">
        <v>0</v>
      </c>
      <c r="CM253" s="222">
        <v>0</v>
      </c>
      <c r="CN253" s="222">
        <v>0</v>
      </c>
      <c r="CO253" s="223">
        <v>0</v>
      </c>
      <c r="CP253" s="223">
        <v>0</v>
      </c>
      <c r="CQ253" s="223">
        <v>0</v>
      </c>
      <c r="CR253" s="223">
        <v>0</v>
      </c>
      <c r="CS253" s="223">
        <v>0</v>
      </c>
      <c r="CT253" s="223">
        <v>0</v>
      </c>
      <c r="CU253" s="223">
        <v>0</v>
      </c>
      <c r="CV253" s="223">
        <v>0</v>
      </c>
      <c r="CW253" s="223">
        <v>0</v>
      </c>
      <c r="CX253" s="223">
        <v>0</v>
      </c>
      <c r="CY253" s="223">
        <v>0</v>
      </c>
      <c r="CZ253" s="223">
        <v>0</v>
      </c>
      <c r="DA253" s="224">
        <v>0</v>
      </c>
      <c r="DB253" s="224">
        <v>0</v>
      </c>
      <c r="DC253" s="224">
        <v>0</v>
      </c>
      <c r="DD253" s="225">
        <v>0</v>
      </c>
      <c r="DE253" s="225">
        <v>0</v>
      </c>
      <c r="DF253" s="225">
        <v>0</v>
      </c>
      <c r="DG253" s="225">
        <v>0</v>
      </c>
      <c r="DH253" s="225">
        <v>0</v>
      </c>
      <c r="DI253" s="225">
        <v>0</v>
      </c>
      <c r="DJ253" s="225">
        <v>0</v>
      </c>
      <c r="DK253" s="225">
        <v>0</v>
      </c>
      <c r="DL253" s="225">
        <v>0</v>
      </c>
      <c r="DM253" s="225">
        <v>0</v>
      </c>
      <c r="DN253" s="225">
        <v>0</v>
      </c>
      <c r="DO253" s="225">
        <v>0</v>
      </c>
      <c r="DP253" s="224">
        <v>0</v>
      </c>
      <c r="DQ253" s="224">
        <v>0</v>
      </c>
      <c r="DR253" s="224">
        <v>0</v>
      </c>
      <c r="DS253" s="225">
        <v>0</v>
      </c>
      <c r="DT253" s="225">
        <v>0</v>
      </c>
      <c r="DU253" s="225">
        <v>0</v>
      </c>
      <c r="DV253" s="225">
        <v>0</v>
      </c>
      <c r="DW253" s="225">
        <v>0</v>
      </c>
      <c r="DX253" s="225">
        <v>0</v>
      </c>
      <c r="DY253" s="225">
        <v>0</v>
      </c>
      <c r="DZ253" s="225">
        <v>0</v>
      </c>
      <c r="EA253" s="225">
        <v>0</v>
      </c>
      <c r="EB253" s="225">
        <v>0</v>
      </c>
      <c r="EC253" s="225">
        <v>0</v>
      </c>
      <c r="ED253" s="225">
        <v>0</v>
      </c>
    </row>
    <row r="254" spans="1:134" ht="15" x14ac:dyDescent="0.25">
      <c r="A254" s="216">
        <v>107</v>
      </c>
      <c r="B254" s="216">
        <v>96</v>
      </c>
      <c r="C254" s="216" t="s">
        <v>952</v>
      </c>
      <c r="D254" s="2">
        <v>99709</v>
      </c>
      <c r="E254" s="2">
        <v>99709</v>
      </c>
      <c r="F254" s="217" t="s">
        <v>773</v>
      </c>
      <c r="G254" s="20">
        <v>234</v>
      </c>
      <c r="H254" s="20">
        <v>105</v>
      </c>
      <c r="I254" s="20">
        <v>99</v>
      </c>
      <c r="J254" s="20">
        <v>6</v>
      </c>
      <c r="K254" s="20">
        <v>1</v>
      </c>
      <c r="L254" s="20">
        <v>92</v>
      </c>
      <c r="M254" s="20">
        <v>93</v>
      </c>
      <c r="N254" s="20">
        <v>10</v>
      </c>
      <c r="O254" s="20">
        <v>0</v>
      </c>
      <c r="P254" s="20">
        <v>0</v>
      </c>
      <c r="Q254" s="20">
        <v>103</v>
      </c>
      <c r="R254" s="20">
        <v>4272</v>
      </c>
      <c r="S254" s="20">
        <v>2161.413043478261</v>
      </c>
      <c r="T254" s="20">
        <v>2184.1075268817203</v>
      </c>
      <c r="U254" s="20">
        <v>4861.3</v>
      </c>
      <c r="V254" s="20">
        <v>0</v>
      </c>
      <c r="W254" s="20">
        <v>0</v>
      </c>
      <c r="X254" s="20">
        <v>2444.029126213592</v>
      </c>
      <c r="Y254" s="20">
        <v>1.1290322580645162</v>
      </c>
      <c r="Z254" s="20">
        <v>103.87096774193549</v>
      </c>
      <c r="AA254" s="20">
        <v>0</v>
      </c>
      <c r="AB254" s="218">
        <v>10</v>
      </c>
      <c r="AC254" s="218">
        <v>0</v>
      </c>
      <c r="AD254" s="219">
        <v>115</v>
      </c>
      <c r="AE254" s="220">
        <v>1.0645161290322582</v>
      </c>
      <c r="AF254" s="220">
        <v>97.935483870967744</v>
      </c>
      <c r="AG254" s="221">
        <v>99</v>
      </c>
      <c r="AH254" s="220">
        <v>0</v>
      </c>
      <c r="AI254" s="220">
        <v>1.0750175427506736</v>
      </c>
      <c r="AJ254" s="220">
        <v>98.901613933061967</v>
      </c>
      <c r="AK254" s="220">
        <v>99.976631475812638</v>
      </c>
      <c r="AL254" s="220">
        <v>0</v>
      </c>
      <c r="AM254" s="220">
        <v>1.0155000888268781</v>
      </c>
      <c r="AN254" s="220">
        <v>93.426008172072784</v>
      </c>
      <c r="AO254" s="220">
        <v>94.441508260899667</v>
      </c>
      <c r="AP254" s="220">
        <v>0</v>
      </c>
      <c r="AQ254" s="220">
        <v>9.5966573850124082</v>
      </c>
      <c r="AR254" s="220">
        <v>0</v>
      </c>
      <c r="AS254" s="220">
        <v>95.193588964289987</v>
      </c>
      <c r="AT254" s="220">
        <v>97.555801276719592</v>
      </c>
      <c r="AU254" s="220">
        <v>99.976631475812638</v>
      </c>
      <c r="AV254" s="220">
        <v>102.45753415420619</v>
      </c>
      <c r="AW254" s="220">
        <v>105</v>
      </c>
      <c r="AX254" s="220">
        <v>90.092913965591691</v>
      </c>
      <c r="AY254" s="220">
        <v>92.241588660050468</v>
      </c>
      <c r="AZ254" s="220">
        <v>94.441508260899653</v>
      </c>
      <c r="BA254" s="220">
        <v>96.693894935663153</v>
      </c>
      <c r="BB254" s="220">
        <v>99</v>
      </c>
      <c r="BC254" s="220">
        <v>9.2095832965313207</v>
      </c>
      <c r="BD254" s="220">
        <v>9.4011284192667119</v>
      </c>
      <c r="BE254" s="220">
        <v>9.5966573850124082</v>
      </c>
      <c r="BF254" s="220">
        <v>9.7962530515561959</v>
      </c>
      <c r="BG254" s="220">
        <v>10</v>
      </c>
      <c r="BH254" s="222">
        <v>105.99548546795805</v>
      </c>
      <c r="BI254" s="222">
        <v>107.00040894845817</v>
      </c>
      <c r="BJ254" s="222">
        <v>108.01485992154159</v>
      </c>
      <c r="BK254" s="223">
        <v>108.9081800830805</v>
      </c>
      <c r="BL254" s="223">
        <v>109.8015002446194</v>
      </c>
      <c r="BM254" s="223">
        <v>110.69482040615834</v>
      </c>
      <c r="BN254" s="223">
        <v>111.58814056769725</v>
      </c>
      <c r="BO254" s="223">
        <v>112.64443306749233</v>
      </c>
      <c r="BP254" s="223">
        <v>113.70072556728736</v>
      </c>
      <c r="BQ254" s="223">
        <v>116.62907161000398</v>
      </c>
      <c r="BR254" s="223">
        <v>120.11799548297967</v>
      </c>
      <c r="BS254" s="223">
        <v>121.64991326559802</v>
      </c>
      <c r="BT254" s="223">
        <v>122.49117523356439</v>
      </c>
      <c r="BU254" s="223">
        <v>123.36238137749305</v>
      </c>
      <c r="BV254" s="223">
        <v>124.25454844459524</v>
      </c>
      <c r="BW254" s="222">
        <v>99.938600584074734</v>
      </c>
      <c r="BX254" s="222">
        <v>100.88609986568913</v>
      </c>
      <c r="BY254" s="222">
        <v>101.84258221173921</v>
      </c>
      <c r="BZ254" s="223">
        <v>102.68485550690447</v>
      </c>
      <c r="CA254" s="223">
        <v>103.52712880206974</v>
      </c>
      <c r="CB254" s="223">
        <v>104.36940209723501</v>
      </c>
      <c r="CC254" s="223">
        <v>105.21167539240028</v>
      </c>
      <c r="CD254" s="223">
        <v>106.20760832077848</v>
      </c>
      <c r="CE254" s="223">
        <v>107.20354124915666</v>
      </c>
      <c r="CF254" s="223">
        <v>109.96455323228948</v>
      </c>
      <c r="CG254" s="223">
        <v>113.2541100268094</v>
      </c>
      <c r="CH254" s="223">
        <v>114.698489650421</v>
      </c>
      <c r="CI254" s="223">
        <v>115.49167950593215</v>
      </c>
      <c r="CJ254" s="223">
        <v>116.3131024416363</v>
      </c>
      <c r="CK254" s="223">
        <v>117.15428853347551</v>
      </c>
      <c r="CL254" s="222">
        <v>10.094808139805529</v>
      </c>
      <c r="CM254" s="222">
        <v>10.190515137948397</v>
      </c>
      <c r="CN254" s="222">
        <v>10.287129516337295</v>
      </c>
      <c r="CO254" s="223">
        <v>10.372207626960048</v>
      </c>
      <c r="CP254" s="223">
        <v>10.457285737582803</v>
      </c>
      <c r="CQ254" s="223">
        <v>10.542363848205557</v>
      </c>
      <c r="CR254" s="223">
        <v>10.627441958828312</v>
      </c>
      <c r="CS254" s="223">
        <v>10.72804124452308</v>
      </c>
      <c r="CT254" s="223">
        <v>10.828640530217845</v>
      </c>
      <c r="CU254" s="223">
        <v>11.10753062952419</v>
      </c>
      <c r="CV254" s="223">
        <v>11.439809093617111</v>
      </c>
      <c r="CW254" s="223">
        <v>11.58570602529505</v>
      </c>
      <c r="CX254" s="223">
        <v>11.66582621272042</v>
      </c>
      <c r="CY254" s="223">
        <v>11.74879822642791</v>
      </c>
      <c r="CZ254" s="223">
        <v>11.833766518532881</v>
      </c>
      <c r="DA254" s="224">
        <v>0</v>
      </c>
      <c r="DB254" s="224">
        <v>0</v>
      </c>
      <c r="DC254" s="224">
        <v>0</v>
      </c>
      <c r="DD254" s="225">
        <v>0</v>
      </c>
      <c r="DE254" s="225">
        <v>0</v>
      </c>
      <c r="DF254" s="225">
        <v>0</v>
      </c>
      <c r="DG254" s="225">
        <v>0</v>
      </c>
      <c r="DH254" s="225">
        <v>0</v>
      </c>
      <c r="DI254" s="225">
        <v>0</v>
      </c>
      <c r="DJ254" s="225">
        <v>0</v>
      </c>
      <c r="DK254" s="225">
        <v>0</v>
      </c>
      <c r="DL254" s="225">
        <v>0</v>
      </c>
      <c r="DM254" s="225">
        <v>0</v>
      </c>
      <c r="DN254" s="225">
        <v>0</v>
      </c>
      <c r="DO254" s="225">
        <v>0</v>
      </c>
      <c r="DP254" s="224">
        <v>0</v>
      </c>
      <c r="DQ254" s="224">
        <v>0</v>
      </c>
      <c r="DR254" s="224">
        <v>0</v>
      </c>
      <c r="DS254" s="225">
        <v>0</v>
      </c>
      <c r="DT254" s="225">
        <v>0</v>
      </c>
      <c r="DU254" s="225">
        <v>0</v>
      </c>
      <c r="DV254" s="225">
        <v>0</v>
      </c>
      <c r="DW254" s="225">
        <v>0</v>
      </c>
      <c r="DX254" s="225">
        <v>0</v>
      </c>
      <c r="DY254" s="225">
        <v>0</v>
      </c>
      <c r="DZ254" s="225">
        <v>0</v>
      </c>
      <c r="EA254" s="225">
        <v>0</v>
      </c>
      <c r="EB254" s="225">
        <v>0</v>
      </c>
      <c r="EC254" s="225">
        <v>0</v>
      </c>
      <c r="ED254" s="225">
        <v>0</v>
      </c>
    </row>
    <row r="255" spans="1:134" ht="15" x14ac:dyDescent="0.25">
      <c r="A255" s="216">
        <v>108</v>
      </c>
      <c r="B255" s="216">
        <v>96</v>
      </c>
      <c r="C255" s="216" t="s">
        <v>953</v>
      </c>
      <c r="D255" s="2">
        <v>99709</v>
      </c>
      <c r="E255" s="2">
        <v>99709</v>
      </c>
      <c r="F255" s="217" t="s">
        <v>773</v>
      </c>
      <c r="G255" s="20">
        <v>613</v>
      </c>
      <c r="H255" s="20">
        <v>246</v>
      </c>
      <c r="I255" s="20">
        <v>235</v>
      </c>
      <c r="J255" s="20">
        <v>11</v>
      </c>
      <c r="K255" s="20">
        <v>6</v>
      </c>
      <c r="L255" s="20">
        <v>166</v>
      </c>
      <c r="M255" s="20">
        <v>172</v>
      </c>
      <c r="N255" s="20">
        <v>14</v>
      </c>
      <c r="O255" s="20">
        <v>0</v>
      </c>
      <c r="P255" s="20">
        <v>0</v>
      </c>
      <c r="Q255" s="20">
        <v>186</v>
      </c>
      <c r="R255" s="20">
        <v>4640.5</v>
      </c>
      <c r="S255" s="20">
        <v>2312.2831325301204</v>
      </c>
      <c r="T255" s="20">
        <v>2393.5</v>
      </c>
      <c r="U255" s="20">
        <v>4804.2857142857147</v>
      </c>
      <c r="V255" s="20">
        <v>0</v>
      </c>
      <c r="W255" s="20">
        <v>0</v>
      </c>
      <c r="X255" s="20">
        <v>2574.9569892473119</v>
      </c>
      <c r="Y255" s="20">
        <v>8.5813953488372086</v>
      </c>
      <c r="Z255" s="20">
        <v>237.41860465116278</v>
      </c>
      <c r="AA255" s="20">
        <v>0</v>
      </c>
      <c r="AB255" s="218">
        <v>14</v>
      </c>
      <c r="AC255" s="218">
        <v>0</v>
      </c>
      <c r="AD255" s="219">
        <v>260</v>
      </c>
      <c r="AE255" s="220">
        <v>8.1976744186046506</v>
      </c>
      <c r="AF255" s="220">
        <v>226.80232558139534</v>
      </c>
      <c r="AG255" s="221">
        <v>235</v>
      </c>
      <c r="AH255" s="220">
        <v>0</v>
      </c>
      <c r="AI255" s="220">
        <v>8.1708476222757156</v>
      </c>
      <c r="AJ255" s="220">
        <v>226.06011754962816</v>
      </c>
      <c r="AK255" s="220">
        <v>234.23096517190388</v>
      </c>
      <c r="AL255" s="220">
        <v>0</v>
      </c>
      <c r="AM255" s="220">
        <v>7.820209457826433</v>
      </c>
      <c r="AN255" s="220">
        <v>216.35912833319799</v>
      </c>
      <c r="AO255" s="220">
        <v>224.17933779102441</v>
      </c>
      <c r="AP255" s="220">
        <v>0</v>
      </c>
      <c r="AQ255" s="220">
        <v>13.435320339017371</v>
      </c>
      <c r="AR255" s="220">
        <v>0</v>
      </c>
      <c r="AS255" s="220">
        <v>223.02497985919368</v>
      </c>
      <c r="AT255" s="220">
        <v>228.55930584831447</v>
      </c>
      <c r="AU255" s="220">
        <v>234.23096517190388</v>
      </c>
      <c r="AV255" s="220">
        <v>240.04336573271164</v>
      </c>
      <c r="AW255" s="220">
        <v>246</v>
      </c>
      <c r="AX255" s="220">
        <v>213.85691698903076</v>
      </c>
      <c r="AY255" s="220">
        <v>218.95730641527132</v>
      </c>
      <c r="AZ255" s="220">
        <v>224.17933779102444</v>
      </c>
      <c r="BA255" s="220">
        <v>229.52591222101861</v>
      </c>
      <c r="BB255" s="220">
        <v>235</v>
      </c>
      <c r="BC255" s="220">
        <v>12.893416615143849</v>
      </c>
      <c r="BD255" s="220">
        <v>13.161579786973396</v>
      </c>
      <c r="BE255" s="220">
        <v>13.435320339017371</v>
      </c>
      <c r="BF255" s="220">
        <v>13.714754272178675</v>
      </c>
      <c r="BG255" s="220">
        <v>14</v>
      </c>
      <c r="BH255" s="222">
        <v>248.332280239216</v>
      </c>
      <c r="BI255" s="222">
        <v>250.68667239353056</v>
      </c>
      <c r="BJ255" s="222">
        <v>253.06338610189744</v>
      </c>
      <c r="BK255" s="223">
        <v>253.64779287283341</v>
      </c>
      <c r="BL255" s="223">
        <v>254.23219964376932</v>
      </c>
      <c r="BM255" s="223">
        <v>254.81660641470523</v>
      </c>
      <c r="BN255" s="223">
        <v>255.4010131856412</v>
      </c>
      <c r="BO255" s="223">
        <v>256.09203586210884</v>
      </c>
      <c r="BP255" s="223">
        <v>256.78305853857637</v>
      </c>
      <c r="BQ255" s="223">
        <v>258.69877177184645</v>
      </c>
      <c r="BR255" s="223">
        <v>260.98121296418958</v>
      </c>
      <c r="BS255" s="223">
        <v>261.98338795499808</v>
      </c>
      <c r="BT255" s="223">
        <v>262.53373844676747</v>
      </c>
      <c r="BU255" s="223">
        <v>263.10367830854756</v>
      </c>
      <c r="BV255" s="223">
        <v>263.6873307293352</v>
      </c>
      <c r="BW255" s="222">
        <v>237.22799128542994</v>
      </c>
      <c r="BX255" s="222">
        <v>239.47710574178734</v>
      </c>
      <c r="BY255" s="222">
        <v>241.74754363392643</v>
      </c>
      <c r="BZ255" s="223">
        <v>242.30581839477989</v>
      </c>
      <c r="CA255" s="223">
        <v>242.8640931556333</v>
      </c>
      <c r="CB255" s="223">
        <v>243.42236791648671</v>
      </c>
      <c r="CC255" s="223">
        <v>243.98064267734017</v>
      </c>
      <c r="CD255" s="223">
        <v>244.64076596583567</v>
      </c>
      <c r="CE255" s="223">
        <v>245.30088925433111</v>
      </c>
      <c r="CF255" s="223">
        <v>247.13094051375577</v>
      </c>
      <c r="CG255" s="223">
        <v>249.31132132757946</v>
      </c>
      <c r="CH255" s="223">
        <v>250.26868361554696</v>
      </c>
      <c r="CI255" s="223">
        <v>250.7944249389852</v>
      </c>
      <c r="CJ255" s="223">
        <v>251.33887968499465</v>
      </c>
      <c r="CK255" s="223">
        <v>251.89643382680396</v>
      </c>
      <c r="CL255" s="222">
        <v>14.13273139572774</v>
      </c>
      <c r="CM255" s="222">
        <v>14.266721193127756</v>
      </c>
      <c r="CN255" s="222">
        <v>14.401981322872212</v>
      </c>
      <c r="CO255" s="223">
        <v>14.435240244795397</v>
      </c>
      <c r="CP255" s="223">
        <v>14.46849916671858</v>
      </c>
      <c r="CQ255" s="223">
        <v>14.501758088641761</v>
      </c>
      <c r="CR255" s="223">
        <v>14.535017010564946</v>
      </c>
      <c r="CS255" s="223">
        <v>14.574343504347656</v>
      </c>
      <c r="CT255" s="223">
        <v>14.613669998130364</v>
      </c>
      <c r="CU255" s="223">
        <v>14.722694328479067</v>
      </c>
      <c r="CV255" s="223">
        <v>14.852589355685584</v>
      </c>
      <c r="CW255" s="223">
        <v>14.909623704755989</v>
      </c>
      <c r="CX255" s="223">
        <v>14.940944464450181</v>
      </c>
      <c r="CY255" s="223">
        <v>14.973380066340106</v>
      </c>
      <c r="CZ255" s="223">
        <v>15.006596057767043</v>
      </c>
      <c r="DA255" s="224">
        <v>0</v>
      </c>
      <c r="DB255" s="224">
        <v>0</v>
      </c>
      <c r="DC255" s="224">
        <v>0</v>
      </c>
      <c r="DD255" s="225">
        <v>0</v>
      </c>
      <c r="DE255" s="225">
        <v>0</v>
      </c>
      <c r="DF255" s="225">
        <v>0</v>
      </c>
      <c r="DG255" s="225">
        <v>0</v>
      </c>
      <c r="DH255" s="225">
        <v>0</v>
      </c>
      <c r="DI255" s="225">
        <v>0</v>
      </c>
      <c r="DJ255" s="225">
        <v>0</v>
      </c>
      <c r="DK255" s="225">
        <v>0</v>
      </c>
      <c r="DL255" s="225">
        <v>0</v>
      </c>
      <c r="DM255" s="225">
        <v>0</v>
      </c>
      <c r="DN255" s="225">
        <v>0</v>
      </c>
      <c r="DO255" s="225">
        <v>0</v>
      </c>
      <c r="DP255" s="224">
        <v>0</v>
      </c>
      <c r="DQ255" s="224">
        <v>0</v>
      </c>
      <c r="DR255" s="224">
        <v>0</v>
      </c>
      <c r="DS255" s="225">
        <v>0</v>
      </c>
      <c r="DT255" s="225">
        <v>0</v>
      </c>
      <c r="DU255" s="225">
        <v>0</v>
      </c>
      <c r="DV255" s="225">
        <v>0</v>
      </c>
      <c r="DW255" s="225">
        <v>0</v>
      </c>
      <c r="DX255" s="225">
        <v>0</v>
      </c>
      <c r="DY255" s="225">
        <v>0</v>
      </c>
      <c r="DZ255" s="225">
        <v>0</v>
      </c>
      <c r="EA255" s="225">
        <v>0</v>
      </c>
      <c r="EB255" s="225">
        <v>0</v>
      </c>
      <c r="EC255" s="225">
        <v>0</v>
      </c>
      <c r="ED255" s="225">
        <v>0</v>
      </c>
    </row>
    <row r="256" spans="1:134" ht="15" x14ac:dyDescent="0.25">
      <c r="A256" s="216">
        <v>109</v>
      </c>
      <c r="B256" s="216">
        <v>96</v>
      </c>
      <c r="C256" s="216" t="s">
        <v>954</v>
      </c>
      <c r="D256" s="2">
        <v>99712</v>
      </c>
      <c r="E256" s="2">
        <v>99709</v>
      </c>
      <c r="F256" s="217" t="s">
        <v>773</v>
      </c>
      <c r="G256" s="20">
        <v>483</v>
      </c>
      <c r="H256" s="20">
        <v>385</v>
      </c>
      <c r="I256" s="20">
        <v>272</v>
      </c>
      <c r="J256" s="20">
        <v>113</v>
      </c>
      <c r="K256" s="20">
        <v>2</v>
      </c>
      <c r="L256" s="20">
        <v>0</v>
      </c>
      <c r="M256" s="20">
        <v>2</v>
      </c>
      <c r="N256" s="20">
        <v>2</v>
      </c>
      <c r="O256" s="20">
        <v>0</v>
      </c>
      <c r="P256" s="20">
        <v>0</v>
      </c>
      <c r="Q256" s="20">
        <v>4</v>
      </c>
      <c r="R256" s="20">
        <v>259074</v>
      </c>
      <c r="S256" s="20">
        <v>0</v>
      </c>
      <c r="T256" s="226">
        <v>1345.8389610389611</v>
      </c>
      <c r="U256" s="20">
        <v>66760</v>
      </c>
      <c r="V256" s="20">
        <v>0</v>
      </c>
      <c r="W256" s="20">
        <v>0</v>
      </c>
      <c r="X256" s="226">
        <v>1683.8966408268734</v>
      </c>
      <c r="Y256" s="20">
        <v>385</v>
      </c>
      <c r="Z256" s="20">
        <v>0</v>
      </c>
      <c r="AA256" s="20">
        <v>0</v>
      </c>
      <c r="AB256" s="218">
        <v>2</v>
      </c>
      <c r="AC256" s="218">
        <v>0</v>
      </c>
      <c r="AD256" s="219">
        <v>387</v>
      </c>
      <c r="AE256" s="220">
        <v>272</v>
      </c>
      <c r="AF256" s="220">
        <v>0</v>
      </c>
      <c r="AG256" s="221">
        <v>272</v>
      </c>
      <c r="AH256" s="220">
        <v>0</v>
      </c>
      <c r="AI256" s="220">
        <v>350.0089843811092</v>
      </c>
      <c r="AJ256" s="220">
        <v>0</v>
      </c>
      <c r="AK256" s="220">
        <v>350.0089843811092</v>
      </c>
      <c r="AL256" s="220">
        <v>0</v>
      </c>
      <c r="AM256" s="220">
        <v>248.18751802551131</v>
      </c>
      <c r="AN256" s="220">
        <v>0</v>
      </c>
      <c r="AO256" s="220">
        <v>248.18751802551131</v>
      </c>
      <c r="AP256" s="220">
        <v>0</v>
      </c>
      <c r="AQ256" s="220">
        <v>1.8596827016276773</v>
      </c>
      <c r="AR256" s="220">
        <v>0</v>
      </c>
      <c r="AS256" s="220">
        <v>318.19815362985861</v>
      </c>
      <c r="AT256" s="220">
        <v>333.72475572532971</v>
      </c>
      <c r="AU256" s="220">
        <v>350.0089843811092</v>
      </c>
      <c r="AV256" s="220">
        <v>367.08780827851945</v>
      </c>
      <c r="AW256" s="220">
        <v>385</v>
      </c>
      <c r="AX256" s="220">
        <v>226.45972096935111</v>
      </c>
      <c r="AY256" s="220">
        <v>237.07483223685531</v>
      </c>
      <c r="AZ256" s="220">
        <v>248.18751802551131</v>
      </c>
      <c r="BA256" s="220">
        <v>259.82110172759081</v>
      </c>
      <c r="BB256" s="220">
        <v>272</v>
      </c>
      <c r="BC256" s="220">
        <v>1.7292098753666085</v>
      </c>
      <c r="BD256" s="220">
        <v>1.7932600739165065</v>
      </c>
      <c r="BE256" s="220">
        <v>1.8596827016276773</v>
      </c>
      <c r="BF256" s="220">
        <v>1.9285656336395076</v>
      </c>
      <c r="BG256" s="220">
        <v>2</v>
      </c>
      <c r="BH256" s="222">
        <v>388.65011338251287</v>
      </c>
      <c r="BI256" s="222">
        <v>392.33483281101331</v>
      </c>
      <c r="BJ256" s="222">
        <v>396.05448637898581</v>
      </c>
      <c r="BK256" s="223">
        <v>397.04525182983718</v>
      </c>
      <c r="BL256" s="223">
        <v>398.03601728068861</v>
      </c>
      <c r="BM256" s="223">
        <v>399.02678273153987</v>
      </c>
      <c r="BN256" s="223">
        <v>400.01754818239129</v>
      </c>
      <c r="BO256" s="223">
        <v>401.18906334554117</v>
      </c>
      <c r="BP256" s="223">
        <v>402.36057850869105</v>
      </c>
      <c r="BQ256" s="223">
        <v>405.60835485156764</v>
      </c>
      <c r="BR256" s="223">
        <v>409.47785806309258</v>
      </c>
      <c r="BS256" s="223">
        <v>411.17688074041416</v>
      </c>
      <c r="BT256" s="223">
        <v>412.10990937769503</v>
      </c>
      <c r="BU256" s="223">
        <v>413.07614856621501</v>
      </c>
      <c r="BV256" s="223">
        <v>414.06563514060235</v>
      </c>
      <c r="BW256" s="222">
        <v>274.57878140271038</v>
      </c>
      <c r="BX256" s="222">
        <v>277.18201175219639</v>
      </c>
      <c r="BY256" s="222">
        <v>279.8099228443744</v>
      </c>
      <c r="BZ256" s="223">
        <v>280.50989220185903</v>
      </c>
      <c r="CA256" s="223">
        <v>281.20986155934361</v>
      </c>
      <c r="CB256" s="223">
        <v>281.90983091682818</v>
      </c>
      <c r="CC256" s="223">
        <v>282.60980027431282</v>
      </c>
      <c r="CD256" s="223">
        <v>283.43746812983687</v>
      </c>
      <c r="CE256" s="223">
        <v>284.26513598536093</v>
      </c>
      <c r="CF256" s="223">
        <v>286.55966888214652</v>
      </c>
      <c r="CG256" s="223">
        <v>289.29344777444464</v>
      </c>
      <c r="CH256" s="223">
        <v>290.49379626335752</v>
      </c>
      <c r="CI256" s="223">
        <v>291.15297493696897</v>
      </c>
      <c r="CJ256" s="223">
        <v>291.83561664937787</v>
      </c>
      <c r="CK256" s="223">
        <v>292.53468248894507</v>
      </c>
      <c r="CL256" s="222">
        <v>2.0189616279611058</v>
      </c>
      <c r="CM256" s="222">
        <v>2.0381030275896794</v>
      </c>
      <c r="CN256" s="222">
        <v>2.0574259032674589</v>
      </c>
      <c r="CO256" s="223">
        <v>2.062572736778375</v>
      </c>
      <c r="CP256" s="223">
        <v>2.0677195702892917</v>
      </c>
      <c r="CQ256" s="223">
        <v>2.0728664038002074</v>
      </c>
      <c r="CR256" s="223">
        <v>2.0780132373111235</v>
      </c>
      <c r="CS256" s="223">
        <v>2.0840990303664477</v>
      </c>
      <c r="CT256" s="223">
        <v>2.0901848234217719</v>
      </c>
      <c r="CU256" s="223">
        <v>2.1070563888393128</v>
      </c>
      <c r="CV256" s="223">
        <v>2.1271577042238579</v>
      </c>
      <c r="CW256" s="223">
        <v>2.1359837960540995</v>
      </c>
      <c r="CX256" s="223">
        <v>2.1408306980659484</v>
      </c>
      <c r="CY256" s="223">
        <v>2.1458501224218964</v>
      </c>
      <c r="CZ256" s="223">
        <v>2.1509903124187137</v>
      </c>
      <c r="DA256" s="224">
        <v>0</v>
      </c>
      <c r="DB256" s="224">
        <v>0</v>
      </c>
      <c r="DC256" s="224">
        <v>0</v>
      </c>
      <c r="DD256" s="225">
        <v>0</v>
      </c>
      <c r="DE256" s="225">
        <v>0</v>
      </c>
      <c r="DF256" s="225">
        <v>0</v>
      </c>
      <c r="DG256" s="225">
        <v>0</v>
      </c>
      <c r="DH256" s="225">
        <v>0</v>
      </c>
      <c r="DI256" s="225">
        <v>0</v>
      </c>
      <c r="DJ256" s="225">
        <v>0</v>
      </c>
      <c r="DK256" s="225">
        <v>0</v>
      </c>
      <c r="DL256" s="225">
        <v>0</v>
      </c>
      <c r="DM256" s="225">
        <v>0</v>
      </c>
      <c r="DN256" s="225">
        <v>0</v>
      </c>
      <c r="DO256" s="225">
        <v>0</v>
      </c>
      <c r="DP256" s="224">
        <v>0</v>
      </c>
      <c r="DQ256" s="224">
        <v>0</v>
      </c>
      <c r="DR256" s="224">
        <v>0</v>
      </c>
      <c r="DS256" s="225">
        <v>0</v>
      </c>
      <c r="DT256" s="225">
        <v>0</v>
      </c>
      <c r="DU256" s="225">
        <v>0</v>
      </c>
      <c r="DV256" s="225">
        <v>0</v>
      </c>
      <c r="DW256" s="225">
        <v>0</v>
      </c>
      <c r="DX256" s="225">
        <v>0</v>
      </c>
      <c r="DY256" s="225">
        <v>0</v>
      </c>
      <c r="DZ256" s="225">
        <v>0</v>
      </c>
      <c r="EA256" s="225">
        <v>0</v>
      </c>
      <c r="EB256" s="225">
        <v>0</v>
      </c>
      <c r="EC256" s="225">
        <v>0</v>
      </c>
      <c r="ED256" s="225">
        <v>0</v>
      </c>
    </row>
    <row r="257" spans="1:134" ht="15" x14ac:dyDescent="0.25">
      <c r="A257" s="216">
        <v>111</v>
      </c>
      <c r="B257" s="216">
        <v>96</v>
      </c>
      <c r="C257" s="216" t="s">
        <v>955</v>
      </c>
      <c r="D257" s="2">
        <v>99712</v>
      </c>
      <c r="E257" s="2">
        <v>99712</v>
      </c>
      <c r="F257" s="217" t="s">
        <v>773</v>
      </c>
      <c r="G257" s="20">
        <v>142</v>
      </c>
      <c r="H257" s="20">
        <v>61</v>
      </c>
      <c r="I257" s="20">
        <v>56</v>
      </c>
      <c r="J257" s="20">
        <v>5</v>
      </c>
      <c r="K257" s="20">
        <v>0</v>
      </c>
      <c r="L257" s="20">
        <v>67</v>
      </c>
      <c r="M257" s="20">
        <v>67</v>
      </c>
      <c r="N257" s="20">
        <v>5</v>
      </c>
      <c r="O257" s="20">
        <v>0</v>
      </c>
      <c r="P257" s="20">
        <v>0</v>
      </c>
      <c r="Q257" s="20">
        <v>72</v>
      </c>
      <c r="R257" s="20">
        <v>0</v>
      </c>
      <c r="S257" s="20">
        <v>2531.4626865671644</v>
      </c>
      <c r="T257" s="20">
        <v>2531.4626865671644</v>
      </c>
      <c r="U257" s="20">
        <v>9182</v>
      </c>
      <c r="V257" s="20">
        <v>0</v>
      </c>
      <c r="W257" s="20">
        <v>0</v>
      </c>
      <c r="X257" s="20">
        <v>2993.3055555555557</v>
      </c>
      <c r="Y257" s="20">
        <v>0</v>
      </c>
      <c r="Z257" s="20">
        <v>61</v>
      </c>
      <c r="AA257" s="20">
        <v>0</v>
      </c>
      <c r="AB257" s="218">
        <v>5</v>
      </c>
      <c r="AC257" s="218">
        <v>0</v>
      </c>
      <c r="AD257" s="219">
        <v>66</v>
      </c>
      <c r="AE257" s="220">
        <v>0</v>
      </c>
      <c r="AF257" s="220">
        <v>56</v>
      </c>
      <c r="AG257" s="221">
        <v>56</v>
      </c>
      <c r="AH257" s="220">
        <v>0</v>
      </c>
      <c r="AI257" s="220">
        <v>0</v>
      </c>
      <c r="AJ257" s="220">
        <v>55.455968953890029</v>
      </c>
      <c r="AK257" s="220">
        <v>55.455968953890029</v>
      </c>
      <c r="AL257" s="220">
        <v>0</v>
      </c>
      <c r="AM257" s="220">
        <v>0</v>
      </c>
      <c r="AN257" s="220">
        <v>51.09743018172292</v>
      </c>
      <c r="AO257" s="220">
        <v>51.09743018172292</v>
      </c>
      <c r="AP257" s="220">
        <v>0</v>
      </c>
      <c r="AQ257" s="220">
        <v>4.6492067540691933</v>
      </c>
      <c r="AR257" s="220">
        <v>0</v>
      </c>
      <c r="AS257" s="220">
        <v>50.41581135434123</v>
      </c>
      <c r="AT257" s="220">
        <v>52.875870387649641</v>
      </c>
      <c r="AU257" s="220">
        <v>55.455968953890029</v>
      </c>
      <c r="AV257" s="220">
        <v>58.161964428544643</v>
      </c>
      <c r="AW257" s="220">
        <v>61</v>
      </c>
      <c r="AX257" s="220">
        <v>46.624060199572291</v>
      </c>
      <c r="AY257" s="220">
        <v>48.809524284058448</v>
      </c>
      <c r="AZ257" s="220">
        <v>51.09743018172292</v>
      </c>
      <c r="BA257" s="220">
        <v>53.492579767445164</v>
      </c>
      <c r="BB257" s="220">
        <v>56</v>
      </c>
      <c r="BC257" s="220">
        <v>4.3230246884165213</v>
      </c>
      <c r="BD257" s="220">
        <v>4.483150184791266</v>
      </c>
      <c r="BE257" s="220">
        <v>4.6492067540691933</v>
      </c>
      <c r="BF257" s="220">
        <v>4.8214140840987687</v>
      </c>
      <c r="BG257" s="220">
        <v>5</v>
      </c>
      <c r="BH257" s="222">
        <v>61.577627137757396</v>
      </c>
      <c r="BI257" s="222">
        <v>62.16072399863404</v>
      </c>
      <c r="BJ257" s="222">
        <v>62.749342377064515</v>
      </c>
      <c r="BK257" s="223">
        <v>63.573241115540689</v>
      </c>
      <c r="BL257" s="223">
        <v>64.397139854016871</v>
      </c>
      <c r="BM257" s="223">
        <v>65.221038592493059</v>
      </c>
      <c r="BN257" s="223">
        <v>66.044937330969233</v>
      </c>
      <c r="BO257" s="223">
        <v>67.019143551215905</v>
      </c>
      <c r="BP257" s="223">
        <v>67.993349771462576</v>
      </c>
      <c r="BQ257" s="223">
        <v>70.694129082498904</v>
      </c>
      <c r="BR257" s="223">
        <v>73.911922770970193</v>
      </c>
      <c r="BS257" s="223">
        <v>75.324792627589332</v>
      </c>
      <c r="BT257" s="223">
        <v>76.100678702903537</v>
      </c>
      <c r="BU257" s="223">
        <v>76.904181941539676</v>
      </c>
      <c r="BV257" s="223">
        <v>77.727017194501229</v>
      </c>
      <c r="BW257" s="222">
        <v>56.530280651055975</v>
      </c>
      <c r="BX257" s="222">
        <v>57.065582687270592</v>
      </c>
      <c r="BY257" s="222">
        <v>57.605953657632995</v>
      </c>
      <c r="BZ257" s="223">
        <v>58.362319712627517</v>
      </c>
      <c r="CA257" s="223">
        <v>59.11868576762204</v>
      </c>
      <c r="CB257" s="223">
        <v>59.87505182261657</v>
      </c>
      <c r="CC257" s="223">
        <v>60.631417877611092</v>
      </c>
      <c r="CD257" s="223">
        <v>61.525771128985092</v>
      </c>
      <c r="CE257" s="223">
        <v>62.420124380359091</v>
      </c>
      <c r="CF257" s="223">
        <v>64.899528338031772</v>
      </c>
      <c r="CG257" s="223">
        <v>67.853568445480818</v>
      </c>
      <c r="CH257" s="223">
        <v>69.150629297459048</v>
      </c>
      <c r="CI257" s="223">
        <v>69.862918153485211</v>
      </c>
      <c r="CJ257" s="223">
        <v>70.600560470921664</v>
      </c>
      <c r="CK257" s="223">
        <v>71.355950211345387</v>
      </c>
      <c r="CL257" s="222">
        <v>5.0473464867014259</v>
      </c>
      <c r="CM257" s="222">
        <v>5.0951413113634461</v>
      </c>
      <c r="CN257" s="222">
        <v>5.1433887194315178</v>
      </c>
      <c r="CO257" s="223">
        <v>5.2109214029131712</v>
      </c>
      <c r="CP257" s="223">
        <v>5.2784540863948255</v>
      </c>
      <c r="CQ257" s="223">
        <v>5.3459867698764798</v>
      </c>
      <c r="CR257" s="223">
        <v>5.4135194533581332</v>
      </c>
      <c r="CS257" s="223">
        <v>5.493372422230812</v>
      </c>
      <c r="CT257" s="223">
        <v>5.5732253911034908</v>
      </c>
      <c r="CU257" s="223">
        <v>5.7946007444671235</v>
      </c>
      <c r="CV257" s="223">
        <v>6.0583543254893595</v>
      </c>
      <c r="CW257" s="223">
        <v>6.1741633301302734</v>
      </c>
      <c r="CX257" s="223">
        <v>6.237760549418323</v>
      </c>
      <c r="CY257" s="223">
        <v>6.3036214706180065</v>
      </c>
      <c r="CZ257" s="223">
        <v>6.3710669831558384</v>
      </c>
      <c r="DA257" s="224">
        <v>0</v>
      </c>
      <c r="DB257" s="224">
        <v>0</v>
      </c>
      <c r="DC257" s="224">
        <v>0</v>
      </c>
      <c r="DD257" s="225">
        <v>0</v>
      </c>
      <c r="DE257" s="225">
        <v>0</v>
      </c>
      <c r="DF257" s="225">
        <v>0</v>
      </c>
      <c r="DG257" s="225">
        <v>0</v>
      </c>
      <c r="DH257" s="225">
        <v>0</v>
      </c>
      <c r="DI257" s="225">
        <v>0</v>
      </c>
      <c r="DJ257" s="225">
        <v>0</v>
      </c>
      <c r="DK257" s="225">
        <v>0</v>
      </c>
      <c r="DL257" s="225">
        <v>0</v>
      </c>
      <c r="DM257" s="225">
        <v>0</v>
      </c>
      <c r="DN257" s="225">
        <v>0</v>
      </c>
      <c r="DO257" s="225">
        <v>0</v>
      </c>
      <c r="DP257" s="224">
        <v>0</v>
      </c>
      <c r="DQ257" s="224">
        <v>0</v>
      </c>
      <c r="DR257" s="224">
        <v>0</v>
      </c>
      <c r="DS257" s="225">
        <v>0</v>
      </c>
      <c r="DT257" s="225">
        <v>0</v>
      </c>
      <c r="DU257" s="225">
        <v>0</v>
      </c>
      <c r="DV257" s="225">
        <v>0</v>
      </c>
      <c r="DW257" s="225">
        <v>0</v>
      </c>
      <c r="DX257" s="225">
        <v>0</v>
      </c>
      <c r="DY257" s="225">
        <v>0</v>
      </c>
      <c r="DZ257" s="225">
        <v>0</v>
      </c>
      <c r="EA257" s="225">
        <v>0</v>
      </c>
      <c r="EB257" s="225">
        <v>0</v>
      </c>
      <c r="EC257" s="225">
        <v>0</v>
      </c>
      <c r="ED257" s="225">
        <v>0</v>
      </c>
    </row>
    <row r="258" spans="1:134" ht="15" x14ac:dyDescent="0.25">
      <c r="A258" s="216">
        <v>112</v>
      </c>
      <c r="B258" s="216">
        <v>96</v>
      </c>
      <c r="C258" s="216" t="s">
        <v>956</v>
      </c>
      <c r="D258" s="2">
        <v>99712</v>
      </c>
      <c r="E258" s="2">
        <v>99712</v>
      </c>
      <c r="F258" s="217" t="s">
        <v>773</v>
      </c>
      <c r="G258" s="20">
        <v>53</v>
      </c>
      <c r="H258" s="20">
        <v>17</v>
      </c>
      <c r="I258" s="20">
        <v>15</v>
      </c>
      <c r="J258" s="20">
        <v>2</v>
      </c>
      <c r="K258" s="20">
        <v>0</v>
      </c>
      <c r="L258" s="20">
        <v>13</v>
      </c>
      <c r="M258" s="20">
        <v>13</v>
      </c>
      <c r="N258" s="20">
        <v>0</v>
      </c>
      <c r="O258" s="20">
        <v>0</v>
      </c>
      <c r="P258" s="20">
        <v>0</v>
      </c>
      <c r="Q258" s="20">
        <v>13</v>
      </c>
      <c r="R258" s="20">
        <v>0</v>
      </c>
      <c r="S258" s="20">
        <v>2751.6923076923076</v>
      </c>
      <c r="T258" s="20">
        <v>2751.6923076923076</v>
      </c>
      <c r="U258" s="20">
        <v>0</v>
      </c>
      <c r="V258" s="20">
        <v>0</v>
      </c>
      <c r="W258" s="20">
        <v>0</v>
      </c>
      <c r="X258" s="20">
        <v>2751.6923076923076</v>
      </c>
      <c r="Y258" s="20">
        <v>0</v>
      </c>
      <c r="Z258" s="20">
        <v>17</v>
      </c>
      <c r="AA258" s="20">
        <v>0</v>
      </c>
      <c r="AB258" s="218">
        <v>0</v>
      </c>
      <c r="AC258" s="218">
        <v>0</v>
      </c>
      <c r="AD258" s="219">
        <v>17</v>
      </c>
      <c r="AE258" s="220">
        <v>0</v>
      </c>
      <c r="AF258" s="220">
        <v>15</v>
      </c>
      <c r="AG258" s="221">
        <v>15</v>
      </c>
      <c r="AH258" s="220">
        <v>0</v>
      </c>
      <c r="AI258" s="220">
        <v>0</v>
      </c>
      <c r="AJ258" s="220">
        <v>15.454942167477549</v>
      </c>
      <c r="AK258" s="220">
        <v>15.454942167477549</v>
      </c>
      <c r="AL258" s="220">
        <v>0</v>
      </c>
      <c r="AM258" s="220">
        <v>0</v>
      </c>
      <c r="AN258" s="220">
        <v>13.686811655818639</v>
      </c>
      <c r="AO258" s="220">
        <v>13.686811655818639</v>
      </c>
      <c r="AP258" s="220">
        <v>0</v>
      </c>
      <c r="AQ258" s="220">
        <v>0</v>
      </c>
      <c r="AR258" s="220">
        <v>0</v>
      </c>
      <c r="AS258" s="220">
        <v>14.050308082357391</v>
      </c>
      <c r="AT258" s="220">
        <v>14.735898304754819</v>
      </c>
      <c r="AU258" s="220">
        <v>15.454942167477549</v>
      </c>
      <c r="AV258" s="220">
        <v>16.209072053856705</v>
      </c>
      <c r="AW258" s="220">
        <v>17</v>
      </c>
      <c r="AX258" s="220">
        <v>12.488587553456863</v>
      </c>
      <c r="AY258" s="220">
        <v>13.073979718944226</v>
      </c>
      <c r="AZ258" s="220">
        <v>13.686811655818639</v>
      </c>
      <c r="BA258" s="220">
        <v>14.328369580565669</v>
      </c>
      <c r="BB258" s="220">
        <v>15</v>
      </c>
      <c r="BC258" s="220">
        <v>0</v>
      </c>
      <c r="BD258" s="220">
        <v>0</v>
      </c>
      <c r="BE258" s="220">
        <v>0</v>
      </c>
      <c r="BF258" s="220">
        <v>0</v>
      </c>
      <c r="BG258" s="220">
        <v>0</v>
      </c>
      <c r="BH258" s="222">
        <v>17.160978054784849</v>
      </c>
      <c r="BI258" s="222">
        <v>17.323480458635714</v>
      </c>
      <c r="BJ258" s="222">
        <v>17.487521646067158</v>
      </c>
      <c r="BK258" s="223">
        <v>17.532870458856276</v>
      </c>
      <c r="BL258" s="223">
        <v>17.578219271645391</v>
      </c>
      <c r="BM258" s="223">
        <v>17.623568084434506</v>
      </c>
      <c r="BN258" s="223">
        <v>17.668916897223625</v>
      </c>
      <c r="BO258" s="223">
        <v>17.722538894001616</v>
      </c>
      <c r="BP258" s="223">
        <v>17.776160890779604</v>
      </c>
      <c r="BQ258" s="223">
        <v>17.924816459287243</v>
      </c>
      <c r="BR258" s="223">
        <v>18.101929394115103</v>
      </c>
      <c r="BS258" s="223">
        <v>18.179696196794893</v>
      </c>
      <c r="BT258" s="223">
        <v>18.222402309490466</v>
      </c>
      <c r="BU258" s="223">
        <v>18.266628518662429</v>
      </c>
      <c r="BV258" s="223">
        <v>18.311918795367852</v>
      </c>
      <c r="BW258" s="222">
        <v>15.142039460104279</v>
      </c>
      <c r="BX258" s="222">
        <v>15.285423934090337</v>
      </c>
      <c r="BY258" s="222">
        <v>15.430166158294552</v>
      </c>
      <c r="BZ258" s="223">
        <v>15.470179816637893</v>
      </c>
      <c r="CA258" s="223">
        <v>15.510193474981229</v>
      </c>
      <c r="CB258" s="223">
        <v>15.550207133324566</v>
      </c>
      <c r="CC258" s="223">
        <v>15.590220791667907</v>
      </c>
      <c r="CD258" s="223">
        <v>15.637534318236719</v>
      </c>
      <c r="CE258" s="223">
        <v>15.684847844805534</v>
      </c>
      <c r="CF258" s="223">
        <v>15.81601452290051</v>
      </c>
      <c r="CG258" s="223">
        <v>15.972290641866268</v>
      </c>
      <c r="CH258" s="223">
        <v>16.040908408936673</v>
      </c>
      <c r="CI258" s="223">
        <v>16.078590273079826</v>
      </c>
      <c r="CJ258" s="223">
        <v>16.117613398819792</v>
      </c>
      <c r="CK258" s="223">
        <v>16.157575407677516</v>
      </c>
      <c r="CL258" s="222">
        <v>0</v>
      </c>
      <c r="CM258" s="222">
        <v>0</v>
      </c>
      <c r="CN258" s="222">
        <v>0</v>
      </c>
      <c r="CO258" s="223">
        <v>0</v>
      </c>
      <c r="CP258" s="223">
        <v>0</v>
      </c>
      <c r="CQ258" s="223">
        <v>0</v>
      </c>
      <c r="CR258" s="223">
        <v>0</v>
      </c>
      <c r="CS258" s="223">
        <v>0</v>
      </c>
      <c r="CT258" s="223">
        <v>0</v>
      </c>
      <c r="CU258" s="223">
        <v>0</v>
      </c>
      <c r="CV258" s="223">
        <v>0</v>
      </c>
      <c r="CW258" s="223">
        <v>0</v>
      </c>
      <c r="CX258" s="223">
        <v>0</v>
      </c>
      <c r="CY258" s="223">
        <v>0</v>
      </c>
      <c r="CZ258" s="223">
        <v>0</v>
      </c>
      <c r="DA258" s="224">
        <v>0</v>
      </c>
      <c r="DB258" s="224">
        <v>0</v>
      </c>
      <c r="DC258" s="224">
        <v>0</v>
      </c>
      <c r="DD258" s="225">
        <v>0</v>
      </c>
      <c r="DE258" s="225">
        <v>0</v>
      </c>
      <c r="DF258" s="225">
        <v>0</v>
      </c>
      <c r="DG258" s="225">
        <v>0</v>
      </c>
      <c r="DH258" s="225">
        <v>0</v>
      </c>
      <c r="DI258" s="225">
        <v>0</v>
      </c>
      <c r="DJ258" s="225">
        <v>0</v>
      </c>
      <c r="DK258" s="225">
        <v>0</v>
      </c>
      <c r="DL258" s="225">
        <v>0</v>
      </c>
      <c r="DM258" s="225">
        <v>0</v>
      </c>
      <c r="DN258" s="225">
        <v>0</v>
      </c>
      <c r="DO258" s="225">
        <v>0</v>
      </c>
      <c r="DP258" s="224">
        <v>0</v>
      </c>
      <c r="DQ258" s="224">
        <v>0</v>
      </c>
      <c r="DR258" s="224">
        <v>0</v>
      </c>
      <c r="DS258" s="225">
        <v>0</v>
      </c>
      <c r="DT258" s="225">
        <v>0</v>
      </c>
      <c r="DU258" s="225">
        <v>0</v>
      </c>
      <c r="DV258" s="225">
        <v>0</v>
      </c>
      <c r="DW258" s="225">
        <v>0</v>
      </c>
      <c r="DX258" s="225">
        <v>0</v>
      </c>
      <c r="DY258" s="225">
        <v>0</v>
      </c>
      <c r="DZ258" s="225">
        <v>0</v>
      </c>
      <c r="EA258" s="225">
        <v>0</v>
      </c>
      <c r="EB258" s="225">
        <v>0</v>
      </c>
      <c r="EC258" s="225">
        <v>0</v>
      </c>
      <c r="ED258" s="225">
        <v>0</v>
      </c>
    </row>
    <row r="259" spans="1:134" ht="15" x14ac:dyDescent="0.25">
      <c r="A259" s="216">
        <v>115</v>
      </c>
      <c r="B259" s="216">
        <v>96</v>
      </c>
      <c r="C259" s="216" t="s">
        <v>957</v>
      </c>
      <c r="D259" s="2">
        <v>99701</v>
      </c>
      <c r="E259" s="2">
        <v>99703</v>
      </c>
      <c r="F259" s="217" t="s">
        <v>773</v>
      </c>
      <c r="G259" s="20">
        <v>10</v>
      </c>
      <c r="H259" s="20">
        <v>2</v>
      </c>
      <c r="I259" s="20">
        <v>2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0</v>
      </c>
      <c r="R259" s="20">
        <v>0</v>
      </c>
      <c r="S259" s="20">
        <v>834.49503068156923</v>
      </c>
      <c r="T259" s="20">
        <v>834.49503068156923</v>
      </c>
      <c r="U259" s="20">
        <v>1408.3846153846155</v>
      </c>
      <c r="V259" s="20">
        <v>0</v>
      </c>
      <c r="W259" s="20">
        <v>0</v>
      </c>
      <c r="X259" s="20">
        <v>1365.173957061457</v>
      </c>
      <c r="Y259" s="20">
        <v>4.5824670824670823E-2</v>
      </c>
      <c r="Z259" s="20">
        <v>1.9515765765765767</v>
      </c>
      <c r="AA259" s="20">
        <v>2.5987525987525989E-3</v>
      </c>
      <c r="AB259" s="218">
        <v>0</v>
      </c>
      <c r="AC259" s="218">
        <v>0</v>
      </c>
      <c r="AD259" s="219">
        <v>2</v>
      </c>
      <c r="AE259" s="220">
        <v>4.5824670824670823E-2</v>
      </c>
      <c r="AF259" s="220">
        <v>1.9515765765765767</v>
      </c>
      <c r="AG259" s="221">
        <v>1.9974012474012475</v>
      </c>
      <c r="AH259" s="220">
        <v>2.5987525987525989E-3</v>
      </c>
      <c r="AI259" s="220">
        <v>4.5316017727981564E-2</v>
      </c>
      <c r="AJ259" s="220">
        <v>1.9299141084947009</v>
      </c>
      <c r="AK259" s="220">
        <v>1.9752301262226826</v>
      </c>
      <c r="AL259" s="220">
        <v>2.5699064874091628E-3</v>
      </c>
      <c r="AM259" s="220">
        <v>4.5399475445597207E-2</v>
      </c>
      <c r="AN259" s="220">
        <v>1.9334683975687328</v>
      </c>
      <c r="AO259" s="220">
        <v>1.9788678730143301</v>
      </c>
      <c r="AP259" s="220">
        <v>2.5746394392588213E-3</v>
      </c>
      <c r="AQ259" s="220">
        <v>0</v>
      </c>
      <c r="AR259" s="220">
        <v>0</v>
      </c>
      <c r="AS259" s="220">
        <v>1.9533051041265896</v>
      </c>
      <c r="AT259" s="220">
        <v>1.9642370242349503</v>
      </c>
      <c r="AU259" s="220">
        <v>1.9752301262226823</v>
      </c>
      <c r="AV259" s="220">
        <v>1.986284752501944</v>
      </c>
      <c r="AW259" s="220">
        <v>1.9974012474012475</v>
      </c>
      <c r="AX259" s="220">
        <v>1.9605064650596014</v>
      </c>
      <c r="AY259" s="220">
        <v>1.9696657733085927</v>
      </c>
      <c r="AZ259" s="220">
        <v>1.9788678730143299</v>
      </c>
      <c r="BA259" s="220">
        <v>1.9881129640946149</v>
      </c>
      <c r="BB259" s="220">
        <v>1.9974012474012475</v>
      </c>
      <c r="BC259" s="220">
        <v>0</v>
      </c>
      <c r="BD259" s="220">
        <v>0</v>
      </c>
      <c r="BE259" s="220">
        <v>0</v>
      </c>
      <c r="BF259" s="220">
        <v>0</v>
      </c>
      <c r="BG259" s="220">
        <v>0</v>
      </c>
      <c r="BH259" s="222">
        <v>2.005700798179324</v>
      </c>
      <c r="BI259" s="222">
        <v>2.0140348350393569</v>
      </c>
      <c r="BJ259" s="222">
        <v>2.0224035012770352</v>
      </c>
      <c r="BK259" s="223">
        <v>2.0840908246017777</v>
      </c>
      <c r="BL259" s="223">
        <v>2.1457781479265208</v>
      </c>
      <c r="BM259" s="223">
        <v>2.2074654712512638</v>
      </c>
      <c r="BN259" s="223">
        <v>2.2691527945760064</v>
      </c>
      <c r="BO259" s="223">
        <v>2.342094008449549</v>
      </c>
      <c r="BP259" s="223">
        <v>2.4150352223230906</v>
      </c>
      <c r="BQ259" s="223">
        <v>2.6172492066493822</v>
      </c>
      <c r="BR259" s="223">
        <v>2.8581733280045989</v>
      </c>
      <c r="BS259" s="223">
        <v>2.9639583663725988</v>
      </c>
      <c r="BT259" s="223">
        <v>3.0220508636127263</v>
      </c>
      <c r="BU259" s="223">
        <v>3.08221112574142</v>
      </c>
      <c r="BV259" s="223">
        <v>3.1438188232921083</v>
      </c>
      <c r="BW259" s="222">
        <v>2.005700798179324</v>
      </c>
      <c r="BX259" s="222">
        <v>2.0140348350393569</v>
      </c>
      <c r="BY259" s="222">
        <v>2.0224035012770352</v>
      </c>
      <c r="BZ259" s="223">
        <v>2.0840908246017777</v>
      </c>
      <c r="CA259" s="223">
        <v>2.1457781479265208</v>
      </c>
      <c r="CB259" s="223">
        <v>2.2074654712512638</v>
      </c>
      <c r="CC259" s="223">
        <v>2.2691527945760064</v>
      </c>
      <c r="CD259" s="223">
        <v>2.342094008449549</v>
      </c>
      <c r="CE259" s="223">
        <v>2.4150352223230906</v>
      </c>
      <c r="CF259" s="223">
        <v>2.6172492066493822</v>
      </c>
      <c r="CG259" s="223">
        <v>2.8581733280045989</v>
      </c>
      <c r="CH259" s="223">
        <v>2.9639583663725988</v>
      </c>
      <c r="CI259" s="223">
        <v>3.0220508636127263</v>
      </c>
      <c r="CJ259" s="223">
        <v>3.08221112574142</v>
      </c>
      <c r="CK259" s="223">
        <v>3.1438188232921083</v>
      </c>
      <c r="CL259" s="222">
        <v>0</v>
      </c>
      <c r="CM259" s="222">
        <v>0</v>
      </c>
      <c r="CN259" s="222">
        <v>0</v>
      </c>
      <c r="CO259" s="223">
        <v>0</v>
      </c>
      <c r="CP259" s="223">
        <v>0</v>
      </c>
      <c r="CQ259" s="223">
        <v>0</v>
      </c>
      <c r="CR259" s="223">
        <v>0</v>
      </c>
      <c r="CS259" s="223">
        <v>0</v>
      </c>
      <c r="CT259" s="223">
        <v>0</v>
      </c>
      <c r="CU259" s="223">
        <v>0</v>
      </c>
      <c r="CV259" s="223">
        <v>0</v>
      </c>
      <c r="CW259" s="223">
        <v>0</v>
      </c>
      <c r="CX259" s="223">
        <v>0</v>
      </c>
      <c r="CY259" s="223">
        <v>0</v>
      </c>
      <c r="CZ259" s="223">
        <v>0</v>
      </c>
      <c r="DA259" s="224">
        <v>2.6095508693459849E-3</v>
      </c>
      <c r="DB259" s="224">
        <v>2.6203940086382471E-3</v>
      </c>
      <c r="DC259" s="224">
        <v>2.6312822030666607E-3</v>
      </c>
      <c r="DD259" s="225">
        <v>2.7115415360418659E-3</v>
      </c>
      <c r="DE259" s="225">
        <v>2.7918008690170711E-3</v>
      </c>
      <c r="DF259" s="225">
        <v>2.8720602019922771E-3</v>
      </c>
      <c r="DG259" s="225">
        <v>2.9523195349674823E-3</v>
      </c>
      <c r="DH259" s="225">
        <v>3.0472209321487759E-3</v>
      </c>
      <c r="DI259" s="225">
        <v>3.1421223293300691E-3</v>
      </c>
      <c r="DJ259" s="225">
        <v>3.4052162459658896E-3</v>
      </c>
      <c r="DK259" s="225">
        <v>3.7186746396104596E-3</v>
      </c>
      <c r="DL259" s="225">
        <v>3.8563080488844643E-3</v>
      </c>
      <c r="DM259" s="225">
        <v>3.931890272720175E-3</v>
      </c>
      <c r="DN259" s="225">
        <v>4.0101627969573511E-3</v>
      </c>
      <c r="DO259" s="225">
        <v>4.090318531475551E-3</v>
      </c>
      <c r="DP259" s="224">
        <v>0</v>
      </c>
      <c r="DQ259" s="224">
        <v>0</v>
      </c>
      <c r="DR259" s="224">
        <v>0</v>
      </c>
      <c r="DS259" s="225">
        <v>0</v>
      </c>
      <c r="DT259" s="225">
        <v>0</v>
      </c>
      <c r="DU259" s="225">
        <v>0</v>
      </c>
      <c r="DV259" s="225">
        <v>0</v>
      </c>
      <c r="DW259" s="225">
        <v>0</v>
      </c>
      <c r="DX259" s="225">
        <v>0</v>
      </c>
      <c r="DY259" s="225">
        <v>0</v>
      </c>
      <c r="DZ259" s="225">
        <v>0</v>
      </c>
      <c r="EA259" s="225">
        <v>0</v>
      </c>
      <c r="EB259" s="225">
        <v>0</v>
      </c>
      <c r="EC259" s="225">
        <v>0</v>
      </c>
      <c r="ED259" s="225">
        <v>0</v>
      </c>
    </row>
    <row r="260" spans="1:134" ht="15" x14ac:dyDescent="0.25">
      <c r="A260" s="216">
        <v>128</v>
      </c>
      <c r="B260" s="216">
        <v>96</v>
      </c>
      <c r="C260" s="216" t="s">
        <v>958</v>
      </c>
      <c r="D260" s="2">
        <v>99712</v>
      </c>
      <c r="E260" s="2">
        <v>99712</v>
      </c>
      <c r="F260" s="217" t="s">
        <v>703</v>
      </c>
      <c r="G260" s="20">
        <v>134</v>
      </c>
      <c r="H260" s="20">
        <v>65</v>
      </c>
      <c r="I260" s="20">
        <v>53</v>
      </c>
      <c r="J260" s="20">
        <v>12</v>
      </c>
      <c r="K260" s="20">
        <v>0</v>
      </c>
      <c r="L260" s="20">
        <v>20</v>
      </c>
      <c r="M260" s="20">
        <v>20</v>
      </c>
      <c r="N260" s="20">
        <v>0</v>
      </c>
      <c r="O260" s="20">
        <v>0</v>
      </c>
      <c r="P260" s="20">
        <v>0</v>
      </c>
      <c r="Q260" s="20">
        <v>20</v>
      </c>
      <c r="R260" s="20">
        <v>0</v>
      </c>
      <c r="S260" s="20">
        <v>1263.8499999999999</v>
      </c>
      <c r="T260" s="20">
        <v>1263.8499999999999</v>
      </c>
      <c r="U260" s="20">
        <v>0</v>
      </c>
      <c r="V260" s="20">
        <v>0</v>
      </c>
      <c r="W260" s="20">
        <v>0</v>
      </c>
      <c r="X260" s="20">
        <v>1263.8499999999999</v>
      </c>
      <c r="Y260" s="20">
        <v>0</v>
      </c>
      <c r="Z260" s="20">
        <v>65</v>
      </c>
      <c r="AA260" s="20">
        <v>0</v>
      </c>
      <c r="AB260" s="218">
        <v>0</v>
      </c>
      <c r="AC260" s="218">
        <v>0</v>
      </c>
      <c r="AD260" s="219">
        <v>65</v>
      </c>
      <c r="AE260" s="220">
        <v>0</v>
      </c>
      <c r="AF260" s="220">
        <v>53</v>
      </c>
      <c r="AG260" s="221">
        <v>53</v>
      </c>
      <c r="AH260" s="220">
        <v>0</v>
      </c>
      <c r="AI260" s="220">
        <v>0</v>
      </c>
      <c r="AJ260" s="220">
        <v>59.092425934472985</v>
      </c>
      <c r="AK260" s="220">
        <v>59.092425934472985</v>
      </c>
      <c r="AL260" s="220">
        <v>0</v>
      </c>
      <c r="AM260" s="220">
        <v>0</v>
      </c>
      <c r="AN260" s="220">
        <v>48.36006785055919</v>
      </c>
      <c r="AO260" s="220">
        <v>48.36006785055919</v>
      </c>
      <c r="AP260" s="220">
        <v>0</v>
      </c>
      <c r="AQ260" s="220">
        <v>0</v>
      </c>
      <c r="AR260" s="220">
        <v>0</v>
      </c>
      <c r="AS260" s="220">
        <v>53.721766197248854</v>
      </c>
      <c r="AT260" s="220">
        <v>56.343140577003716</v>
      </c>
      <c r="AU260" s="220">
        <v>59.092425934472985</v>
      </c>
      <c r="AV260" s="220">
        <v>61.975863735334457</v>
      </c>
      <c r="AW260" s="220">
        <v>65</v>
      </c>
      <c r="AX260" s="220">
        <v>44.126342688880918</v>
      </c>
      <c r="AY260" s="220">
        <v>46.194728340269599</v>
      </c>
      <c r="AZ260" s="220">
        <v>48.36006785055919</v>
      </c>
      <c r="BA260" s="220">
        <v>50.626905851332026</v>
      </c>
      <c r="BB260" s="220">
        <v>53</v>
      </c>
      <c r="BC260" s="220">
        <v>0</v>
      </c>
      <c r="BD260" s="220">
        <v>0</v>
      </c>
      <c r="BE260" s="220">
        <v>0</v>
      </c>
      <c r="BF260" s="220">
        <v>0</v>
      </c>
      <c r="BG260" s="220">
        <v>0</v>
      </c>
      <c r="BH260" s="222">
        <v>65.822755328451677</v>
      </c>
      <c r="BI260" s="222">
        <v>66.655924908141756</v>
      </c>
      <c r="BJ260" s="222">
        <v>67.499640560311747</v>
      </c>
      <c r="BK260" s="223">
        <v>67.055860038769723</v>
      </c>
      <c r="BL260" s="223">
        <v>66.61499717945027</v>
      </c>
      <c r="BM260" s="223">
        <v>67.093217284302696</v>
      </c>
      <c r="BN260" s="223">
        <v>67.574870466965947</v>
      </c>
      <c r="BO260" s="223">
        <v>68.059981373043868</v>
      </c>
      <c r="BP260" s="223">
        <v>68.548574825067789</v>
      </c>
      <c r="BQ260" s="223">
        <v>69.04067582376662</v>
      </c>
      <c r="BR260" s="223">
        <v>69.428244289077369</v>
      </c>
      <c r="BS260" s="223">
        <v>69.817988418422573</v>
      </c>
      <c r="BT260" s="223">
        <v>70.209920425164285</v>
      </c>
      <c r="BU260" s="223">
        <v>70.604052591225809</v>
      </c>
      <c r="BV260" s="223">
        <v>71.000397267476529</v>
      </c>
      <c r="BW260" s="222">
        <v>53.670862037045218</v>
      </c>
      <c r="BX260" s="222">
        <v>54.35021569433097</v>
      </c>
      <c r="BY260" s="222">
        <v>55.03816845686957</v>
      </c>
      <c r="BZ260" s="223">
        <v>54.676316646996845</v>
      </c>
      <c r="CA260" s="223">
        <v>54.316843854013293</v>
      </c>
      <c r="CB260" s="223">
        <v>54.706777170277576</v>
      </c>
      <c r="CC260" s="223">
        <v>55.099509765372225</v>
      </c>
      <c r="CD260" s="223">
        <v>55.495061734943455</v>
      </c>
      <c r="CE260" s="223">
        <v>55.893453318901415</v>
      </c>
      <c r="CF260" s="223">
        <v>56.294704902455855</v>
      </c>
      <c r="CG260" s="223">
        <v>56.610722266478469</v>
      </c>
      <c r="CH260" s="223">
        <v>56.928513633483014</v>
      </c>
      <c r="CI260" s="223">
        <v>57.248088962057032</v>
      </c>
      <c r="CJ260" s="223">
        <v>57.569458266691811</v>
      </c>
      <c r="CK260" s="223">
        <v>57.892631618096232</v>
      </c>
      <c r="CL260" s="222">
        <v>0</v>
      </c>
      <c r="CM260" s="222">
        <v>0</v>
      </c>
      <c r="CN260" s="222">
        <v>0</v>
      </c>
      <c r="CO260" s="223">
        <v>0</v>
      </c>
      <c r="CP260" s="223">
        <v>0</v>
      </c>
      <c r="CQ260" s="223">
        <v>0</v>
      </c>
      <c r="CR260" s="223">
        <v>0</v>
      </c>
      <c r="CS260" s="223">
        <v>0</v>
      </c>
      <c r="CT260" s="223">
        <v>0</v>
      </c>
      <c r="CU260" s="223">
        <v>0</v>
      </c>
      <c r="CV260" s="223">
        <v>0</v>
      </c>
      <c r="CW260" s="223">
        <v>0</v>
      </c>
      <c r="CX260" s="223">
        <v>0</v>
      </c>
      <c r="CY260" s="223">
        <v>0</v>
      </c>
      <c r="CZ260" s="223">
        <v>0</v>
      </c>
      <c r="DA260" s="224">
        <v>0</v>
      </c>
      <c r="DB260" s="224">
        <v>0</v>
      </c>
      <c r="DC260" s="224">
        <v>0</v>
      </c>
      <c r="DD260" s="225">
        <v>0</v>
      </c>
      <c r="DE260" s="225">
        <v>0</v>
      </c>
      <c r="DF260" s="225">
        <v>0</v>
      </c>
      <c r="DG260" s="225">
        <v>0</v>
      </c>
      <c r="DH260" s="225">
        <v>0</v>
      </c>
      <c r="DI260" s="225">
        <v>0</v>
      </c>
      <c r="DJ260" s="225">
        <v>0</v>
      </c>
      <c r="DK260" s="225">
        <v>0</v>
      </c>
      <c r="DL260" s="225">
        <v>0</v>
      </c>
      <c r="DM260" s="225">
        <v>0</v>
      </c>
      <c r="DN260" s="225">
        <v>0</v>
      </c>
      <c r="DO260" s="225">
        <v>0</v>
      </c>
      <c r="DP260" s="224">
        <v>0</v>
      </c>
      <c r="DQ260" s="224">
        <v>0</v>
      </c>
      <c r="DR260" s="224">
        <v>0</v>
      </c>
      <c r="DS260" s="225">
        <v>0</v>
      </c>
      <c r="DT260" s="225">
        <v>0</v>
      </c>
      <c r="DU260" s="225">
        <v>0</v>
      </c>
      <c r="DV260" s="225">
        <v>0</v>
      </c>
      <c r="DW260" s="225">
        <v>0</v>
      </c>
      <c r="DX260" s="225">
        <v>0</v>
      </c>
      <c r="DY260" s="225">
        <v>0</v>
      </c>
      <c r="DZ260" s="225">
        <v>0</v>
      </c>
      <c r="EA260" s="225">
        <v>0</v>
      </c>
      <c r="EB260" s="225">
        <v>0</v>
      </c>
      <c r="EC260" s="225">
        <v>0</v>
      </c>
      <c r="ED260" s="225">
        <v>0</v>
      </c>
    </row>
    <row r="261" spans="1:134" ht="15" x14ac:dyDescent="0.25">
      <c r="A261" s="216">
        <v>131</v>
      </c>
      <c r="B261" s="216">
        <v>96</v>
      </c>
      <c r="C261" s="216" t="s">
        <v>959</v>
      </c>
      <c r="D261" s="2">
        <v>99712</v>
      </c>
      <c r="E261" s="2">
        <v>99712</v>
      </c>
      <c r="F261" s="217" t="s">
        <v>703</v>
      </c>
      <c r="G261" s="20">
        <v>40</v>
      </c>
      <c r="H261" s="20">
        <v>19</v>
      </c>
      <c r="I261" s="20">
        <v>16</v>
      </c>
      <c r="J261" s="20">
        <v>3</v>
      </c>
      <c r="K261" s="20">
        <v>0</v>
      </c>
      <c r="L261" s="20">
        <v>21</v>
      </c>
      <c r="M261" s="20">
        <v>21</v>
      </c>
      <c r="N261" s="20">
        <v>0</v>
      </c>
      <c r="O261" s="20">
        <v>0</v>
      </c>
      <c r="P261" s="20">
        <v>0</v>
      </c>
      <c r="Q261" s="20">
        <v>21</v>
      </c>
      <c r="R261" s="20">
        <v>0</v>
      </c>
      <c r="S261" s="20">
        <v>1460.0952380952381</v>
      </c>
      <c r="T261" s="20">
        <v>1460.0952380952381</v>
      </c>
      <c r="U261" s="20">
        <v>0</v>
      </c>
      <c r="V261" s="20">
        <v>0</v>
      </c>
      <c r="W261" s="20">
        <v>0</v>
      </c>
      <c r="X261" s="20">
        <v>1460.0952380952381</v>
      </c>
      <c r="Y261" s="20">
        <v>0</v>
      </c>
      <c r="Z261" s="20">
        <v>19</v>
      </c>
      <c r="AA261" s="20">
        <v>0</v>
      </c>
      <c r="AB261" s="218">
        <v>0</v>
      </c>
      <c r="AC261" s="218">
        <v>0</v>
      </c>
      <c r="AD261" s="219">
        <v>19</v>
      </c>
      <c r="AE261" s="220">
        <v>0</v>
      </c>
      <c r="AF261" s="220">
        <v>16</v>
      </c>
      <c r="AG261" s="221">
        <v>16</v>
      </c>
      <c r="AH261" s="220">
        <v>0</v>
      </c>
      <c r="AI261" s="220">
        <v>0</v>
      </c>
      <c r="AJ261" s="220">
        <v>17.273170657769025</v>
      </c>
      <c r="AK261" s="220">
        <v>17.273170657769025</v>
      </c>
      <c r="AL261" s="220">
        <v>0</v>
      </c>
      <c r="AM261" s="220">
        <v>0</v>
      </c>
      <c r="AN261" s="220">
        <v>14.599265766206548</v>
      </c>
      <c r="AO261" s="220">
        <v>14.599265766206548</v>
      </c>
      <c r="AP261" s="220">
        <v>0</v>
      </c>
      <c r="AQ261" s="220">
        <v>0</v>
      </c>
      <c r="AR261" s="220">
        <v>0</v>
      </c>
      <c r="AS261" s="220">
        <v>15.703285503811204</v>
      </c>
      <c r="AT261" s="220">
        <v>16.469533399431857</v>
      </c>
      <c r="AU261" s="220">
        <v>17.273170657769025</v>
      </c>
      <c r="AV261" s="220">
        <v>18.116021707251608</v>
      </c>
      <c r="AW261" s="220">
        <v>19</v>
      </c>
      <c r="AX261" s="220">
        <v>13.321160057020654</v>
      </c>
      <c r="AY261" s="220">
        <v>13.945578366873843</v>
      </c>
      <c r="AZ261" s="220">
        <v>14.599265766206548</v>
      </c>
      <c r="BA261" s="220">
        <v>15.283594219270046</v>
      </c>
      <c r="BB261" s="220">
        <v>16</v>
      </c>
      <c r="BC261" s="220">
        <v>0</v>
      </c>
      <c r="BD261" s="220">
        <v>0</v>
      </c>
      <c r="BE261" s="220">
        <v>0</v>
      </c>
      <c r="BF261" s="220">
        <v>0</v>
      </c>
      <c r="BG261" s="220">
        <v>0</v>
      </c>
      <c r="BH261" s="222">
        <v>19.240497711393569</v>
      </c>
      <c r="BI261" s="222">
        <v>19.484039588533744</v>
      </c>
      <c r="BJ261" s="222">
        <v>19.73066416378343</v>
      </c>
      <c r="BK261" s="223">
        <v>19.600943703640379</v>
      </c>
      <c r="BL261" s="223">
        <v>19.472076098608539</v>
      </c>
      <c r="BM261" s="223">
        <v>19.611863513873093</v>
      </c>
      <c r="BN261" s="223">
        <v>19.752654444190043</v>
      </c>
      <c r="BO261" s="223">
        <v>19.894456093658974</v>
      </c>
      <c r="BP261" s="223">
        <v>20.037275718096733</v>
      </c>
      <c r="BQ261" s="223">
        <v>20.181120625408703</v>
      </c>
      <c r="BR261" s="223">
        <v>20.294409869114922</v>
      </c>
      <c r="BS261" s="223">
        <v>20.408335076154287</v>
      </c>
      <c r="BT261" s="223">
        <v>20.522899816586481</v>
      </c>
      <c r="BU261" s="223">
        <v>20.638107680512157</v>
      </c>
      <c r="BV261" s="223">
        <v>20.75396227818544</v>
      </c>
      <c r="BW261" s="222">
        <v>16.202524388541953</v>
      </c>
      <c r="BX261" s="222">
        <v>16.407612285081047</v>
      </c>
      <c r="BY261" s="222">
        <v>16.61529613792289</v>
      </c>
      <c r="BZ261" s="223">
        <v>16.506057855697161</v>
      </c>
      <c r="CA261" s="223">
        <v>16.397537767249297</v>
      </c>
      <c r="CB261" s="223">
        <v>16.515253485366816</v>
      </c>
      <c r="CC261" s="223">
        <v>16.633814268791614</v>
      </c>
      <c r="CD261" s="223">
        <v>16.753226184133872</v>
      </c>
      <c r="CE261" s="223">
        <v>16.873495341555145</v>
      </c>
      <c r="CF261" s="223">
        <v>16.994627895081013</v>
      </c>
      <c r="CG261" s="223">
        <v>17.090029363465199</v>
      </c>
      <c r="CH261" s="223">
        <v>17.185966379919403</v>
      </c>
      <c r="CI261" s="223">
        <v>17.28244195080967</v>
      </c>
      <c r="CJ261" s="223">
        <v>17.379459099378661</v>
      </c>
      <c r="CK261" s="223">
        <v>17.477020865840373</v>
      </c>
      <c r="CL261" s="222">
        <v>0</v>
      </c>
      <c r="CM261" s="222">
        <v>0</v>
      </c>
      <c r="CN261" s="222">
        <v>0</v>
      </c>
      <c r="CO261" s="223">
        <v>0</v>
      </c>
      <c r="CP261" s="223">
        <v>0</v>
      </c>
      <c r="CQ261" s="223">
        <v>0</v>
      </c>
      <c r="CR261" s="223">
        <v>0</v>
      </c>
      <c r="CS261" s="223">
        <v>0</v>
      </c>
      <c r="CT261" s="223">
        <v>0</v>
      </c>
      <c r="CU261" s="223">
        <v>0</v>
      </c>
      <c r="CV261" s="223">
        <v>0</v>
      </c>
      <c r="CW261" s="223">
        <v>0</v>
      </c>
      <c r="CX261" s="223">
        <v>0</v>
      </c>
      <c r="CY261" s="223">
        <v>0</v>
      </c>
      <c r="CZ261" s="223">
        <v>0</v>
      </c>
      <c r="DA261" s="224">
        <v>0</v>
      </c>
      <c r="DB261" s="224">
        <v>0</v>
      </c>
      <c r="DC261" s="224">
        <v>0</v>
      </c>
      <c r="DD261" s="225">
        <v>0</v>
      </c>
      <c r="DE261" s="225">
        <v>0</v>
      </c>
      <c r="DF261" s="225">
        <v>0</v>
      </c>
      <c r="DG261" s="225">
        <v>0</v>
      </c>
      <c r="DH261" s="225">
        <v>0</v>
      </c>
      <c r="DI261" s="225">
        <v>0</v>
      </c>
      <c r="DJ261" s="225">
        <v>0</v>
      </c>
      <c r="DK261" s="225">
        <v>0</v>
      </c>
      <c r="DL261" s="225">
        <v>0</v>
      </c>
      <c r="DM261" s="225">
        <v>0</v>
      </c>
      <c r="DN261" s="225">
        <v>0</v>
      </c>
      <c r="DO261" s="225">
        <v>0</v>
      </c>
      <c r="DP261" s="224">
        <v>0</v>
      </c>
      <c r="DQ261" s="224">
        <v>0</v>
      </c>
      <c r="DR261" s="224">
        <v>0</v>
      </c>
      <c r="DS261" s="225">
        <v>0</v>
      </c>
      <c r="DT261" s="225">
        <v>0</v>
      </c>
      <c r="DU261" s="225">
        <v>0</v>
      </c>
      <c r="DV261" s="225">
        <v>0</v>
      </c>
      <c r="DW261" s="225">
        <v>0</v>
      </c>
      <c r="DX261" s="225">
        <v>0</v>
      </c>
      <c r="DY261" s="225">
        <v>0</v>
      </c>
      <c r="DZ261" s="225">
        <v>0</v>
      </c>
      <c r="EA261" s="225">
        <v>0</v>
      </c>
      <c r="EB261" s="225">
        <v>0</v>
      </c>
      <c r="EC261" s="225">
        <v>0</v>
      </c>
      <c r="ED261" s="225">
        <v>0</v>
      </c>
    </row>
    <row r="262" spans="1:134" ht="15" x14ac:dyDescent="0.25">
      <c r="A262" s="216">
        <v>132</v>
      </c>
      <c r="B262" s="216">
        <v>96</v>
      </c>
      <c r="C262" s="216" t="s">
        <v>960</v>
      </c>
      <c r="D262" s="2">
        <v>99712</v>
      </c>
      <c r="E262" s="2">
        <v>99712</v>
      </c>
      <c r="F262" s="217" t="s">
        <v>703</v>
      </c>
      <c r="G262" s="20">
        <v>19</v>
      </c>
      <c r="H262" s="20">
        <v>10</v>
      </c>
      <c r="I262" s="20">
        <v>8</v>
      </c>
      <c r="J262" s="20">
        <v>2</v>
      </c>
      <c r="K262" s="20">
        <v>0</v>
      </c>
      <c r="L262" s="20">
        <v>5</v>
      </c>
      <c r="M262" s="20">
        <v>5</v>
      </c>
      <c r="N262" s="20">
        <v>0</v>
      </c>
      <c r="O262" s="20">
        <v>0</v>
      </c>
      <c r="P262" s="20">
        <v>0</v>
      </c>
      <c r="Q262" s="20">
        <v>5</v>
      </c>
      <c r="R262" s="20">
        <v>0</v>
      </c>
      <c r="S262" s="20">
        <v>1197</v>
      </c>
      <c r="T262" s="20">
        <v>1197</v>
      </c>
      <c r="U262" s="20">
        <v>0</v>
      </c>
      <c r="V262" s="20">
        <v>0</v>
      </c>
      <c r="W262" s="20">
        <v>0</v>
      </c>
      <c r="X262" s="20">
        <v>1197</v>
      </c>
      <c r="Y262" s="20">
        <v>0</v>
      </c>
      <c r="Z262" s="20">
        <v>10</v>
      </c>
      <c r="AA262" s="20">
        <v>0</v>
      </c>
      <c r="AB262" s="218">
        <v>0</v>
      </c>
      <c r="AC262" s="218">
        <v>0</v>
      </c>
      <c r="AD262" s="219">
        <v>10</v>
      </c>
      <c r="AE262" s="220">
        <v>0</v>
      </c>
      <c r="AF262" s="220">
        <v>8</v>
      </c>
      <c r="AG262" s="221">
        <v>8</v>
      </c>
      <c r="AH262" s="220">
        <v>0</v>
      </c>
      <c r="AI262" s="220">
        <v>0</v>
      </c>
      <c r="AJ262" s="220">
        <v>9.0911424514573813</v>
      </c>
      <c r="AK262" s="220">
        <v>9.0911424514573813</v>
      </c>
      <c r="AL262" s="220">
        <v>0</v>
      </c>
      <c r="AM262" s="220">
        <v>0</v>
      </c>
      <c r="AN262" s="220">
        <v>7.299632883103274</v>
      </c>
      <c r="AO262" s="220">
        <v>7.299632883103274</v>
      </c>
      <c r="AP262" s="220">
        <v>0</v>
      </c>
      <c r="AQ262" s="220">
        <v>0</v>
      </c>
      <c r="AR262" s="220">
        <v>0</v>
      </c>
      <c r="AS262" s="220">
        <v>8.264887107269054</v>
      </c>
      <c r="AT262" s="220">
        <v>8.6681754733851868</v>
      </c>
      <c r="AU262" s="220">
        <v>9.0911424514573813</v>
      </c>
      <c r="AV262" s="220">
        <v>9.5347482669745318</v>
      </c>
      <c r="AW262" s="220">
        <v>10</v>
      </c>
      <c r="AX262" s="220">
        <v>6.6605800285103269</v>
      </c>
      <c r="AY262" s="220">
        <v>6.9727891834369213</v>
      </c>
      <c r="AZ262" s="220">
        <v>7.299632883103274</v>
      </c>
      <c r="BA262" s="220">
        <v>7.6417971096350232</v>
      </c>
      <c r="BB262" s="220">
        <v>8</v>
      </c>
      <c r="BC262" s="220">
        <v>0</v>
      </c>
      <c r="BD262" s="220">
        <v>0</v>
      </c>
      <c r="BE262" s="220">
        <v>0</v>
      </c>
      <c r="BF262" s="220">
        <v>0</v>
      </c>
      <c r="BG262" s="220">
        <v>0</v>
      </c>
      <c r="BH262" s="222">
        <v>10.12657774283872</v>
      </c>
      <c r="BI262" s="222">
        <v>10.254757678175654</v>
      </c>
      <c r="BJ262" s="222">
        <v>10.384560086201805</v>
      </c>
      <c r="BK262" s="223">
        <v>10.316286159810724</v>
      </c>
      <c r="BL262" s="223">
        <v>10.24846110453081</v>
      </c>
      <c r="BM262" s="223">
        <v>10.32203342835426</v>
      </c>
      <c r="BN262" s="223">
        <v>10.396133917994758</v>
      </c>
      <c r="BO262" s="223">
        <v>10.470766365083671</v>
      </c>
      <c r="BP262" s="223">
        <v>10.545934588471965</v>
      </c>
      <c r="BQ262" s="223">
        <v>10.621642434425633</v>
      </c>
      <c r="BR262" s="223">
        <v>10.681268352165748</v>
      </c>
      <c r="BS262" s="223">
        <v>10.741228987449626</v>
      </c>
      <c r="BT262" s="223">
        <v>10.801526219256044</v>
      </c>
      <c r="BU262" s="223">
        <v>10.862161937111662</v>
      </c>
      <c r="BV262" s="223">
        <v>10.923138041150233</v>
      </c>
      <c r="BW262" s="222">
        <v>8.1012621942709764</v>
      </c>
      <c r="BX262" s="222">
        <v>8.2038061425405235</v>
      </c>
      <c r="BY262" s="222">
        <v>8.3076480689614449</v>
      </c>
      <c r="BZ262" s="223">
        <v>8.2530289278485807</v>
      </c>
      <c r="CA262" s="223">
        <v>8.1987688836246484</v>
      </c>
      <c r="CB262" s="223">
        <v>8.2576267426834082</v>
      </c>
      <c r="CC262" s="223">
        <v>8.316907134395807</v>
      </c>
      <c r="CD262" s="223">
        <v>8.3766130920669362</v>
      </c>
      <c r="CE262" s="223">
        <v>8.4367476707775726</v>
      </c>
      <c r="CF262" s="223">
        <v>8.4973139475405066</v>
      </c>
      <c r="CG262" s="223">
        <v>8.5450146817325994</v>
      </c>
      <c r="CH262" s="223">
        <v>8.5929831899597016</v>
      </c>
      <c r="CI262" s="223">
        <v>8.6412209754048348</v>
      </c>
      <c r="CJ262" s="223">
        <v>8.6897295496893303</v>
      </c>
      <c r="CK262" s="223">
        <v>8.7385104329201866</v>
      </c>
      <c r="CL262" s="222">
        <v>0</v>
      </c>
      <c r="CM262" s="222">
        <v>0</v>
      </c>
      <c r="CN262" s="222">
        <v>0</v>
      </c>
      <c r="CO262" s="223">
        <v>0</v>
      </c>
      <c r="CP262" s="223">
        <v>0</v>
      </c>
      <c r="CQ262" s="223">
        <v>0</v>
      </c>
      <c r="CR262" s="223">
        <v>0</v>
      </c>
      <c r="CS262" s="223">
        <v>0</v>
      </c>
      <c r="CT262" s="223">
        <v>0</v>
      </c>
      <c r="CU262" s="223">
        <v>0</v>
      </c>
      <c r="CV262" s="223">
        <v>0</v>
      </c>
      <c r="CW262" s="223">
        <v>0</v>
      </c>
      <c r="CX262" s="223">
        <v>0</v>
      </c>
      <c r="CY262" s="223">
        <v>0</v>
      </c>
      <c r="CZ262" s="223">
        <v>0</v>
      </c>
      <c r="DA262" s="224">
        <v>0</v>
      </c>
      <c r="DB262" s="224">
        <v>0</v>
      </c>
      <c r="DC262" s="224">
        <v>0</v>
      </c>
      <c r="DD262" s="225">
        <v>0</v>
      </c>
      <c r="DE262" s="225">
        <v>0</v>
      </c>
      <c r="DF262" s="225">
        <v>0</v>
      </c>
      <c r="DG262" s="225">
        <v>0</v>
      </c>
      <c r="DH262" s="225">
        <v>0</v>
      </c>
      <c r="DI262" s="225">
        <v>0</v>
      </c>
      <c r="DJ262" s="225">
        <v>0</v>
      </c>
      <c r="DK262" s="225">
        <v>0</v>
      </c>
      <c r="DL262" s="225">
        <v>0</v>
      </c>
      <c r="DM262" s="225">
        <v>0</v>
      </c>
      <c r="DN262" s="225">
        <v>0</v>
      </c>
      <c r="DO262" s="225">
        <v>0</v>
      </c>
      <c r="DP262" s="224">
        <v>0</v>
      </c>
      <c r="DQ262" s="224">
        <v>0</v>
      </c>
      <c r="DR262" s="224">
        <v>0</v>
      </c>
      <c r="DS262" s="225">
        <v>0</v>
      </c>
      <c r="DT262" s="225">
        <v>0</v>
      </c>
      <c r="DU262" s="225">
        <v>0</v>
      </c>
      <c r="DV262" s="225">
        <v>0</v>
      </c>
      <c r="DW262" s="225">
        <v>0</v>
      </c>
      <c r="DX262" s="225">
        <v>0</v>
      </c>
      <c r="DY262" s="225">
        <v>0</v>
      </c>
      <c r="DZ262" s="225">
        <v>0</v>
      </c>
      <c r="EA262" s="225">
        <v>0</v>
      </c>
      <c r="EB262" s="225">
        <v>0</v>
      </c>
      <c r="EC262" s="225">
        <v>0</v>
      </c>
      <c r="ED262" s="225">
        <v>0</v>
      </c>
    </row>
    <row r="263" spans="1:134" ht="15" x14ac:dyDescent="0.25">
      <c r="A263" s="216">
        <v>138</v>
      </c>
      <c r="B263" s="216">
        <v>96</v>
      </c>
      <c r="C263" s="216" t="s">
        <v>961</v>
      </c>
      <c r="D263" s="2">
        <v>99712</v>
      </c>
      <c r="E263" s="2">
        <v>99712</v>
      </c>
      <c r="F263" s="217" t="s">
        <v>703</v>
      </c>
      <c r="G263" s="20">
        <v>482</v>
      </c>
      <c r="H263" s="20">
        <v>272</v>
      </c>
      <c r="I263" s="20">
        <v>205</v>
      </c>
      <c r="J263" s="20">
        <v>67</v>
      </c>
      <c r="K263" s="20">
        <v>0</v>
      </c>
      <c r="L263" s="20">
        <v>8</v>
      </c>
      <c r="M263" s="20">
        <v>8</v>
      </c>
      <c r="N263" s="20">
        <v>0</v>
      </c>
      <c r="O263" s="20">
        <v>0</v>
      </c>
      <c r="P263" s="20">
        <v>0</v>
      </c>
      <c r="Q263" s="20">
        <v>8</v>
      </c>
      <c r="R263" s="20">
        <v>0</v>
      </c>
      <c r="S263" s="20">
        <v>1442.375</v>
      </c>
      <c r="T263" s="20">
        <v>1442.375</v>
      </c>
      <c r="U263" s="20">
        <v>0</v>
      </c>
      <c r="V263" s="20">
        <v>0</v>
      </c>
      <c r="W263" s="20">
        <v>0</v>
      </c>
      <c r="X263" s="20">
        <v>1442.375</v>
      </c>
      <c r="Y263" s="20">
        <v>0</v>
      </c>
      <c r="Z263" s="20">
        <v>272</v>
      </c>
      <c r="AA263" s="20">
        <v>0</v>
      </c>
      <c r="AB263" s="218">
        <v>0</v>
      </c>
      <c r="AC263" s="218">
        <v>0</v>
      </c>
      <c r="AD263" s="219">
        <v>272</v>
      </c>
      <c r="AE263" s="220">
        <v>0</v>
      </c>
      <c r="AF263" s="220">
        <v>205</v>
      </c>
      <c r="AG263" s="221">
        <v>205</v>
      </c>
      <c r="AH263" s="220">
        <v>0</v>
      </c>
      <c r="AI263" s="220">
        <v>0</v>
      </c>
      <c r="AJ263" s="220">
        <v>247.27907467964079</v>
      </c>
      <c r="AK263" s="220">
        <v>247.27907467964079</v>
      </c>
      <c r="AL263" s="220">
        <v>0</v>
      </c>
      <c r="AM263" s="220">
        <v>0</v>
      </c>
      <c r="AN263" s="220">
        <v>187.05309262952139</v>
      </c>
      <c r="AO263" s="220">
        <v>187.05309262952139</v>
      </c>
      <c r="AP263" s="220">
        <v>0</v>
      </c>
      <c r="AQ263" s="220">
        <v>0</v>
      </c>
      <c r="AR263" s="220">
        <v>0</v>
      </c>
      <c r="AS263" s="220">
        <v>224.80492931771826</v>
      </c>
      <c r="AT263" s="220">
        <v>235.77437287607711</v>
      </c>
      <c r="AU263" s="220">
        <v>247.27907467964079</v>
      </c>
      <c r="AV263" s="220">
        <v>259.34515286170728</v>
      </c>
      <c r="AW263" s="220">
        <v>272</v>
      </c>
      <c r="AX263" s="220">
        <v>170.67736323057713</v>
      </c>
      <c r="AY263" s="220">
        <v>178.6777228255711</v>
      </c>
      <c r="AZ263" s="220">
        <v>187.05309262952139</v>
      </c>
      <c r="BA263" s="220">
        <v>195.82105093439748</v>
      </c>
      <c r="BB263" s="220">
        <v>205</v>
      </c>
      <c r="BC263" s="220">
        <v>0</v>
      </c>
      <c r="BD263" s="220">
        <v>0</v>
      </c>
      <c r="BE263" s="220">
        <v>0</v>
      </c>
      <c r="BF263" s="220">
        <v>0</v>
      </c>
      <c r="BG263" s="220">
        <v>0</v>
      </c>
      <c r="BH263" s="222">
        <v>275.44291460521322</v>
      </c>
      <c r="BI263" s="222">
        <v>278.92940884637778</v>
      </c>
      <c r="BJ263" s="222">
        <v>282.46003434468912</v>
      </c>
      <c r="BK263" s="223">
        <v>280.60298354685176</v>
      </c>
      <c r="BL263" s="223">
        <v>278.75814204323802</v>
      </c>
      <c r="BM263" s="223">
        <v>280.75930925123583</v>
      </c>
      <c r="BN263" s="223">
        <v>282.77484256945746</v>
      </c>
      <c r="BO263" s="223">
        <v>284.80484513027585</v>
      </c>
      <c r="BP263" s="223">
        <v>286.84942080643748</v>
      </c>
      <c r="BQ263" s="223">
        <v>288.90867421637722</v>
      </c>
      <c r="BR263" s="223">
        <v>290.53049917890837</v>
      </c>
      <c r="BS263" s="223">
        <v>292.16142845862981</v>
      </c>
      <c r="BT263" s="223">
        <v>293.80151316376441</v>
      </c>
      <c r="BU263" s="223">
        <v>295.45080468943723</v>
      </c>
      <c r="BV263" s="223">
        <v>297.10935471928633</v>
      </c>
      <c r="BW263" s="222">
        <v>207.59484372819378</v>
      </c>
      <c r="BX263" s="222">
        <v>210.2225324026009</v>
      </c>
      <c r="BY263" s="222">
        <v>212.88348176713703</v>
      </c>
      <c r="BZ263" s="223">
        <v>211.48386627611987</v>
      </c>
      <c r="CA263" s="223">
        <v>210.0934526428816</v>
      </c>
      <c r="CB263" s="223">
        <v>211.60168528126232</v>
      </c>
      <c r="CC263" s="223">
        <v>213.12074531889257</v>
      </c>
      <c r="CD263" s="223">
        <v>214.65071048421527</v>
      </c>
      <c r="CE263" s="223">
        <v>216.1916590636753</v>
      </c>
      <c r="CF263" s="223">
        <v>217.74366990572548</v>
      </c>
      <c r="CG263" s="223">
        <v>218.96600121939787</v>
      </c>
      <c r="CH263" s="223">
        <v>220.19519424271735</v>
      </c>
      <c r="CI263" s="223">
        <v>221.43128749474889</v>
      </c>
      <c r="CJ263" s="223">
        <v>222.67431971078909</v>
      </c>
      <c r="CK263" s="223">
        <v>223.92432984357978</v>
      </c>
      <c r="CL263" s="222">
        <v>0</v>
      </c>
      <c r="CM263" s="222">
        <v>0</v>
      </c>
      <c r="CN263" s="222">
        <v>0</v>
      </c>
      <c r="CO263" s="223">
        <v>0</v>
      </c>
      <c r="CP263" s="223">
        <v>0</v>
      </c>
      <c r="CQ263" s="223">
        <v>0</v>
      </c>
      <c r="CR263" s="223">
        <v>0</v>
      </c>
      <c r="CS263" s="223">
        <v>0</v>
      </c>
      <c r="CT263" s="223">
        <v>0</v>
      </c>
      <c r="CU263" s="223">
        <v>0</v>
      </c>
      <c r="CV263" s="223">
        <v>0</v>
      </c>
      <c r="CW263" s="223">
        <v>0</v>
      </c>
      <c r="CX263" s="223">
        <v>0</v>
      </c>
      <c r="CY263" s="223">
        <v>0</v>
      </c>
      <c r="CZ263" s="223">
        <v>0</v>
      </c>
      <c r="DA263" s="224">
        <v>0</v>
      </c>
      <c r="DB263" s="224">
        <v>0</v>
      </c>
      <c r="DC263" s="224">
        <v>0</v>
      </c>
      <c r="DD263" s="225">
        <v>0</v>
      </c>
      <c r="DE263" s="225">
        <v>0</v>
      </c>
      <c r="DF263" s="225">
        <v>0</v>
      </c>
      <c r="DG263" s="225">
        <v>0</v>
      </c>
      <c r="DH263" s="225">
        <v>0</v>
      </c>
      <c r="DI263" s="225">
        <v>0</v>
      </c>
      <c r="DJ263" s="225">
        <v>0</v>
      </c>
      <c r="DK263" s="225">
        <v>0</v>
      </c>
      <c r="DL263" s="225">
        <v>0</v>
      </c>
      <c r="DM263" s="225">
        <v>0</v>
      </c>
      <c r="DN263" s="225">
        <v>0</v>
      </c>
      <c r="DO263" s="225">
        <v>0</v>
      </c>
      <c r="DP263" s="224">
        <v>0</v>
      </c>
      <c r="DQ263" s="224">
        <v>0</v>
      </c>
      <c r="DR263" s="224">
        <v>0</v>
      </c>
      <c r="DS263" s="225">
        <v>0</v>
      </c>
      <c r="DT263" s="225">
        <v>0</v>
      </c>
      <c r="DU263" s="225">
        <v>0</v>
      </c>
      <c r="DV263" s="225">
        <v>0</v>
      </c>
      <c r="DW263" s="225">
        <v>0</v>
      </c>
      <c r="DX263" s="225">
        <v>0</v>
      </c>
      <c r="DY263" s="225">
        <v>0</v>
      </c>
      <c r="DZ263" s="225">
        <v>0</v>
      </c>
      <c r="EA263" s="225">
        <v>0</v>
      </c>
      <c r="EB263" s="225">
        <v>0</v>
      </c>
      <c r="EC263" s="225">
        <v>0</v>
      </c>
      <c r="ED263" s="225">
        <v>0</v>
      </c>
    </row>
    <row r="264" spans="1:134" ht="15" x14ac:dyDescent="0.25">
      <c r="A264" s="216">
        <v>100</v>
      </c>
      <c r="B264" s="216">
        <v>97</v>
      </c>
      <c r="C264" s="216" t="s">
        <v>962</v>
      </c>
      <c r="D264" s="2">
        <v>99709</v>
      </c>
      <c r="E264" s="2">
        <v>99709</v>
      </c>
      <c r="F264" s="217" t="s">
        <v>773</v>
      </c>
      <c r="G264" s="20">
        <v>6</v>
      </c>
      <c r="H264" s="20">
        <v>7</v>
      </c>
      <c r="I264" s="20">
        <v>3</v>
      </c>
      <c r="J264" s="20">
        <v>4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0</v>
      </c>
      <c r="R264" s="20">
        <v>0</v>
      </c>
      <c r="S264" s="20">
        <v>834.49503068156923</v>
      </c>
      <c r="T264" s="20">
        <v>834.49503068156923</v>
      </c>
      <c r="U264" s="20">
        <v>1408.3846153846155</v>
      </c>
      <c r="V264" s="20">
        <v>0</v>
      </c>
      <c r="W264" s="20">
        <v>0</v>
      </c>
      <c r="X264" s="20">
        <v>1365.173957061457</v>
      </c>
      <c r="Y264" s="20">
        <v>0.1603863478863479</v>
      </c>
      <c r="Z264" s="20">
        <v>6.8305180180180178</v>
      </c>
      <c r="AA264" s="20">
        <v>9.0956340956340961E-3</v>
      </c>
      <c r="AB264" s="218">
        <v>0</v>
      </c>
      <c r="AC264" s="218">
        <v>0</v>
      </c>
      <c r="AD264" s="219">
        <v>7</v>
      </c>
      <c r="AE264" s="220">
        <v>6.8737006237006251E-2</v>
      </c>
      <c r="AF264" s="220">
        <v>2.9273648648648645</v>
      </c>
      <c r="AG264" s="221">
        <v>2.9961018711018705</v>
      </c>
      <c r="AH264" s="220">
        <v>3.8981288981288983E-3</v>
      </c>
      <c r="AI264" s="220">
        <v>0.15271320758461795</v>
      </c>
      <c r="AJ264" s="220">
        <v>6.5037350731074808</v>
      </c>
      <c r="AK264" s="220">
        <v>6.656448280692099</v>
      </c>
      <c r="AL264" s="220">
        <v>8.6604843620766321E-3</v>
      </c>
      <c r="AM264" s="220">
        <v>6.5571985276381181E-2</v>
      </c>
      <c r="AN264" s="220">
        <v>2.7925732633111364</v>
      </c>
      <c r="AO264" s="220">
        <v>2.8581452485875176</v>
      </c>
      <c r="AP264" s="220">
        <v>3.7186381064110304E-3</v>
      </c>
      <c r="AQ264" s="220">
        <v>0</v>
      </c>
      <c r="AR264" s="220">
        <v>0</v>
      </c>
      <c r="AS264" s="220">
        <v>6.3379931113958152</v>
      </c>
      <c r="AT264" s="220">
        <v>6.4952693053782635</v>
      </c>
      <c r="AU264" s="220">
        <v>6.656448280692099</v>
      </c>
      <c r="AV264" s="220">
        <v>6.8216268841755774</v>
      </c>
      <c r="AW264" s="220">
        <v>6.9909043659043659</v>
      </c>
      <c r="AX264" s="220">
        <v>2.7265408899528194</v>
      </c>
      <c r="AY264" s="220">
        <v>2.7915676401796596</v>
      </c>
      <c r="AZ264" s="220">
        <v>2.8581452485875172</v>
      </c>
      <c r="BA264" s="220">
        <v>2.9263107024330108</v>
      </c>
      <c r="BB264" s="220">
        <v>2.9961018711018705</v>
      </c>
      <c r="BC264" s="220">
        <v>0</v>
      </c>
      <c r="BD264" s="220">
        <v>0</v>
      </c>
      <c r="BE264" s="220">
        <v>0</v>
      </c>
      <c r="BF264" s="220">
        <v>0</v>
      </c>
      <c r="BG264" s="220">
        <v>0</v>
      </c>
      <c r="BH264" s="222">
        <v>7.0636365727993464</v>
      </c>
      <c r="BI264" s="222">
        <v>7.137125473484276</v>
      </c>
      <c r="BJ264" s="222">
        <v>7.2113789404755577</v>
      </c>
      <c r="BK264" s="223">
        <v>7.2315674496381162</v>
      </c>
      <c r="BL264" s="223">
        <v>7.2517559588006737</v>
      </c>
      <c r="BM264" s="223">
        <v>7.2719444679632339</v>
      </c>
      <c r="BN264" s="223">
        <v>7.2921329771257914</v>
      </c>
      <c r="BO264" s="223">
        <v>7.3160045650833689</v>
      </c>
      <c r="BP264" s="223">
        <v>7.3398761530409482</v>
      </c>
      <c r="BQ264" s="223">
        <v>7.4060550477528757</v>
      </c>
      <c r="BR264" s="223">
        <v>7.4849026710458499</v>
      </c>
      <c r="BS264" s="223">
        <v>7.5195231100801587</v>
      </c>
      <c r="BT264" s="223">
        <v>7.5385351347490559</v>
      </c>
      <c r="BU264" s="223">
        <v>7.5582238801467652</v>
      </c>
      <c r="BV264" s="223">
        <v>7.5783863300546441</v>
      </c>
      <c r="BW264" s="222">
        <v>3.0272728169140048</v>
      </c>
      <c r="BX264" s="222">
        <v>3.0587680600646889</v>
      </c>
      <c r="BY264" s="222">
        <v>3.0905909744895244</v>
      </c>
      <c r="BZ264" s="223">
        <v>3.0992431927020494</v>
      </c>
      <c r="CA264" s="223">
        <v>3.107895410914574</v>
      </c>
      <c r="CB264" s="223">
        <v>3.1165476291270995</v>
      </c>
      <c r="CC264" s="223">
        <v>3.1251998473396245</v>
      </c>
      <c r="CD264" s="223">
        <v>3.135430527892872</v>
      </c>
      <c r="CE264" s="223">
        <v>3.14566120844612</v>
      </c>
      <c r="CF264" s="223">
        <v>3.1740235918940893</v>
      </c>
      <c r="CG264" s="223">
        <v>3.2078154304482212</v>
      </c>
      <c r="CH264" s="223">
        <v>3.2226527614629248</v>
      </c>
      <c r="CI264" s="223">
        <v>3.2308007720353094</v>
      </c>
      <c r="CJ264" s="223">
        <v>3.2392388057771848</v>
      </c>
      <c r="CK264" s="223">
        <v>3.247879855737704</v>
      </c>
      <c r="CL264" s="222">
        <v>0</v>
      </c>
      <c r="CM264" s="222">
        <v>0</v>
      </c>
      <c r="CN264" s="222">
        <v>0</v>
      </c>
      <c r="CO264" s="223">
        <v>0</v>
      </c>
      <c r="CP264" s="223">
        <v>0</v>
      </c>
      <c r="CQ264" s="223">
        <v>0</v>
      </c>
      <c r="CR264" s="223">
        <v>0</v>
      </c>
      <c r="CS264" s="223">
        <v>0</v>
      </c>
      <c r="CT264" s="223">
        <v>0</v>
      </c>
      <c r="CU264" s="223">
        <v>0</v>
      </c>
      <c r="CV264" s="223">
        <v>0</v>
      </c>
      <c r="CW264" s="223">
        <v>0</v>
      </c>
      <c r="CX264" s="223">
        <v>0</v>
      </c>
      <c r="CY264" s="223">
        <v>0</v>
      </c>
      <c r="CZ264" s="223">
        <v>0</v>
      </c>
      <c r="DA264" s="224">
        <v>9.1902635607589728E-3</v>
      </c>
      <c r="DB264" s="224">
        <v>9.2858775351083479E-3</v>
      </c>
      <c r="DC264" s="224">
        <v>9.3824862613525357E-3</v>
      </c>
      <c r="DD264" s="225">
        <v>9.4087528618762902E-3</v>
      </c>
      <c r="DE264" s="225">
        <v>9.4350194624000464E-3</v>
      </c>
      <c r="DF264" s="225">
        <v>9.4612860629238026E-3</v>
      </c>
      <c r="DG264" s="225">
        <v>9.4875526634475571E-3</v>
      </c>
      <c r="DH264" s="225">
        <v>9.5186111957889282E-3</v>
      </c>
      <c r="DI264" s="225">
        <v>9.5496697281303011E-3</v>
      </c>
      <c r="DJ264" s="225">
        <v>9.6357728958533402E-3</v>
      </c>
      <c r="DK264" s="225">
        <v>9.7383589266794839E-3</v>
      </c>
      <c r="DL264" s="225">
        <v>9.7834024330993499E-3</v>
      </c>
      <c r="DM264" s="225">
        <v>9.8081383486196428E-3</v>
      </c>
      <c r="DN264" s="225">
        <v>9.8337547230637097E-3</v>
      </c>
      <c r="DO264" s="225">
        <v>9.8599874187544172E-3</v>
      </c>
      <c r="DP264" s="224">
        <v>0</v>
      </c>
      <c r="DQ264" s="224">
        <v>0</v>
      </c>
      <c r="DR264" s="224">
        <v>0</v>
      </c>
      <c r="DS264" s="225">
        <v>0</v>
      </c>
      <c r="DT264" s="225">
        <v>0</v>
      </c>
      <c r="DU264" s="225">
        <v>0</v>
      </c>
      <c r="DV264" s="225">
        <v>0</v>
      </c>
      <c r="DW264" s="225">
        <v>0</v>
      </c>
      <c r="DX264" s="225">
        <v>0</v>
      </c>
      <c r="DY264" s="225">
        <v>0</v>
      </c>
      <c r="DZ264" s="225">
        <v>0</v>
      </c>
      <c r="EA264" s="225">
        <v>0</v>
      </c>
      <c r="EB264" s="225">
        <v>0</v>
      </c>
      <c r="EC264" s="225">
        <v>0</v>
      </c>
      <c r="ED264" s="225">
        <v>0</v>
      </c>
    </row>
    <row r="265" spans="1:134" ht="15" x14ac:dyDescent="0.25">
      <c r="A265" s="216">
        <v>101</v>
      </c>
      <c r="B265" s="216">
        <v>97</v>
      </c>
      <c r="C265" s="216" t="s">
        <v>963</v>
      </c>
      <c r="D265" s="2">
        <v>99709</v>
      </c>
      <c r="E265" s="2">
        <v>99709</v>
      </c>
      <c r="F265" s="217" t="s">
        <v>773</v>
      </c>
      <c r="G265" s="20">
        <v>8</v>
      </c>
      <c r="H265" s="20">
        <v>13</v>
      </c>
      <c r="I265" s="20">
        <v>5</v>
      </c>
      <c r="J265" s="20">
        <v>8</v>
      </c>
      <c r="K265" s="20">
        <v>0</v>
      </c>
      <c r="L265" s="20">
        <v>2</v>
      </c>
      <c r="M265" s="20">
        <v>2</v>
      </c>
      <c r="N265" s="20">
        <v>0</v>
      </c>
      <c r="O265" s="20">
        <v>0</v>
      </c>
      <c r="P265" s="20">
        <v>0</v>
      </c>
      <c r="Q265" s="20">
        <v>2</v>
      </c>
      <c r="R265" s="20">
        <v>0</v>
      </c>
      <c r="S265" s="20">
        <v>2530</v>
      </c>
      <c r="T265" s="20">
        <v>2530</v>
      </c>
      <c r="U265" s="20">
        <v>0</v>
      </c>
      <c r="V265" s="20">
        <v>0</v>
      </c>
      <c r="W265" s="20">
        <v>0</v>
      </c>
      <c r="X265" s="20">
        <v>2530</v>
      </c>
      <c r="Y265" s="20">
        <v>0</v>
      </c>
      <c r="Z265" s="20">
        <v>13</v>
      </c>
      <c r="AA265" s="20">
        <v>0</v>
      </c>
      <c r="AB265" s="218">
        <v>0</v>
      </c>
      <c r="AC265" s="218">
        <v>0</v>
      </c>
      <c r="AD265" s="219">
        <v>13</v>
      </c>
      <c r="AE265" s="220">
        <v>0</v>
      </c>
      <c r="AF265" s="220">
        <v>5</v>
      </c>
      <c r="AG265" s="221">
        <v>5</v>
      </c>
      <c r="AH265" s="220">
        <v>0</v>
      </c>
      <c r="AI265" s="220">
        <v>0</v>
      </c>
      <c r="AJ265" s="220">
        <v>12.378059135100612</v>
      </c>
      <c r="AK265" s="220">
        <v>12.378059135100612</v>
      </c>
      <c r="AL265" s="220">
        <v>0</v>
      </c>
      <c r="AM265" s="220">
        <v>0</v>
      </c>
      <c r="AN265" s="220">
        <v>4.7697731444898812</v>
      </c>
      <c r="AO265" s="220">
        <v>4.7697731444898812</v>
      </c>
      <c r="AP265" s="220">
        <v>0</v>
      </c>
      <c r="AQ265" s="220">
        <v>0</v>
      </c>
      <c r="AR265" s="220">
        <v>0</v>
      </c>
      <c r="AS265" s="220">
        <v>11.785872919388284</v>
      </c>
      <c r="AT265" s="220">
        <v>12.078337300927188</v>
      </c>
      <c r="AU265" s="220">
        <v>12.378059135100612</v>
      </c>
      <c r="AV265" s="220">
        <v>12.685218514330289</v>
      </c>
      <c r="AW265" s="220">
        <v>13</v>
      </c>
      <c r="AX265" s="220">
        <v>4.5501471699793781</v>
      </c>
      <c r="AY265" s="220">
        <v>4.6586660939419424</v>
      </c>
      <c r="AZ265" s="220">
        <v>4.7697731444898812</v>
      </c>
      <c r="BA265" s="220">
        <v>4.8835300472557153</v>
      </c>
      <c r="BB265" s="220">
        <v>5</v>
      </c>
      <c r="BC265" s="220">
        <v>0</v>
      </c>
      <c r="BD265" s="220">
        <v>0</v>
      </c>
      <c r="BE265" s="220">
        <v>0</v>
      </c>
      <c r="BF265" s="220">
        <v>0</v>
      </c>
      <c r="BG265" s="220">
        <v>0</v>
      </c>
      <c r="BH265" s="222">
        <v>13.135249838954481</v>
      </c>
      <c r="BI265" s="222">
        <v>13.271906794750285</v>
      </c>
      <c r="BJ265" s="222">
        <v>13.409985506797119</v>
      </c>
      <c r="BK265" s="223">
        <v>13.44752723321427</v>
      </c>
      <c r="BL265" s="223">
        <v>13.485068959631423</v>
      </c>
      <c r="BM265" s="223">
        <v>13.522610686048578</v>
      </c>
      <c r="BN265" s="223">
        <v>13.56015241246573</v>
      </c>
      <c r="BO265" s="223">
        <v>13.604543041661293</v>
      </c>
      <c r="BP265" s="223">
        <v>13.648933670856859</v>
      </c>
      <c r="BQ265" s="223">
        <v>13.771997238347639</v>
      </c>
      <c r="BR265" s="223">
        <v>13.918619055663269</v>
      </c>
      <c r="BS265" s="223">
        <v>13.982997808953193</v>
      </c>
      <c r="BT265" s="223">
        <v>14.018351792895684</v>
      </c>
      <c r="BU265" s="223">
        <v>14.054964179043967</v>
      </c>
      <c r="BV265" s="223">
        <v>14.092457446736312</v>
      </c>
      <c r="BW265" s="222">
        <v>5.0520191688286467</v>
      </c>
      <c r="BX265" s="222">
        <v>5.1045795364424169</v>
      </c>
      <c r="BY265" s="222">
        <v>5.1576867333835077</v>
      </c>
      <c r="BZ265" s="223">
        <v>5.1721258589285659</v>
      </c>
      <c r="CA265" s="223">
        <v>5.186564984473625</v>
      </c>
      <c r="CB265" s="223">
        <v>5.2010041100186841</v>
      </c>
      <c r="CC265" s="223">
        <v>5.2154432355637423</v>
      </c>
      <c r="CD265" s="223">
        <v>5.2325165544851133</v>
      </c>
      <c r="CE265" s="223">
        <v>5.2495898734064852</v>
      </c>
      <c r="CF265" s="223">
        <v>5.296922014749093</v>
      </c>
      <c r="CG265" s="223">
        <v>5.3533150214089504</v>
      </c>
      <c r="CH265" s="223">
        <v>5.378076080366613</v>
      </c>
      <c r="CI265" s="223">
        <v>5.3916737664983403</v>
      </c>
      <c r="CJ265" s="223">
        <v>5.4057554534784495</v>
      </c>
      <c r="CK265" s="223">
        <v>5.4201759410524275</v>
      </c>
      <c r="CL265" s="222">
        <v>0</v>
      </c>
      <c r="CM265" s="222">
        <v>0</v>
      </c>
      <c r="CN265" s="222">
        <v>0</v>
      </c>
      <c r="CO265" s="223">
        <v>0</v>
      </c>
      <c r="CP265" s="223">
        <v>0</v>
      </c>
      <c r="CQ265" s="223">
        <v>0</v>
      </c>
      <c r="CR265" s="223">
        <v>0</v>
      </c>
      <c r="CS265" s="223">
        <v>0</v>
      </c>
      <c r="CT265" s="223">
        <v>0</v>
      </c>
      <c r="CU265" s="223">
        <v>0</v>
      </c>
      <c r="CV265" s="223">
        <v>0</v>
      </c>
      <c r="CW265" s="223">
        <v>0</v>
      </c>
      <c r="CX265" s="223">
        <v>0</v>
      </c>
      <c r="CY265" s="223">
        <v>0</v>
      </c>
      <c r="CZ265" s="223">
        <v>0</v>
      </c>
      <c r="DA265" s="224">
        <v>0</v>
      </c>
      <c r="DB265" s="224">
        <v>0</v>
      </c>
      <c r="DC265" s="224">
        <v>0</v>
      </c>
      <c r="DD265" s="225">
        <v>0</v>
      </c>
      <c r="DE265" s="225">
        <v>0</v>
      </c>
      <c r="DF265" s="225">
        <v>0</v>
      </c>
      <c r="DG265" s="225">
        <v>0</v>
      </c>
      <c r="DH265" s="225">
        <v>0</v>
      </c>
      <c r="DI265" s="225">
        <v>0</v>
      </c>
      <c r="DJ265" s="225">
        <v>0</v>
      </c>
      <c r="DK265" s="225">
        <v>0</v>
      </c>
      <c r="DL265" s="225">
        <v>0</v>
      </c>
      <c r="DM265" s="225">
        <v>0</v>
      </c>
      <c r="DN265" s="225">
        <v>0</v>
      </c>
      <c r="DO265" s="225">
        <v>0</v>
      </c>
      <c r="DP265" s="224">
        <v>0</v>
      </c>
      <c r="DQ265" s="224">
        <v>0</v>
      </c>
      <c r="DR265" s="224">
        <v>0</v>
      </c>
      <c r="DS265" s="225">
        <v>0</v>
      </c>
      <c r="DT265" s="225">
        <v>0</v>
      </c>
      <c r="DU265" s="225">
        <v>0</v>
      </c>
      <c r="DV265" s="225">
        <v>0</v>
      </c>
      <c r="DW265" s="225">
        <v>0</v>
      </c>
      <c r="DX265" s="225">
        <v>0</v>
      </c>
      <c r="DY265" s="225">
        <v>0</v>
      </c>
      <c r="DZ265" s="225">
        <v>0</v>
      </c>
      <c r="EA265" s="225">
        <v>0</v>
      </c>
      <c r="EB265" s="225">
        <v>0</v>
      </c>
      <c r="EC265" s="225">
        <v>0</v>
      </c>
      <c r="ED265" s="225">
        <v>0</v>
      </c>
    </row>
    <row r="266" spans="1:134" ht="15" x14ac:dyDescent="0.25">
      <c r="A266" s="216">
        <v>102</v>
      </c>
      <c r="B266" s="216">
        <v>97</v>
      </c>
      <c r="C266" s="216" t="s">
        <v>964</v>
      </c>
      <c r="D266" s="2">
        <v>99709</v>
      </c>
      <c r="E266" s="2">
        <v>99709</v>
      </c>
      <c r="F266" s="217" t="s">
        <v>773</v>
      </c>
      <c r="G266" s="20">
        <v>22</v>
      </c>
      <c r="H266" s="20">
        <v>17</v>
      </c>
      <c r="I266" s="20">
        <v>14</v>
      </c>
      <c r="J266" s="20">
        <v>3</v>
      </c>
      <c r="K266" s="20">
        <v>0</v>
      </c>
      <c r="L266" s="20">
        <v>9</v>
      </c>
      <c r="M266" s="20">
        <v>9</v>
      </c>
      <c r="N266" s="20">
        <v>1</v>
      </c>
      <c r="O266" s="20">
        <v>0</v>
      </c>
      <c r="P266" s="20">
        <v>0</v>
      </c>
      <c r="Q266" s="20">
        <v>10</v>
      </c>
      <c r="R266" s="20">
        <v>0</v>
      </c>
      <c r="S266" s="20">
        <v>1240.2222222222222</v>
      </c>
      <c r="T266" s="20">
        <v>1240.2222222222222</v>
      </c>
      <c r="U266" s="20">
        <v>4120</v>
      </c>
      <c r="V266" s="20">
        <v>0</v>
      </c>
      <c r="W266" s="20">
        <v>0</v>
      </c>
      <c r="X266" s="20">
        <v>1528.2</v>
      </c>
      <c r="Y266" s="20">
        <v>0</v>
      </c>
      <c r="Z266" s="20">
        <v>17</v>
      </c>
      <c r="AA266" s="20">
        <v>0</v>
      </c>
      <c r="AB266" s="218">
        <v>1</v>
      </c>
      <c r="AC266" s="218">
        <v>0</v>
      </c>
      <c r="AD266" s="219">
        <v>18</v>
      </c>
      <c r="AE266" s="220">
        <v>0</v>
      </c>
      <c r="AF266" s="220">
        <v>14</v>
      </c>
      <c r="AG266" s="221">
        <v>14</v>
      </c>
      <c r="AH266" s="220">
        <v>0</v>
      </c>
      <c r="AI266" s="220">
        <v>0</v>
      </c>
      <c r="AJ266" s="220">
        <v>16.186692715131567</v>
      </c>
      <c r="AK266" s="220">
        <v>16.186692715131567</v>
      </c>
      <c r="AL266" s="220">
        <v>0</v>
      </c>
      <c r="AM266" s="220">
        <v>0</v>
      </c>
      <c r="AN266" s="220">
        <v>13.355364804571668</v>
      </c>
      <c r="AO266" s="220">
        <v>13.355364804571668</v>
      </c>
      <c r="AP266" s="220">
        <v>0</v>
      </c>
      <c r="AQ266" s="220">
        <v>0.95966573850124082</v>
      </c>
      <c r="AR266" s="220">
        <v>0</v>
      </c>
      <c r="AS266" s="220">
        <v>15.412295356123142</v>
      </c>
      <c r="AT266" s="220">
        <v>15.794748778135553</v>
      </c>
      <c r="AU266" s="220">
        <v>16.186692715131567</v>
      </c>
      <c r="AV266" s="220">
        <v>16.588362672585763</v>
      </c>
      <c r="AW266" s="220">
        <v>17</v>
      </c>
      <c r="AX266" s="220">
        <v>12.74041207594226</v>
      </c>
      <c r="AY266" s="220">
        <v>13.044265063037439</v>
      </c>
      <c r="AZ266" s="220">
        <v>13.355364804571668</v>
      </c>
      <c r="BA266" s="220">
        <v>13.673884132316003</v>
      </c>
      <c r="BB266" s="220">
        <v>14</v>
      </c>
      <c r="BC266" s="220">
        <v>0.92095832965313207</v>
      </c>
      <c r="BD266" s="220">
        <v>0.94011284192667122</v>
      </c>
      <c r="BE266" s="220">
        <v>0.95966573850124082</v>
      </c>
      <c r="BF266" s="220">
        <v>0.97962530515561963</v>
      </c>
      <c r="BG266" s="220">
        <v>1</v>
      </c>
      <c r="BH266" s="222">
        <v>17.176865174017397</v>
      </c>
      <c r="BI266" s="222">
        <v>17.355570423904219</v>
      </c>
      <c r="BJ266" s="222">
        <v>17.536134893503924</v>
      </c>
      <c r="BK266" s="223">
        <v>17.585227920357124</v>
      </c>
      <c r="BL266" s="223">
        <v>17.63432094721032</v>
      </c>
      <c r="BM266" s="223">
        <v>17.683413974063523</v>
      </c>
      <c r="BN266" s="223">
        <v>17.732507000916723</v>
      </c>
      <c r="BO266" s="223">
        <v>17.790556285249384</v>
      </c>
      <c r="BP266" s="223">
        <v>17.848605569582045</v>
      </c>
      <c r="BQ266" s="223">
        <v>18.009534850146913</v>
      </c>
      <c r="BR266" s="223">
        <v>18.201271072790426</v>
      </c>
      <c r="BS266" s="223">
        <v>18.285458673246481</v>
      </c>
      <c r="BT266" s="223">
        <v>18.331690806094354</v>
      </c>
      <c r="BU266" s="223">
        <v>18.379568541826728</v>
      </c>
      <c r="BV266" s="223">
        <v>18.428598199578254</v>
      </c>
      <c r="BW266" s="222">
        <v>14.14565367272021</v>
      </c>
      <c r="BX266" s="222">
        <v>14.292822702038769</v>
      </c>
      <c r="BY266" s="222">
        <v>14.44152285347382</v>
      </c>
      <c r="BZ266" s="223">
        <v>14.481952404999983</v>
      </c>
      <c r="CA266" s="223">
        <v>14.522381956526148</v>
      </c>
      <c r="CB266" s="223">
        <v>14.562811508052315</v>
      </c>
      <c r="CC266" s="223">
        <v>14.603241059578478</v>
      </c>
      <c r="CD266" s="223">
        <v>14.651046352558316</v>
      </c>
      <c r="CE266" s="223">
        <v>14.698851645538156</v>
      </c>
      <c r="CF266" s="223">
        <v>14.831381641297458</v>
      </c>
      <c r="CG266" s="223">
        <v>14.98928205994506</v>
      </c>
      <c r="CH266" s="223">
        <v>15.058613025026515</v>
      </c>
      <c r="CI266" s="223">
        <v>15.096686546195352</v>
      </c>
      <c r="CJ266" s="223">
        <v>15.136115269739658</v>
      </c>
      <c r="CK266" s="223">
        <v>15.176492634946797</v>
      </c>
      <c r="CL266" s="222">
        <v>1.0104038337657293</v>
      </c>
      <c r="CM266" s="222">
        <v>1.0209159072884835</v>
      </c>
      <c r="CN266" s="222">
        <v>1.0315373466767015</v>
      </c>
      <c r="CO266" s="223">
        <v>1.0344251717857131</v>
      </c>
      <c r="CP266" s="223">
        <v>1.0373129968947248</v>
      </c>
      <c r="CQ266" s="223">
        <v>1.0402008220037369</v>
      </c>
      <c r="CR266" s="223">
        <v>1.0430886471127485</v>
      </c>
      <c r="CS266" s="223">
        <v>1.0465033108970225</v>
      </c>
      <c r="CT266" s="223">
        <v>1.049917974681297</v>
      </c>
      <c r="CU266" s="223">
        <v>1.0593844029498185</v>
      </c>
      <c r="CV266" s="223">
        <v>1.07066300428179</v>
      </c>
      <c r="CW266" s="223">
        <v>1.0756152160733226</v>
      </c>
      <c r="CX266" s="223">
        <v>1.0783347532996681</v>
      </c>
      <c r="CY266" s="223">
        <v>1.0811510906956898</v>
      </c>
      <c r="CZ266" s="223">
        <v>1.0840351882104855</v>
      </c>
      <c r="DA266" s="224">
        <v>0</v>
      </c>
      <c r="DB266" s="224">
        <v>0</v>
      </c>
      <c r="DC266" s="224">
        <v>0</v>
      </c>
      <c r="DD266" s="225">
        <v>0</v>
      </c>
      <c r="DE266" s="225">
        <v>0</v>
      </c>
      <c r="DF266" s="225">
        <v>0</v>
      </c>
      <c r="DG266" s="225">
        <v>0</v>
      </c>
      <c r="DH266" s="225">
        <v>0</v>
      </c>
      <c r="DI266" s="225">
        <v>0</v>
      </c>
      <c r="DJ266" s="225">
        <v>0</v>
      </c>
      <c r="DK266" s="225">
        <v>0</v>
      </c>
      <c r="DL266" s="225">
        <v>0</v>
      </c>
      <c r="DM266" s="225">
        <v>0</v>
      </c>
      <c r="DN266" s="225">
        <v>0</v>
      </c>
      <c r="DO266" s="225">
        <v>0</v>
      </c>
      <c r="DP266" s="224">
        <v>0</v>
      </c>
      <c r="DQ266" s="224">
        <v>0</v>
      </c>
      <c r="DR266" s="224">
        <v>0</v>
      </c>
      <c r="DS266" s="225">
        <v>0</v>
      </c>
      <c r="DT266" s="225">
        <v>0</v>
      </c>
      <c r="DU266" s="225">
        <v>0</v>
      </c>
      <c r="DV266" s="225">
        <v>0</v>
      </c>
      <c r="DW266" s="225">
        <v>0</v>
      </c>
      <c r="DX266" s="225">
        <v>0</v>
      </c>
      <c r="DY266" s="225">
        <v>0</v>
      </c>
      <c r="DZ266" s="225">
        <v>0</v>
      </c>
      <c r="EA266" s="225">
        <v>0</v>
      </c>
      <c r="EB266" s="225">
        <v>0</v>
      </c>
      <c r="EC266" s="225">
        <v>0</v>
      </c>
      <c r="ED266" s="225">
        <v>0</v>
      </c>
    </row>
    <row r="267" spans="1:134" ht="15" x14ac:dyDescent="0.25">
      <c r="A267" s="216">
        <v>103</v>
      </c>
      <c r="B267" s="216">
        <v>97</v>
      </c>
      <c r="C267" s="216" t="s">
        <v>965</v>
      </c>
      <c r="D267" s="2">
        <v>99709</v>
      </c>
      <c r="E267" s="2">
        <v>99709</v>
      </c>
      <c r="F267" s="217" t="s">
        <v>773</v>
      </c>
      <c r="G267" s="20">
        <v>185</v>
      </c>
      <c r="H267" s="20">
        <v>105</v>
      </c>
      <c r="I267" s="20">
        <v>91</v>
      </c>
      <c r="J267" s="20">
        <v>14</v>
      </c>
      <c r="K267" s="20">
        <v>0</v>
      </c>
      <c r="L267" s="20">
        <v>37</v>
      </c>
      <c r="M267" s="20">
        <v>37</v>
      </c>
      <c r="N267" s="20">
        <v>1</v>
      </c>
      <c r="O267" s="20">
        <v>0</v>
      </c>
      <c r="P267" s="20">
        <v>0</v>
      </c>
      <c r="Q267" s="20">
        <v>38</v>
      </c>
      <c r="R267" s="20">
        <v>0</v>
      </c>
      <c r="S267" s="20">
        <v>1964.8108108108108</v>
      </c>
      <c r="T267" s="20">
        <v>1964.8108108108108</v>
      </c>
      <c r="U267" s="20">
        <v>1655</v>
      </c>
      <c r="V267" s="20">
        <v>0</v>
      </c>
      <c r="W267" s="20">
        <v>0</v>
      </c>
      <c r="X267" s="20">
        <v>1956.6578947368421</v>
      </c>
      <c r="Y267" s="20">
        <v>0</v>
      </c>
      <c r="Z267" s="20">
        <v>105</v>
      </c>
      <c r="AA267" s="20">
        <v>0</v>
      </c>
      <c r="AB267" s="218">
        <v>1</v>
      </c>
      <c r="AC267" s="218">
        <v>0</v>
      </c>
      <c r="AD267" s="219">
        <v>106</v>
      </c>
      <c r="AE267" s="220">
        <v>0</v>
      </c>
      <c r="AF267" s="220">
        <v>91</v>
      </c>
      <c r="AG267" s="221">
        <v>91</v>
      </c>
      <c r="AH267" s="220">
        <v>0</v>
      </c>
      <c r="AI267" s="220">
        <v>0</v>
      </c>
      <c r="AJ267" s="220">
        <v>99.976631475812638</v>
      </c>
      <c r="AK267" s="220">
        <v>99.976631475812638</v>
      </c>
      <c r="AL267" s="220">
        <v>0</v>
      </c>
      <c r="AM267" s="220">
        <v>0</v>
      </c>
      <c r="AN267" s="220">
        <v>86.809871229715839</v>
      </c>
      <c r="AO267" s="220">
        <v>86.809871229715839</v>
      </c>
      <c r="AP267" s="220">
        <v>0</v>
      </c>
      <c r="AQ267" s="220">
        <v>0.95966573850124082</v>
      </c>
      <c r="AR267" s="220">
        <v>0</v>
      </c>
      <c r="AS267" s="220">
        <v>95.193588964289987</v>
      </c>
      <c r="AT267" s="220">
        <v>97.555801276719592</v>
      </c>
      <c r="AU267" s="220">
        <v>99.976631475812638</v>
      </c>
      <c r="AV267" s="220">
        <v>102.45753415420619</v>
      </c>
      <c r="AW267" s="220">
        <v>105</v>
      </c>
      <c r="AX267" s="220">
        <v>82.812678493624688</v>
      </c>
      <c r="AY267" s="220">
        <v>84.787722909743366</v>
      </c>
      <c r="AZ267" s="220">
        <v>86.809871229715839</v>
      </c>
      <c r="BA267" s="220">
        <v>88.880246860054015</v>
      </c>
      <c r="BB267" s="220">
        <v>91</v>
      </c>
      <c r="BC267" s="220">
        <v>0.92095832965313207</v>
      </c>
      <c r="BD267" s="220">
        <v>0.94011284192667122</v>
      </c>
      <c r="BE267" s="220">
        <v>0.95966573850124082</v>
      </c>
      <c r="BF267" s="220">
        <v>0.97962530515561963</v>
      </c>
      <c r="BG267" s="220">
        <v>1</v>
      </c>
      <c r="BH267" s="222">
        <v>107.28215645669538</v>
      </c>
      <c r="BI267" s="222">
        <v>109.61391518094159</v>
      </c>
      <c r="BJ267" s="222">
        <v>111.99635426926392</v>
      </c>
      <c r="BK267" s="223">
        <v>112.53192425889695</v>
      </c>
      <c r="BL267" s="223">
        <v>113.06749424852998</v>
      </c>
      <c r="BM267" s="223">
        <v>113.60306423816299</v>
      </c>
      <c r="BN267" s="223">
        <v>114.13863422779602</v>
      </c>
      <c r="BO267" s="223">
        <v>114.77191061348746</v>
      </c>
      <c r="BP267" s="223">
        <v>115.40518699917892</v>
      </c>
      <c r="BQ267" s="223">
        <v>117.16081093700417</v>
      </c>
      <c r="BR267" s="223">
        <v>119.25251669147973</v>
      </c>
      <c r="BS267" s="223">
        <v>120.17094350672387</v>
      </c>
      <c r="BT267" s="223">
        <v>120.67530317849736</v>
      </c>
      <c r="BU267" s="223">
        <v>121.19761520677207</v>
      </c>
      <c r="BV267" s="223">
        <v>121.73249388459763</v>
      </c>
      <c r="BW267" s="222">
        <v>92.977868929135994</v>
      </c>
      <c r="BX267" s="222">
        <v>94.99872649014938</v>
      </c>
      <c r="BY267" s="222">
        <v>97.063507033362058</v>
      </c>
      <c r="BZ267" s="223">
        <v>97.527667691044016</v>
      </c>
      <c r="CA267" s="223">
        <v>97.991828348725974</v>
      </c>
      <c r="CB267" s="223">
        <v>98.455989006407918</v>
      </c>
      <c r="CC267" s="223">
        <v>98.920149664089877</v>
      </c>
      <c r="CD267" s="223">
        <v>99.4689891983558</v>
      </c>
      <c r="CE267" s="223">
        <v>100.01782873262172</v>
      </c>
      <c r="CF267" s="223">
        <v>101.53936947873694</v>
      </c>
      <c r="CG267" s="223">
        <v>103.35218113261575</v>
      </c>
      <c r="CH267" s="223">
        <v>104.14815103916068</v>
      </c>
      <c r="CI267" s="223">
        <v>104.58526275469771</v>
      </c>
      <c r="CJ267" s="223">
        <v>105.03793317920245</v>
      </c>
      <c r="CK267" s="223">
        <v>105.5014946999846</v>
      </c>
      <c r="CL267" s="222">
        <v>1.0217348233970989</v>
      </c>
      <c r="CM267" s="222">
        <v>1.0439420493423008</v>
      </c>
      <c r="CN267" s="222">
        <v>1.0666319454215611</v>
      </c>
      <c r="CO267" s="223">
        <v>1.0717326119894948</v>
      </c>
      <c r="CP267" s="223">
        <v>1.0768332785574284</v>
      </c>
      <c r="CQ267" s="223">
        <v>1.0819339451253618</v>
      </c>
      <c r="CR267" s="223">
        <v>1.0870346116932954</v>
      </c>
      <c r="CS267" s="223">
        <v>1.0930658153665473</v>
      </c>
      <c r="CT267" s="223">
        <v>1.0990970190397993</v>
      </c>
      <c r="CU267" s="223">
        <v>1.1158172470190875</v>
      </c>
      <c r="CV267" s="223">
        <v>1.1357382542045689</v>
      </c>
      <c r="CW267" s="223">
        <v>1.144485176254513</v>
      </c>
      <c r="CX267" s="223">
        <v>1.1492886016999748</v>
      </c>
      <c r="CY267" s="223">
        <v>1.1542630019692579</v>
      </c>
      <c r="CZ267" s="223">
        <v>1.1593570846152155</v>
      </c>
      <c r="DA267" s="224">
        <v>0</v>
      </c>
      <c r="DB267" s="224">
        <v>0</v>
      </c>
      <c r="DC267" s="224">
        <v>0</v>
      </c>
      <c r="DD267" s="225">
        <v>0</v>
      </c>
      <c r="DE267" s="225">
        <v>0</v>
      </c>
      <c r="DF267" s="225">
        <v>0</v>
      </c>
      <c r="DG267" s="225">
        <v>0</v>
      </c>
      <c r="DH267" s="225">
        <v>0</v>
      </c>
      <c r="DI267" s="225">
        <v>0</v>
      </c>
      <c r="DJ267" s="225">
        <v>0</v>
      </c>
      <c r="DK267" s="225">
        <v>0</v>
      </c>
      <c r="DL267" s="225">
        <v>0</v>
      </c>
      <c r="DM267" s="225">
        <v>0</v>
      </c>
      <c r="DN267" s="225">
        <v>0</v>
      </c>
      <c r="DO267" s="225">
        <v>0</v>
      </c>
      <c r="DP267" s="224">
        <v>0</v>
      </c>
      <c r="DQ267" s="224">
        <v>0</v>
      </c>
      <c r="DR267" s="224">
        <v>0</v>
      </c>
      <c r="DS267" s="225">
        <v>0</v>
      </c>
      <c r="DT267" s="225">
        <v>0</v>
      </c>
      <c r="DU267" s="225">
        <v>0</v>
      </c>
      <c r="DV267" s="225">
        <v>0</v>
      </c>
      <c r="DW267" s="225">
        <v>0</v>
      </c>
      <c r="DX267" s="225">
        <v>0</v>
      </c>
      <c r="DY267" s="225">
        <v>0</v>
      </c>
      <c r="DZ267" s="225">
        <v>0</v>
      </c>
      <c r="EA267" s="225">
        <v>0</v>
      </c>
      <c r="EB267" s="225">
        <v>0</v>
      </c>
      <c r="EC267" s="225">
        <v>0</v>
      </c>
      <c r="ED267" s="225">
        <v>0</v>
      </c>
    </row>
    <row r="268" spans="1:134" ht="15" x14ac:dyDescent="0.25">
      <c r="A268" s="216">
        <v>104</v>
      </c>
      <c r="B268" s="216">
        <v>97</v>
      </c>
      <c r="C268" s="216" t="s">
        <v>966</v>
      </c>
      <c r="D268" s="2">
        <v>99709</v>
      </c>
      <c r="E268" s="2">
        <v>99709</v>
      </c>
      <c r="F268" s="217" t="s">
        <v>773</v>
      </c>
      <c r="G268" s="20">
        <v>8</v>
      </c>
      <c r="H268" s="20">
        <v>3</v>
      </c>
      <c r="I268" s="20">
        <v>3</v>
      </c>
      <c r="J268" s="20">
        <v>0</v>
      </c>
      <c r="K268" s="20">
        <v>0</v>
      </c>
      <c r="L268" s="20">
        <v>18</v>
      </c>
      <c r="M268" s="20">
        <v>18</v>
      </c>
      <c r="N268" s="20">
        <v>1</v>
      </c>
      <c r="O268" s="20">
        <v>0</v>
      </c>
      <c r="P268" s="20">
        <v>0</v>
      </c>
      <c r="Q268" s="20">
        <v>19</v>
      </c>
      <c r="R268" s="20">
        <v>0</v>
      </c>
      <c r="S268" s="20">
        <v>2199.1111111111113</v>
      </c>
      <c r="T268" s="20">
        <v>2199.1111111111113</v>
      </c>
      <c r="U268" s="20">
        <v>4969</v>
      </c>
      <c r="V268" s="20">
        <v>0</v>
      </c>
      <c r="W268" s="20">
        <v>0</v>
      </c>
      <c r="X268" s="20">
        <v>2344.8947368421054</v>
      </c>
      <c r="Y268" s="20">
        <v>0</v>
      </c>
      <c r="Z268" s="20">
        <v>3</v>
      </c>
      <c r="AA268" s="20">
        <v>0</v>
      </c>
      <c r="AB268" s="218">
        <v>1</v>
      </c>
      <c r="AC268" s="218">
        <v>0</v>
      </c>
      <c r="AD268" s="219">
        <v>4</v>
      </c>
      <c r="AE268" s="220">
        <v>0</v>
      </c>
      <c r="AF268" s="220">
        <v>3</v>
      </c>
      <c r="AG268" s="221">
        <v>3</v>
      </c>
      <c r="AH268" s="220">
        <v>0</v>
      </c>
      <c r="AI268" s="220">
        <v>0</v>
      </c>
      <c r="AJ268" s="220">
        <v>2.8564751850232182</v>
      </c>
      <c r="AK268" s="220">
        <v>2.8564751850232182</v>
      </c>
      <c r="AL268" s="220">
        <v>0</v>
      </c>
      <c r="AM268" s="220">
        <v>0</v>
      </c>
      <c r="AN268" s="220">
        <v>2.861863886693929</v>
      </c>
      <c r="AO268" s="220">
        <v>2.861863886693929</v>
      </c>
      <c r="AP268" s="220">
        <v>0</v>
      </c>
      <c r="AQ268" s="220">
        <v>0.95966573850124082</v>
      </c>
      <c r="AR268" s="220">
        <v>0</v>
      </c>
      <c r="AS268" s="220">
        <v>2.7198168275511425</v>
      </c>
      <c r="AT268" s="220">
        <v>2.7873086079062741</v>
      </c>
      <c r="AU268" s="220">
        <v>2.8564751850232182</v>
      </c>
      <c r="AV268" s="220">
        <v>2.9273581186916053</v>
      </c>
      <c r="AW268" s="220">
        <v>3</v>
      </c>
      <c r="AX268" s="220">
        <v>2.7300883019876268</v>
      </c>
      <c r="AY268" s="220">
        <v>2.7951996563651655</v>
      </c>
      <c r="AZ268" s="220">
        <v>2.861863886693929</v>
      </c>
      <c r="BA268" s="220">
        <v>2.9301180283534292</v>
      </c>
      <c r="BB268" s="220">
        <v>3</v>
      </c>
      <c r="BC268" s="220">
        <v>0.92095832965313207</v>
      </c>
      <c r="BD268" s="220">
        <v>0.94011284192667122</v>
      </c>
      <c r="BE268" s="220">
        <v>0.95966573850124082</v>
      </c>
      <c r="BF268" s="220">
        <v>0.97962530515561963</v>
      </c>
      <c r="BG268" s="220">
        <v>1</v>
      </c>
      <c r="BH268" s="222">
        <v>3.0652044701912966</v>
      </c>
      <c r="BI268" s="222">
        <v>3.1318261480269025</v>
      </c>
      <c r="BJ268" s="222">
        <v>3.1998958362646834</v>
      </c>
      <c r="BK268" s="223">
        <v>3.2356533127500269</v>
      </c>
      <c r="BL268" s="223">
        <v>3.2714107892353703</v>
      </c>
      <c r="BM268" s="223">
        <v>3.3071682657207142</v>
      </c>
      <c r="BN268" s="223">
        <v>3.3429257422060576</v>
      </c>
      <c r="BO268" s="223">
        <v>3.3852066128829255</v>
      </c>
      <c r="BP268" s="223">
        <v>3.4274874835597937</v>
      </c>
      <c r="BQ268" s="223">
        <v>3.5447021947815847</v>
      </c>
      <c r="BR268" s="223">
        <v>3.6843555001902146</v>
      </c>
      <c r="BS268" s="223">
        <v>3.7456745170979842</v>
      </c>
      <c r="BT268" s="223">
        <v>3.7793482281958615</v>
      </c>
      <c r="BU268" s="223">
        <v>3.8142205332737502</v>
      </c>
      <c r="BV268" s="223">
        <v>3.8499318541376488</v>
      </c>
      <c r="BW268" s="222">
        <v>3.0652044701912966</v>
      </c>
      <c r="BX268" s="222">
        <v>3.1318261480269025</v>
      </c>
      <c r="BY268" s="222">
        <v>3.1998958362646834</v>
      </c>
      <c r="BZ268" s="223">
        <v>3.2356533127500269</v>
      </c>
      <c r="CA268" s="223">
        <v>3.2714107892353703</v>
      </c>
      <c r="CB268" s="223">
        <v>3.3071682657207142</v>
      </c>
      <c r="CC268" s="223">
        <v>3.3429257422060576</v>
      </c>
      <c r="CD268" s="223">
        <v>3.3852066128829255</v>
      </c>
      <c r="CE268" s="223">
        <v>3.4274874835597937</v>
      </c>
      <c r="CF268" s="223">
        <v>3.5447021947815847</v>
      </c>
      <c r="CG268" s="223">
        <v>3.6843555001902146</v>
      </c>
      <c r="CH268" s="223">
        <v>3.7456745170979842</v>
      </c>
      <c r="CI268" s="223">
        <v>3.7793482281958615</v>
      </c>
      <c r="CJ268" s="223">
        <v>3.8142205332737502</v>
      </c>
      <c r="CK268" s="223">
        <v>3.8499318541376488</v>
      </c>
      <c r="CL268" s="222">
        <v>1.0217348233970989</v>
      </c>
      <c r="CM268" s="222">
        <v>1.0439420493423008</v>
      </c>
      <c r="CN268" s="222">
        <v>1.0666319454215611</v>
      </c>
      <c r="CO268" s="223">
        <v>1.0785511042500089</v>
      </c>
      <c r="CP268" s="223">
        <v>1.0904702630784568</v>
      </c>
      <c r="CQ268" s="223">
        <v>1.1023894219069046</v>
      </c>
      <c r="CR268" s="223">
        <v>1.1143085807353525</v>
      </c>
      <c r="CS268" s="223">
        <v>1.1284022042943085</v>
      </c>
      <c r="CT268" s="223">
        <v>1.1424958278532646</v>
      </c>
      <c r="CU268" s="223">
        <v>1.1815673982605281</v>
      </c>
      <c r="CV268" s="223">
        <v>1.2281185000634049</v>
      </c>
      <c r="CW268" s="223">
        <v>1.2485581723659946</v>
      </c>
      <c r="CX268" s="223">
        <v>1.2597827427319539</v>
      </c>
      <c r="CY268" s="223">
        <v>1.2714068444245834</v>
      </c>
      <c r="CZ268" s="223">
        <v>1.2833106180458829</v>
      </c>
      <c r="DA268" s="224">
        <v>0</v>
      </c>
      <c r="DB268" s="224">
        <v>0</v>
      </c>
      <c r="DC268" s="224">
        <v>0</v>
      </c>
      <c r="DD268" s="225">
        <v>0</v>
      </c>
      <c r="DE268" s="225">
        <v>0</v>
      </c>
      <c r="DF268" s="225">
        <v>0</v>
      </c>
      <c r="DG268" s="225">
        <v>0</v>
      </c>
      <c r="DH268" s="225">
        <v>0</v>
      </c>
      <c r="DI268" s="225">
        <v>0</v>
      </c>
      <c r="DJ268" s="225">
        <v>0</v>
      </c>
      <c r="DK268" s="225">
        <v>0</v>
      </c>
      <c r="DL268" s="225">
        <v>0</v>
      </c>
      <c r="DM268" s="225">
        <v>0</v>
      </c>
      <c r="DN268" s="225">
        <v>0</v>
      </c>
      <c r="DO268" s="225">
        <v>0</v>
      </c>
      <c r="DP268" s="224">
        <v>0</v>
      </c>
      <c r="DQ268" s="224">
        <v>0</v>
      </c>
      <c r="DR268" s="224">
        <v>0</v>
      </c>
      <c r="DS268" s="225">
        <v>0</v>
      </c>
      <c r="DT268" s="225">
        <v>0</v>
      </c>
      <c r="DU268" s="225">
        <v>0</v>
      </c>
      <c r="DV268" s="225">
        <v>0</v>
      </c>
      <c r="DW268" s="225">
        <v>0</v>
      </c>
      <c r="DX268" s="225">
        <v>0</v>
      </c>
      <c r="DY268" s="225">
        <v>0</v>
      </c>
      <c r="DZ268" s="225">
        <v>0</v>
      </c>
      <c r="EA268" s="225">
        <v>0</v>
      </c>
      <c r="EB268" s="225">
        <v>0</v>
      </c>
      <c r="EC268" s="225">
        <v>0</v>
      </c>
      <c r="ED268" s="225">
        <v>0</v>
      </c>
    </row>
    <row r="269" spans="1:134" ht="15" x14ac:dyDescent="0.25">
      <c r="A269" s="216">
        <v>105</v>
      </c>
      <c r="B269" s="216">
        <v>97</v>
      </c>
      <c r="C269" s="216" t="s">
        <v>967</v>
      </c>
      <c r="D269" s="2">
        <v>99709</v>
      </c>
      <c r="E269" s="2">
        <v>99709</v>
      </c>
      <c r="F269" s="217" t="s">
        <v>773</v>
      </c>
      <c r="G269" s="20">
        <v>247</v>
      </c>
      <c r="H269" s="20">
        <v>88</v>
      </c>
      <c r="I269" s="20">
        <v>83</v>
      </c>
      <c r="J269" s="20">
        <v>5</v>
      </c>
      <c r="K269" s="20">
        <v>1</v>
      </c>
      <c r="L269" s="20">
        <v>95</v>
      </c>
      <c r="M269" s="20">
        <v>96</v>
      </c>
      <c r="N269" s="20">
        <v>0</v>
      </c>
      <c r="O269" s="20">
        <v>0</v>
      </c>
      <c r="P269" s="20">
        <v>0</v>
      </c>
      <c r="Q269" s="20">
        <v>96</v>
      </c>
      <c r="R269" s="20">
        <v>3114</v>
      </c>
      <c r="S269" s="20">
        <v>3067.8</v>
      </c>
      <c r="T269" s="20">
        <v>3068.28125</v>
      </c>
      <c r="U269" s="20">
        <v>0</v>
      </c>
      <c r="V269" s="20">
        <v>0</v>
      </c>
      <c r="W269" s="20">
        <v>0</v>
      </c>
      <c r="X269" s="20">
        <v>3068.28125</v>
      </c>
      <c r="Y269" s="20">
        <v>0.91666666666666663</v>
      </c>
      <c r="Z269" s="20">
        <v>87.083333333333329</v>
      </c>
      <c r="AA269" s="20">
        <v>0</v>
      </c>
      <c r="AB269" s="218">
        <v>0</v>
      </c>
      <c r="AC269" s="218">
        <v>0</v>
      </c>
      <c r="AD269" s="219">
        <v>88</v>
      </c>
      <c r="AE269" s="220">
        <v>0.86458333333333326</v>
      </c>
      <c r="AF269" s="220">
        <v>82.135416666666657</v>
      </c>
      <c r="AG269" s="221">
        <v>82.999999999999986</v>
      </c>
      <c r="AH269" s="220">
        <v>0</v>
      </c>
      <c r="AI269" s="220">
        <v>0.87281186209042771</v>
      </c>
      <c r="AJ269" s="220">
        <v>82.917126898590624</v>
      </c>
      <c r="AK269" s="220">
        <v>83.789938760681054</v>
      </c>
      <c r="AL269" s="220">
        <v>0</v>
      </c>
      <c r="AM269" s="220">
        <v>0.82477327290137525</v>
      </c>
      <c r="AN269" s="220">
        <v>78.353460925630657</v>
      </c>
      <c r="AO269" s="220">
        <v>79.178234198532039</v>
      </c>
      <c r="AP269" s="220">
        <v>0</v>
      </c>
      <c r="AQ269" s="220">
        <v>0</v>
      </c>
      <c r="AR269" s="220">
        <v>0</v>
      </c>
      <c r="AS269" s="220">
        <v>79.781293608166848</v>
      </c>
      <c r="AT269" s="220">
        <v>81.761052498584036</v>
      </c>
      <c r="AU269" s="220">
        <v>83.789938760681068</v>
      </c>
      <c r="AV269" s="220">
        <v>85.869171481620413</v>
      </c>
      <c r="AW269" s="220">
        <v>88</v>
      </c>
      <c r="AX269" s="220">
        <v>75.53244302165767</v>
      </c>
      <c r="AY269" s="220">
        <v>77.333857159436235</v>
      </c>
      <c r="AZ269" s="220">
        <v>79.178234198532024</v>
      </c>
      <c r="BA269" s="220">
        <v>81.066598784444849</v>
      </c>
      <c r="BB269" s="220">
        <v>82.999999999999986</v>
      </c>
      <c r="BC269" s="220">
        <v>0</v>
      </c>
      <c r="BD269" s="220">
        <v>0</v>
      </c>
      <c r="BE269" s="220">
        <v>0</v>
      </c>
      <c r="BF269" s="220">
        <v>0</v>
      </c>
      <c r="BG269" s="220">
        <v>0</v>
      </c>
      <c r="BH269" s="222">
        <v>89.912664458944704</v>
      </c>
      <c r="BI269" s="222">
        <v>91.866900342122477</v>
      </c>
      <c r="BJ269" s="222">
        <v>93.863611197097384</v>
      </c>
      <c r="BK269" s="223">
        <v>94.878813199731141</v>
      </c>
      <c r="BL269" s="223">
        <v>95.894015202364898</v>
      </c>
      <c r="BM269" s="223">
        <v>96.90921720499864</v>
      </c>
      <c r="BN269" s="223">
        <v>97.924419207632397</v>
      </c>
      <c r="BO269" s="223">
        <v>99.124828990516505</v>
      </c>
      <c r="BP269" s="223">
        <v>100.32523877340063</v>
      </c>
      <c r="BQ269" s="223">
        <v>103.65311929705204</v>
      </c>
      <c r="BR269" s="223">
        <v>107.61806115706769</v>
      </c>
      <c r="BS269" s="223">
        <v>109.35898906594336</v>
      </c>
      <c r="BT269" s="223">
        <v>110.31503021601411</v>
      </c>
      <c r="BU269" s="223">
        <v>111.30510103284146</v>
      </c>
      <c r="BV269" s="223">
        <v>112.31899261639842</v>
      </c>
      <c r="BW269" s="222">
        <v>84.803990341959192</v>
      </c>
      <c r="BX269" s="222">
        <v>86.647190095410949</v>
      </c>
      <c r="BY269" s="222">
        <v>88.530451469989558</v>
      </c>
      <c r="BZ269" s="223">
        <v>89.487971540655494</v>
      </c>
      <c r="CA269" s="223">
        <v>90.445491611321415</v>
      </c>
      <c r="CB269" s="223">
        <v>91.403011681987337</v>
      </c>
      <c r="CC269" s="223">
        <v>92.360531752653259</v>
      </c>
      <c r="CD269" s="223">
        <v>93.492736434237145</v>
      </c>
      <c r="CE269" s="223">
        <v>94.624941115821017</v>
      </c>
      <c r="CF269" s="223">
        <v>97.76373751881043</v>
      </c>
      <c r="CG269" s="223">
        <v>101.50339859132518</v>
      </c>
      <c r="CH269" s="223">
        <v>103.145410141742</v>
      </c>
      <c r="CI269" s="223">
        <v>104.04713077192238</v>
      </c>
      <c r="CJ269" s="223">
        <v>104.98094756506636</v>
      </c>
      <c r="CK269" s="223">
        <v>105.93723167228485</v>
      </c>
      <c r="CL269" s="222">
        <v>0</v>
      </c>
      <c r="CM269" s="222">
        <v>0</v>
      </c>
      <c r="CN269" s="222">
        <v>0</v>
      </c>
      <c r="CO269" s="223">
        <v>0</v>
      </c>
      <c r="CP269" s="223">
        <v>0</v>
      </c>
      <c r="CQ269" s="223">
        <v>0</v>
      </c>
      <c r="CR269" s="223">
        <v>0</v>
      </c>
      <c r="CS269" s="223">
        <v>0</v>
      </c>
      <c r="CT269" s="223">
        <v>0</v>
      </c>
      <c r="CU269" s="223">
        <v>0</v>
      </c>
      <c r="CV269" s="223">
        <v>0</v>
      </c>
      <c r="CW269" s="223">
        <v>0</v>
      </c>
      <c r="CX269" s="223">
        <v>0</v>
      </c>
      <c r="CY269" s="223">
        <v>0</v>
      </c>
      <c r="CZ269" s="223">
        <v>0</v>
      </c>
      <c r="DA269" s="224">
        <v>0</v>
      </c>
      <c r="DB269" s="224">
        <v>0</v>
      </c>
      <c r="DC269" s="224">
        <v>0</v>
      </c>
      <c r="DD269" s="225">
        <v>0</v>
      </c>
      <c r="DE269" s="225">
        <v>0</v>
      </c>
      <c r="DF269" s="225">
        <v>0</v>
      </c>
      <c r="DG269" s="225">
        <v>0</v>
      </c>
      <c r="DH269" s="225">
        <v>0</v>
      </c>
      <c r="DI269" s="225">
        <v>0</v>
      </c>
      <c r="DJ269" s="225">
        <v>0</v>
      </c>
      <c r="DK269" s="225">
        <v>0</v>
      </c>
      <c r="DL269" s="225">
        <v>0</v>
      </c>
      <c r="DM269" s="225">
        <v>0</v>
      </c>
      <c r="DN269" s="225">
        <v>0</v>
      </c>
      <c r="DO269" s="225">
        <v>0</v>
      </c>
      <c r="DP269" s="224">
        <v>0</v>
      </c>
      <c r="DQ269" s="224">
        <v>0</v>
      </c>
      <c r="DR269" s="224">
        <v>0</v>
      </c>
      <c r="DS269" s="225">
        <v>0</v>
      </c>
      <c r="DT269" s="225">
        <v>0</v>
      </c>
      <c r="DU269" s="225">
        <v>0</v>
      </c>
      <c r="DV269" s="225">
        <v>0</v>
      </c>
      <c r="DW269" s="225">
        <v>0</v>
      </c>
      <c r="DX269" s="225">
        <v>0</v>
      </c>
      <c r="DY269" s="225">
        <v>0</v>
      </c>
      <c r="DZ269" s="225">
        <v>0</v>
      </c>
      <c r="EA269" s="225">
        <v>0</v>
      </c>
      <c r="EB269" s="225">
        <v>0</v>
      </c>
      <c r="EC269" s="225">
        <v>0</v>
      </c>
      <c r="ED269" s="225">
        <v>0</v>
      </c>
    </row>
    <row r="270" spans="1:134" ht="15" x14ac:dyDescent="0.25">
      <c r="A270" s="216">
        <v>106</v>
      </c>
      <c r="B270" s="216">
        <v>97</v>
      </c>
      <c r="C270" s="216" t="s">
        <v>968</v>
      </c>
      <c r="D270" s="2">
        <v>99709</v>
      </c>
      <c r="E270" s="2">
        <v>99709</v>
      </c>
      <c r="F270" s="217" t="s">
        <v>773</v>
      </c>
      <c r="G270" s="20">
        <v>207</v>
      </c>
      <c r="H270" s="20">
        <v>117</v>
      </c>
      <c r="I270" s="20">
        <v>105</v>
      </c>
      <c r="J270" s="20">
        <v>12</v>
      </c>
      <c r="K270" s="20">
        <v>0</v>
      </c>
      <c r="L270" s="20">
        <v>159</v>
      </c>
      <c r="M270" s="20">
        <v>159</v>
      </c>
      <c r="N270" s="20">
        <v>2</v>
      </c>
      <c r="O270" s="20">
        <v>0</v>
      </c>
      <c r="P270" s="20">
        <v>0</v>
      </c>
      <c r="Q270" s="20">
        <v>161</v>
      </c>
      <c r="R270" s="20">
        <v>0</v>
      </c>
      <c r="S270" s="20">
        <v>1928.5786163522012</v>
      </c>
      <c r="T270" s="20">
        <v>1928.5786163522012</v>
      </c>
      <c r="U270" s="20">
        <v>3400</v>
      </c>
      <c r="V270" s="20">
        <v>0</v>
      </c>
      <c r="W270" s="20">
        <v>0</v>
      </c>
      <c r="X270" s="20">
        <v>1946.8571428571429</v>
      </c>
      <c r="Y270" s="20">
        <v>0</v>
      </c>
      <c r="Z270" s="20">
        <v>117</v>
      </c>
      <c r="AA270" s="20">
        <v>0</v>
      </c>
      <c r="AB270" s="218">
        <v>2</v>
      </c>
      <c r="AC270" s="218">
        <v>0</v>
      </c>
      <c r="AD270" s="219">
        <v>119</v>
      </c>
      <c r="AE270" s="220">
        <v>0</v>
      </c>
      <c r="AF270" s="220">
        <v>105</v>
      </c>
      <c r="AG270" s="221">
        <v>105</v>
      </c>
      <c r="AH270" s="220">
        <v>0</v>
      </c>
      <c r="AI270" s="220">
        <v>0</v>
      </c>
      <c r="AJ270" s="220">
        <v>111.40253221590551</v>
      </c>
      <c r="AK270" s="220">
        <v>111.40253221590551</v>
      </c>
      <c r="AL270" s="220">
        <v>0</v>
      </c>
      <c r="AM270" s="220">
        <v>0</v>
      </c>
      <c r="AN270" s="220">
        <v>100.16523603428752</v>
      </c>
      <c r="AO270" s="220">
        <v>100.16523603428752</v>
      </c>
      <c r="AP270" s="220">
        <v>0</v>
      </c>
      <c r="AQ270" s="220">
        <v>1.9193314770024816</v>
      </c>
      <c r="AR270" s="220">
        <v>0</v>
      </c>
      <c r="AS270" s="220">
        <v>106.07285627449455</v>
      </c>
      <c r="AT270" s="220">
        <v>108.70503570834468</v>
      </c>
      <c r="AU270" s="220">
        <v>111.40253221590551</v>
      </c>
      <c r="AV270" s="220">
        <v>114.1669666289726</v>
      </c>
      <c r="AW270" s="220">
        <v>117</v>
      </c>
      <c r="AX270" s="220">
        <v>95.553090569566947</v>
      </c>
      <c r="AY270" s="220">
        <v>97.831987972780794</v>
      </c>
      <c r="AZ270" s="220">
        <v>100.16523603428752</v>
      </c>
      <c r="BA270" s="220">
        <v>102.55413099237002</v>
      </c>
      <c r="BB270" s="220">
        <v>105</v>
      </c>
      <c r="BC270" s="220">
        <v>1.8419166593062641</v>
      </c>
      <c r="BD270" s="220">
        <v>1.8802256838533424</v>
      </c>
      <c r="BE270" s="220">
        <v>1.9193314770024816</v>
      </c>
      <c r="BF270" s="220">
        <v>1.9592506103112393</v>
      </c>
      <c r="BG270" s="220">
        <v>2</v>
      </c>
      <c r="BH270" s="222">
        <v>118.23611263472672</v>
      </c>
      <c r="BI270" s="222">
        <v>119.48528488010071</v>
      </c>
      <c r="BJ270" s="222">
        <v>120.74765471176066</v>
      </c>
      <c r="BK270" s="223">
        <v>121.09930360405686</v>
      </c>
      <c r="BL270" s="223">
        <v>121.45095249635305</v>
      </c>
      <c r="BM270" s="223">
        <v>121.80260138864922</v>
      </c>
      <c r="BN270" s="223">
        <v>122.15425028094542</v>
      </c>
      <c r="BO270" s="223">
        <v>122.57005203208226</v>
      </c>
      <c r="BP270" s="223">
        <v>122.98585378321908</v>
      </c>
      <c r="BQ270" s="223">
        <v>124.13857560291619</v>
      </c>
      <c r="BR270" s="223">
        <v>125.51196475056976</v>
      </c>
      <c r="BS270" s="223">
        <v>126.11499288599049</v>
      </c>
      <c r="BT270" s="223">
        <v>126.44614945437765</v>
      </c>
      <c r="BU270" s="223">
        <v>126.78909332675863</v>
      </c>
      <c r="BV270" s="223">
        <v>127.14028831193524</v>
      </c>
      <c r="BW270" s="222">
        <v>106.10933185167782</v>
      </c>
      <c r="BX270" s="222">
        <v>107.23038386675704</v>
      </c>
      <c r="BY270" s="222">
        <v>108.3632798695288</v>
      </c>
      <c r="BZ270" s="223">
        <v>108.67886220876898</v>
      </c>
      <c r="CA270" s="223">
        <v>108.99444454800914</v>
      </c>
      <c r="CB270" s="223">
        <v>109.31002688724929</v>
      </c>
      <c r="CC270" s="223">
        <v>109.62560922648947</v>
      </c>
      <c r="CD270" s="223">
        <v>109.99876464417639</v>
      </c>
      <c r="CE270" s="223">
        <v>110.37192006186328</v>
      </c>
      <c r="CF270" s="223">
        <v>111.4064140026171</v>
      </c>
      <c r="CG270" s="223">
        <v>112.63894272487029</v>
      </c>
      <c r="CH270" s="223">
        <v>113.18012182076069</v>
      </c>
      <c r="CI270" s="223">
        <v>113.47731361290302</v>
      </c>
      <c r="CJ270" s="223">
        <v>113.78508375478339</v>
      </c>
      <c r="CK270" s="223">
        <v>114.10025874148035</v>
      </c>
      <c r="CL270" s="222">
        <v>2.021130130508149</v>
      </c>
      <c r="CM270" s="222">
        <v>2.0424835022239436</v>
      </c>
      <c r="CN270" s="222">
        <v>2.0640624737053104</v>
      </c>
      <c r="CO270" s="223">
        <v>2.0700735658813136</v>
      </c>
      <c r="CP270" s="223">
        <v>2.0760846580573169</v>
      </c>
      <c r="CQ270" s="223">
        <v>2.0820957502333202</v>
      </c>
      <c r="CR270" s="223">
        <v>2.0881068424093234</v>
      </c>
      <c r="CS270" s="223">
        <v>2.0952145646509788</v>
      </c>
      <c r="CT270" s="223">
        <v>2.1023222868926341</v>
      </c>
      <c r="CU270" s="223">
        <v>2.1220269333831827</v>
      </c>
      <c r="CV270" s="223">
        <v>2.1455036709499105</v>
      </c>
      <c r="CW270" s="223">
        <v>2.1558118442049654</v>
      </c>
      <c r="CX270" s="223">
        <v>2.1614726402457718</v>
      </c>
      <c r="CY270" s="223">
        <v>2.167334928662541</v>
      </c>
      <c r="CZ270" s="223">
        <v>2.1733382617424826</v>
      </c>
      <c r="DA270" s="224">
        <v>0</v>
      </c>
      <c r="DB270" s="224">
        <v>0</v>
      </c>
      <c r="DC270" s="224">
        <v>0</v>
      </c>
      <c r="DD270" s="225">
        <v>0</v>
      </c>
      <c r="DE270" s="225">
        <v>0</v>
      </c>
      <c r="DF270" s="225">
        <v>0</v>
      </c>
      <c r="DG270" s="225">
        <v>0</v>
      </c>
      <c r="DH270" s="225">
        <v>0</v>
      </c>
      <c r="DI270" s="225">
        <v>0</v>
      </c>
      <c r="DJ270" s="225">
        <v>0</v>
      </c>
      <c r="DK270" s="225">
        <v>0</v>
      </c>
      <c r="DL270" s="225">
        <v>0</v>
      </c>
      <c r="DM270" s="225">
        <v>0</v>
      </c>
      <c r="DN270" s="225">
        <v>0</v>
      </c>
      <c r="DO270" s="225">
        <v>0</v>
      </c>
      <c r="DP270" s="224">
        <v>0</v>
      </c>
      <c r="DQ270" s="224">
        <v>0</v>
      </c>
      <c r="DR270" s="224">
        <v>0</v>
      </c>
      <c r="DS270" s="225">
        <v>0</v>
      </c>
      <c r="DT270" s="225">
        <v>0</v>
      </c>
      <c r="DU270" s="225">
        <v>0</v>
      </c>
      <c r="DV270" s="225">
        <v>0</v>
      </c>
      <c r="DW270" s="225">
        <v>0</v>
      </c>
      <c r="DX270" s="225">
        <v>0</v>
      </c>
      <c r="DY270" s="225">
        <v>0</v>
      </c>
      <c r="DZ270" s="225">
        <v>0</v>
      </c>
      <c r="EA270" s="225">
        <v>0</v>
      </c>
      <c r="EB270" s="225">
        <v>0</v>
      </c>
      <c r="EC270" s="225">
        <v>0</v>
      </c>
      <c r="ED270" s="225">
        <v>0</v>
      </c>
    </row>
    <row r="271" spans="1:134" ht="15" x14ac:dyDescent="0.25">
      <c r="A271" s="216">
        <v>107</v>
      </c>
      <c r="B271" s="216">
        <v>97</v>
      </c>
      <c r="C271" s="216" t="s">
        <v>969</v>
      </c>
      <c r="D271" s="2">
        <v>99709</v>
      </c>
      <c r="E271" s="2">
        <v>99709</v>
      </c>
      <c r="F271" s="217" t="s">
        <v>773</v>
      </c>
      <c r="G271" s="20">
        <v>197</v>
      </c>
      <c r="H271" s="20">
        <v>108</v>
      </c>
      <c r="I271" s="20">
        <v>96</v>
      </c>
      <c r="J271" s="20">
        <v>12</v>
      </c>
      <c r="K271" s="20">
        <v>2</v>
      </c>
      <c r="L271" s="20">
        <v>58</v>
      </c>
      <c r="M271" s="20">
        <v>60</v>
      </c>
      <c r="N271" s="20">
        <v>0</v>
      </c>
      <c r="O271" s="20">
        <v>0</v>
      </c>
      <c r="P271" s="20">
        <v>0</v>
      </c>
      <c r="Q271" s="20">
        <v>60</v>
      </c>
      <c r="R271" s="20">
        <v>3446</v>
      </c>
      <c r="S271" s="20">
        <v>2462.0689655172414</v>
      </c>
      <c r="T271" s="20">
        <v>2494.8666666666668</v>
      </c>
      <c r="U271" s="20">
        <v>0</v>
      </c>
      <c r="V271" s="20">
        <v>0</v>
      </c>
      <c r="W271" s="20">
        <v>0</v>
      </c>
      <c r="X271" s="20">
        <v>2494.8666666666668</v>
      </c>
      <c r="Y271" s="20">
        <v>3.6</v>
      </c>
      <c r="Z271" s="20">
        <v>104.4</v>
      </c>
      <c r="AA271" s="20">
        <v>0</v>
      </c>
      <c r="AB271" s="218">
        <v>0</v>
      </c>
      <c r="AC271" s="218">
        <v>0</v>
      </c>
      <c r="AD271" s="219">
        <v>108</v>
      </c>
      <c r="AE271" s="220">
        <v>3.2</v>
      </c>
      <c r="AF271" s="220">
        <v>92.800000000000011</v>
      </c>
      <c r="AG271" s="221">
        <v>96.000000000000014</v>
      </c>
      <c r="AH271" s="220">
        <v>0</v>
      </c>
      <c r="AI271" s="220">
        <v>3.4277702220278616</v>
      </c>
      <c r="AJ271" s="220">
        <v>99.405336438807993</v>
      </c>
      <c r="AK271" s="220">
        <v>102.83310666083585</v>
      </c>
      <c r="AL271" s="220">
        <v>0</v>
      </c>
      <c r="AM271" s="220">
        <v>3.0526548124735244</v>
      </c>
      <c r="AN271" s="220">
        <v>88.526989561732208</v>
      </c>
      <c r="AO271" s="220">
        <v>91.579644374205728</v>
      </c>
      <c r="AP271" s="220">
        <v>0</v>
      </c>
      <c r="AQ271" s="220">
        <v>0</v>
      </c>
      <c r="AR271" s="220">
        <v>0</v>
      </c>
      <c r="AS271" s="220">
        <v>97.913405791841129</v>
      </c>
      <c r="AT271" s="220">
        <v>100.34310988462586</v>
      </c>
      <c r="AU271" s="220">
        <v>102.83310666083585</v>
      </c>
      <c r="AV271" s="220">
        <v>105.38489227289779</v>
      </c>
      <c r="AW271" s="220">
        <v>108</v>
      </c>
      <c r="AX271" s="220">
        <v>87.36282566360407</v>
      </c>
      <c r="AY271" s="220">
        <v>89.446389003685312</v>
      </c>
      <c r="AZ271" s="220">
        <v>91.579644374205742</v>
      </c>
      <c r="BA271" s="220">
        <v>93.763776907309747</v>
      </c>
      <c r="BB271" s="220">
        <v>96.000000000000014</v>
      </c>
      <c r="BC271" s="220">
        <v>0</v>
      </c>
      <c r="BD271" s="220">
        <v>0</v>
      </c>
      <c r="BE271" s="220">
        <v>0</v>
      </c>
      <c r="BF271" s="220">
        <v>0</v>
      </c>
      <c r="BG271" s="220">
        <v>0</v>
      </c>
      <c r="BH271" s="222">
        <v>109.02392790989971</v>
      </c>
      <c r="BI271" s="222">
        <v>110.05756348984269</v>
      </c>
      <c r="BJ271" s="222">
        <v>111.10099877644278</v>
      </c>
      <c r="BK271" s="223">
        <v>112.38017105061867</v>
      </c>
      <c r="BL271" s="223">
        <v>113.65934332479452</v>
      </c>
      <c r="BM271" s="223">
        <v>114.93851559897038</v>
      </c>
      <c r="BN271" s="223">
        <v>116.21768787314628</v>
      </c>
      <c r="BO271" s="223">
        <v>117.73022518880482</v>
      </c>
      <c r="BP271" s="223">
        <v>119.2427625044634</v>
      </c>
      <c r="BQ271" s="223">
        <v>123.43595015242015</v>
      </c>
      <c r="BR271" s="223">
        <v>128.43184622324486</v>
      </c>
      <c r="BS271" s="223">
        <v>130.62544582863902</v>
      </c>
      <c r="BT271" s="223">
        <v>131.83007439415508</v>
      </c>
      <c r="BU271" s="223">
        <v>133.07758093479484</v>
      </c>
      <c r="BV271" s="223">
        <v>134.3551020580212</v>
      </c>
      <c r="BW271" s="222">
        <v>96.910158142133099</v>
      </c>
      <c r="BX271" s="222">
        <v>97.828945324304627</v>
      </c>
      <c r="BY271" s="222">
        <v>98.756443356838048</v>
      </c>
      <c r="BZ271" s="223">
        <v>99.893485378327725</v>
      </c>
      <c r="CA271" s="223">
        <v>101.03052739981737</v>
      </c>
      <c r="CB271" s="223">
        <v>102.16756942130704</v>
      </c>
      <c r="CC271" s="223">
        <v>103.30461144279671</v>
      </c>
      <c r="CD271" s="223">
        <v>104.64908905671543</v>
      </c>
      <c r="CE271" s="223">
        <v>105.99356667063415</v>
      </c>
      <c r="CF271" s="223">
        <v>109.72084457992904</v>
      </c>
      <c r="CG271" s="223">
        <v>114.1616410873288</v>
      </c>
      <c r="CH271" s="223">
        <v>116.1115074032347</v>
      </c>
      <c r="CI271" s="223">
        <v>117.18228835036011</v>
      </c>
      <c r="CJ271" s="223">
        <v>118.291183053151</v>
      </c>
      <c r="CK271" s="223">
        <v>119.42675738490777</v>
      </c>
      <c r="CL271" s="222">
        <v>0</v>
      </c>
      <c r="CM271" s="222">
        <v>0</v>
      </c>
      <c r="CN271" s="222">
        <v>0</v>
      </c>
      <c r="CO271" s="223">
        <v>0</v>
      </c>
      <c r="CP271" s="223">
        <v>0</v>
      </c>
      <c r="CQ271" s="223">
        <v>0</v>
      </c>
      <c r="CR271" s="223">
        <v>0</v>
      </c>
      <c r="CS271" s="223">
        <v>0</v>
      </c>
      <c r="CT271" s="223">
        <v>0</v>
      </c>
      <c r="CU271" s="223">
        <v>0</v>
      </c>
      <c r="CV271" s="223">
        <v>0</v>
      </c>
      <c r="CW271" s="223">
        <v>0</v>
      </c>
      <c r="CX271" s="223">
        <v>0</v>
      </c>
      <c r="CY271" s="223">
        <v>0</v>
      </c>
      <c r="CZ271" s="223">
        <v>0</v>
      </c>
      <c r="DA271" s="224">
        <v>0</v>
      </c>
      <c r="DB271" s="224">
        <v>0</v>
      </c>
      <c r="DC271" s="224">
        <v>0</v>
      </c>
      <c r="DD271" s="225">
        <v>0</v>
      </c>
      <c r="DE271" s="225">
        <v>0</v>
      </c>
      <c r="DF271" s="225">
        <v>0</v>
      </c>
      <c r="DG271" s="225">
        <v>0</v>
      </c>
      <c r="DH271" s="225">
        <v>0</v>
      </c>
      <c r="DI271" s="225">
        <v>0</v>
      </c>
      <c r="DJ271" s="225">
        <v>0</v>
      </c>
      <c r="DK271" s="225">
        <v>0</v>
      </c>
      <c r="DL271" s="225">
        <v>0</v>
      </c>
      <c r="DM271" s="225">
        <v>0</v>
      </c>
      <c r="DN271" s="225">
        <v>0</v>
      </c>
      <c r="DO271" s="225">
        <v>0</v>
      </c>
      <c r="DP271" s="224">
        <v>0</v>
      </c>
      <c r="DQ271" s="224">
        <v>0</v>
      </c>
      <c r="DR271" s="224">
        <v>0</v>
      </c>
      <c r="DS271" s="225">
        <v>0</v>
      </c>
      <c r="DT271" s="225">
        <v>0</v>
      </c>
      <c r="DU271" s="225">
        <v>0</v>
      </c>
      <c r="DV271" s="225">
        <v>0</v>
      </c>
      <c r="DW271" s="225">
        <v>0</v>
      </c>
      <c r="DX271" s="225">
        <v>0</v>
      </c>
      <c r="DY271" s="225">
        <v>0</v>
      </c>
      <c r="DZ271" s="225">
        <v>0</v>
      </c>
      <c r="EA271" s="225">
        <v>0</v>
      </c>
      <c r="EB271" s="225">
        <v>0</v>
      </c>
      <c r="EC271" s="225">
        <v>0</v>
      </c>
      <c r="ED271" s="225">
        <v>0</v>
      </c>
    </row>
    <row r="272" spans="1:134" ht="15" x14ac:dyDescent="0.25">
      <c r="A272" s="216">
        <v>108</v>
      </c>
      <c r="B272" s="216">
        <v>97</v>
      </c>
      <c r="C272" s="216" t="s">
        <v>970</v>
      </c>
      <c r="D272" s="2">
        <v>99709</v>
      </c>
      <c r="E272" s="2">
        <v>99709</v>
      </c>
      <c r="F272" s="217" t="s">
        <v>773</v>
      </c>
      <c r="G272" s="20">
        <v>102</v>
      </c>
      <c r="H272" s="20">
        <v>53</v>
      </c>
      <c r="I272" s="20">
        <v>47</v>
      </c>
      <c r="J272" s="20">
        <v>6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0">
        <v>0</v>
      </c>
      <c r="Q272" s="20">
        <v>0</v>
      </c>
      <c r="R272" s="20">
        <v>0</v>
      </c>
      <c r="S272" s="20">
        <v>834.49503068156923</v>
      </c>
      <c r="T272" s="20">
        <v>834.49503068156923</v>
      </c>
      <c r="U272" s="20">
        <v>1408.3846153846155</v>
      </c>
      <c r="V272" s="20">
        <v>0</v>
      </c>
      <c r="W272" s="20">
        <v>0</v>
      </c>
      <c r="X272" s="20">
        <v>1365.173957061457</v>
      </c>
      <c r="Y272" s="20">
        <v>1.2143537768537769</v>
      </c>
      <c r="Z272" s="20">
        <v>51.71677927927928</v>
      </c>
      <c r="AA272" s="20">
        <v>6.8866943866943864E-2</v>
      </c>
      <c r="AB272" s="218">
        <v>0</v>
      </c>
      <c r="AC272" s="218">
        <v>0</v>
      </c>
      <c r="AD272" s="219">
        <v>53</v>
      </c>
      <c r="AE272" s="220">
        <v>1.0768797643797643</v>
      </c>
      <c r="AF272" s="220">
        <v>45.862049549549546</v>
      </c>
      <c r="AG272" s="221">
        <v>46.938929313929307</v>
      </c>
      <c r="AH272" s="220">
        <v>6.1070686070686067E-2</v>
      </c>
      <c r="AI272" s="220">
        <v>1.1562571431406787</v>
      </c>
      <c r="AJ272" s="220">
        <v>49.242565553528067</v>
      </c>
      <c r="AK272" s="220">
        <v>50.398822696668745</v>
      </c>
      <c r="AL272" s="220">
        <v>6.5572238741437347E-2</v>
      </c>
      <c r="AM272" s="220">
        <v>1.0272944359966383</v>
      </c>
      <c r="AN272" s="220">
        <v>43.750314458541141</v>
      </c>
      <c r="AO272" s="220">
        <v>44.777608894537778</v>
      </c>
      <c r="AP272" s="220">
        <v>5.8258663667106136E-2</v>
      </c>
      <c r="AQ272" s="220">
        <v>0</v>
      </c>
      <c r="AR272" s="220">
        <v>0</v>
      </c>
      <c r="AS272" s="220">
        <v>47.987662129139743</v>
      </c>
      <c r="AT272" s="220">
        <v>49.178467597864</v>
      </c>
      <c r="AU272" s="220">
        <v>50.398822696668745</v>
      </c>
      <c r="AV272" s="220">
        <v>51.649460694472232</v>
      </c>
      <c r="AW272" s="220">
        <v>52.931133056133056</v>
      </c>
      <c r="AX272" s="220">
        <v>42.715807275927503</v>
      </c>
      <c r="AY272" s="220">
        <v>43.734559696147997</v>
      </c>
      <c r="AZ272" s="220">
        <v>44.777608894537771</v>
      </c>
      <c r="BA272" s="220">
        <v>45.845534338117169</v>
      </c>
      <c r="BB272" s="220">
        <v>46.938929313929307</v>
      </c>
      <c r="BC272" s="220">
        <v>0</v>
      </c>
      <c r="BD272" s="220">
        <v>0</v>
      </c>
      <c r="BE272" s="220">
        <v>0</v>
      </c>
      <c r="BF272" s="220">
        <v>0</v>
      </c>
      <c r="BG272" s="220">
        <v>0</v>
      </c>
      <c r="BH272" s="222">
        <v>53.43296328241815</v>
      </c>
      <c r="BI272" s="222">
        <v>53.939551267728469</v>
      </c>
      <c r="BJ272" s="222">
        <v>54.450942119492304</v>
      </c>
      <c r="BK272" s="223">
        <v>55.39379915664292</v>
      </c>
      <c r="BL272" s="223">
        <v>56.336656193793544</v>
      </c>
      <c r="BM272" s="223">
        <v>57.279513230944161</v>
      </c>
      <c r="BN272" s="223">
        <v>58.222370268094778</v>
      </c>
      <c r="BO272" s="223">
        <v>59.337236874268186</v>
      </c>
      <c r="BP272" s="223">
        <v>60.452103480441586</v>
      </c>
      <c r="BQ272" s="223">
        <v>63.542833761096098</v>
      </c>
      <c r="BR272" s="223">
        <v>67.225227338837584</v>
      </c>
      <c r="BS272" s="223">
        <v>68.842093859783063</v>
      </c>
      <c r="BT272" s="223">
        <v>69.730005944088703</v>
      </c>
      <c r="BU272" s="223">
        <v>70.649522685093288</v>
      </c>
      <c r="BV272" s="223">
        <v>71.591162685787154</v>
      </c>
      <c r="BW272" s="222">
        <v>47.383948571200989</v>
      </c>
      <c r="BX272" s="222">
        <v>47.833186973268639</v>
      </c>
      <c r="BY272" s="222">
        <v>48.286684521059207</v>
      </c>
      <c r="BZ272" s="223">
        <v>49.122803025702211</v>
      </c>
      <c r="CA272" s="223">
        <v>49.958921530345208</v>
      </c>
      <c r="CB272" s="223">
        <v>50.795040034988212</v>
      </c>
      <c r="CC272" s="223">
        <v>51.631158539631215</v>
      </c>
      <c r="CD272" s="223">
        <v>52.619813831898199</v>
      </c>
      <c r="CE272" s="223">
        <v>53.608469124165175</v>
      </c>
      <c r="CF272" s="223">
        <v>56.349305410783323</v>
      </c>
      <c r="CG272" s="223">
        <v>59.614824243874828</v>
      </c>
      <c r="CH272" s="223">
        <v>61.048649271883086</v>
      </c>
      <c r="CI272" s="223">
        <v>61.836043007022042</v>
      </c>
      <c r="CJ272" s="223">
        <v>62.651463513195928</v>
      </c>
      <c r="CK272" s="223">
        <v>63.486502759094265</v>
      </c>
      <c r="CL272" s="222">
        <v>0</v>
      </c>
      <c r="CM272" s="222">
        <v>0</v>
      </c>
      <c r="CN272" s="222">
        <v>0</v>
      </c>
      <c r="CO272" s="223">
        <v>0</v>
      </c>
      <c r="CP272" s="223">
        <v>0</v>
      </c>
      <c r="CQ272" s="223">
        <v>0</v>
      </c>
      <c r="CR272" s="223">
        <v>0</v>
      </c>
      <c r="CS272" s="223">
        <v>0</v>
      </c>
      <c r="CT272" s="223">
        <v>0</v>
      </c>
      <c r="CU272" s="223">
        <v>0</v>
      </c>
      <c r="CV272" s="223">
        <v>0</v>
      </c>
      <c r="CW272" s="223">
        <v>0</v>
      </c>
      <c r="CX272" s="223">
        <v>0</v>
      </c>
      <c r="CY272" s="223">
        <v>0</v>
      </c>
      <c r="CZ272" s="223">
        <v>0</v>
      </c>
      <c r="DA272" s="224">
        <v>6.9519858551155542E-2</v>
      </c>
      <c r="DB272" s="224">
        <v>7.0178963398033395E-2</v>
      </c>
      <c r="DC272" s="224">
        <v>7.0844317095358184E-2</v>
      </c>
      <c r="DD272" s="225">
        <v>7.2071037154102152E-2</v>
      </c>
      <c r="DE272" s="225">
        <v>7.3297757212846135E-2</v>
      </c>
      <c r="DF272" s="225">
        <v>7.4524477271590103E-2</v>
      </c>
      <c r="DG272" s="225">
        <v>7.5751197330334086E-2</v>
      </c>
      <c r="DH272" s="225">
        <v>7.7201713341488648E-2</v>
      </c>
      <c r="DI272" s="225">
        <v>7.8652229352643224E-2</v>
      </c>
      <c r="DJ272" s="225">
        <v>8.2673476139859606E-2</v>
      </c>
      <c r="DK272" s="225">
        <v>8.7464516443972906E-2</v>
      </c>
      <c r="DL272" s="225">
        <v>8.9568167915408614E-2</v>
      </c>
      <c r="DM272" s="225">
        <v>9.0723400916066468E-2</v>
      </c>
      <c r="DN272" s="225">
        <v>9.1919753688645953E-2</v>
      </c>
      <c r="DO272" s="225">
        <v>9.3144890301570582E-2</v>
      </c>
      <c r="DP272" s="224">
        <v>0</v>
      </c>
      <c r="DQ272" s="224">
        <v>0</v>
      </c>
      <c r="DR272" s="224">
        <v>0</v>
      </c>
      <c r="DS272" s="225">
        <v>0</v>
      </c>
      <c r="DT272" s="225">
        <v>0</v>
      </c>
      <c r="DU272" s="225">
        <v>0</v>
      </c>
      <c r="DV272" s="225">
        <v>0</v>
      </c>
      <c r="DW272" s="225">
        <v>0</v>
      </c>
      <c r="DX272" s="225">
        <v>0</v>
      </c>
      <c r="DY272" s="225">
        <v>0</v>
      </c>
      <c r="DZ272" s="225">
        <v>0</v>
      </c>
      <c r="EA272" s="225">
        <v>0</v>
      </c>
      <c r="EB272" s="225">
        <v>0</v>
      </c>
      <c r="EC272" s="225">
        <v>0</v>
      </c>
      <c r="ED272" s="225">
        <v>0</v>
      </c>
    </row>
    <row r="273" spans="1:134" ht="15" x14ac:dyDescent="0.25">
      <c r="A273" s="216">
        <v>109</v>
      </c>
      <c r="B273" s="216">
        <v>97</v>
      </c>
      <c r="C273" s="216" t="s">
        <v>971</v>
      </c>
      <c r="D273" s="2">
        <v>99712</v>
      </c>
      <c r="E273" s="2">
        <v>99709</v>
      </c>
      <c r="F273" s="217" t="s">
        <v>773</v>
      </c>
      <c r="G273" s="20">
        <v>31</v>
      </c>
      <c r="H273" s="20">
        <v>20</v>
      </c>
      <c r="I273" s="20">
        <v>11</v>
      </c>
      <c r="J273" s="20">
        <v>9</v>
      </c>
      <c r="K273" s="20">
        <v>0</v>
      </c>
      <c r="L273" s="20">
        <v>7</v>
      </c>
      <c r="M273" s="20">
        <v>7</v>
      </c>
      <c r="N273" s="20">
        <v>0</v>
      </c>
      <c r="O273" s="20">
        <v>0</v>
      </c>
      <c r="P273" s="20">
        <v>0</v>
      </c>
      <c r="Q273" s="20">
        <v>7</v>
      </c>
      <c r="R273" s="20">
        <v>0</v>
      </c>
      <c r="S273" s="20">
        <v>1187.5714285714287</v>
      </c>
      <c r="T273" s="20">
        <v>1187.5714285714287</v>
      </c>
      <c r="U273" s="20">
        <v>0</v>
      </c>
      <c r="V273" s="20">
        <v>0</v>
      </c>
      <c r="W273" s="20">
        <v>0</v>
      </c>
      <c r="X273" s="20">
        <v>1187.5714285714287</v>
      </c>
      <c r="Y273" s="20">
        <v>0</v>
      </c>
      <c r="Z273" s="20">
        <v>20</v>
      </c>
      <c r="AA273" s="20">
        <v>0</v>
      </c>
      <c r="AB273" s="218">
        <v>0</v>
      </c>
      <c r="AC273" s="218">
        <v>0</v>
      </c>
      <c r="AD273" s="219">
        <v>20</v>
      </c>
      <c r="AE273" s="220">
        <v>0</v>
      </c>
      <c r="AF273" s="220">
        <v>11</v>
      </c>
      <c r="AG273" s="221">
        <v>11</v>
      </c>
      <c r="AH273" s="220">
        <v>0</v>
      </c>
      <c r="AI273" s="220">
        <v>0</v>
      </c>
      <c r="AJ273" s="220">
        <v>18.182284902914763</v>
      </c>
      <c r="AK273" s="220">
        <v>18.182284902914763</v>
      </c>
      <c r="AL273" s="220">
        <v>0</v>
      </c>
      <c r="AM273" s="220">
        <v>0</v>
      </c>
      <c r="AN273" s="220">
        <v>10.036995214267002</v>
      </c>
      <c r="AO273" s="220">
        <v>10.036995214267002</v>
      </c>
      <c r="AP273" s="220">
        <v>0</v>
      </c>
      <c r="AQ273" s="220">
        <v>0</v>
      </c>
      <c r="AR273" s="220">
        <v>0</v>
      </c>
      <c r="AS273" s="220">
        <v>16.529774214538108</v>
      </c>
      <c r="AT273" s="220">
        <v>17.336350946770374</v>
      </c>
      <c r="AU273" s="220">
        <v>18.182284902914763</v>
      </c>
      <c r="AV273" s="220">
        <v>19.069496533949064</v>
      </c>
      <c r="AW273" s="220">
        <v>20</v>
      </c>
      <c r="AX273" s="220">
        <v>9.1582975392016994</v>
      </c>
      <c r="AY273" s="220">
        <v>9.5875851272257666</v>
      </c>
      <c r="AZ273" s="220">
        <v>10.036995214267002</v>
      </c>
      <c r="BA273" s="220">
        <v>10.507471025748156</v>
      </c>
      <c r="BB273" s="220">
        <v>11</v>
      </c>
      <c r="BC273" s="220">
        <v>0</v>
      </c>
      <c r="BD273" s="220">
        <v>0</v>
      </c>
      <c r="BE273" s="220">
        <v>0</v>
      </c>
      <c r="BF273" s="220">
        <v>0</v>
      </c>
      <c r="BG273" s="220">
        <v>0</v>
      </c>
      <c r="BH273" s="222">
        <v>20.189616279611059</v>
      </c>
      <c r="BI273" s="222">
        <v>20.381030275896794</v>
      </c>
      <c r="BJ273" s="222">
        <v>20.57425903267459</v>
      </c>
      <c r="BK273" s="223">
        <v>20.930517054263028</v>
      </c>
      <c r="BL273" s="223">
        <v>21.286775075851466</v>
      </c>
      <c r="BM273" s="223">
        <v>21.643033097439908</v>
      </c>
      <c r="BN273" s="223">
        <v>21.999291119028346</v>
      </c>
      <c r="BO273" s="223">
        <v>22.420542863248933</v>
      </c>
      <c r="BP273" s="223">
        <v>22.841794607469524</v>
      </c>
      <c r="BQ273" s="223">
        <v>24.009625372541869</v>
      </c>
      <c r="BR273" s="223">
        <v>25.401015794445868</v>
      </c>
      <c r="BS273" s="223">
        <v>26.011947934980558</v>
      </c>
      <c r="BT273" s="223">
        <v>26.347445035850853</v>
      </c>
      <c r="BU273" s="223">
        <v>26.694883939162995</v>
      </c>
      <c r="BV273" s="223">
        <v>27.050682104184425</v>
      </c>
      <c r="BW273" s="222">
        <v>11.104288953786082</v>
      </c>
      <c r="BX273" s="222">
        <v>11.209566651743238</v>
      </c>
      <c r="BY273" s="222">
        <v>11.315842467971024</v>
      </c>
      <c r="BZ273" s="223">
        <v>11.511784379844665</v>
      </c>
      <c r="CA273" s="223">
        <v>11.707726291718306</v>
      </c>
      <c r="CB273" s="223">
        <v>11.903668203591948</v>
      </c>
      <c r="CC273" s="223">
        <v>12.099610115465589</v>
      </c>
      <c r="CD273" s="223">
        <v>12.331298574786913</v>
      </c>
      <c r="CE273" s="223">
        <v>12.562987034108236</v>
      </c>
      <c r="CF273" s="223">
        <v>13.205293954898028</v>
      </c>
      <c r="CG273" s="223">
        <v>13.970558686945228</v>
      </c>
      <c r="CH273" s="223">
        <v>14.306571364239305</v>
      </c>
      <c r="CI273" s="223">
        <v>14.49109476971797</v>
      </c>
      <c r="CJ273" s="223">
        <v>14.682186166539646</v>
      </c>
      <c r="CK273" s="223">
        <v>14.877875157301434</v>
      </c>
      <c r="CL273" s="222">
        <v>0</v>
      </c>
      <c r="CM273" s="222">
        <v>0</v>
      </c>
      <c r="CN273" s="222">
        <v>0</v>
      </c>
      <c r="CO273" s="223">
        <v>0</v>
      </c>
      <c r="CP273" s="223">
        <v>0</v>
      </c>
      <c r="CQ273" s="223">
        <v>0</v>
      </c>
      <c r="CR273" s="223">
        <v>0</v>
      </c>
      <c r="CS273" s="223">
        <v>0</v>
      </c>
      <c r="CT273" s="223">
        <v>0</v>
      </c>
      <c r="CU273" s="223">
        <v>0</v>
      </c>
      <c r="CV273" s="223">
        <v>0</v>
      </c>
      <c r="CW273" s="223">
        <v>0</v>
      </c>
      <c r="CX273" s="223">
        <v>0</v>
      </c>
      <c r="CY273" s="223">
        <v>0</v>
      </c>
      <c r="CZ273" s="223">
        <v>0</v>
      </c>
      <c r="DA273" s="224">
        <v>0</v>
      </c>
      <c r="DB273" s="224">
        <v>0</v>
      </c>
      <c r="DC273" s="224">
        <v>0</v>
      </c>
      <c r="DD273" s="225">
        <v>0</v>
      </c>
      <c r="DE273" s="225">
        <v>0</v>
      </c>
      <c r="DF273" s="225">
        <v>0</v>
      </c>
      <c r="DG273" s="225">
        <v>0</v>
      </c>
      <c r="DH273" s="225">
        <v>0</v>
      </c>
      <c r="DI273" s="225">
        <v>0</v>
      </c>
      <c r="DJ273" s="225">
        <v>0</v>
      </c>
      <c r="DK273" s="225">
        <v>0</v>
      </c>
      <c r="DL273" s="225">
        <v>0</v>
      </c>
      <c r="DM273" s="225">
        <v>0</v>
      </c>
      <c r="DN273" s="225">
        <v>0</v>
      </c>
      <c r="DO273" s="225">
        <v>0</v>
      </c>
      <c r="DP273" s="224">
        <v>0</v>
      </c>
      <c r="DQ273" s="224">
        <v>0</v>
      </c>
      <c r="DR273" s="224">
        <v>0</v>
      </c>
      <c r="DS273" s="225">
        <v>0</v>
      </c>
      <c r="DT273" s="225">
        <v>0</v>
      </c>
      <c r="DU273" s="225">
        <v>0</v>
      </c>
      <c r="DV273" s="225">
        <v>0</v>
      </c>
      <c r="DW273" s="225">
        <v>0</v>
      </c>
      <c r="DX273" s="225">
        <v>0</v>
      </c>
      <c r="DY273" s="225">
        <v>0</v>
      </c>
      <c r="DZ273" s="225">
        <v>0</v>
      </c>
      <c r="EA273" s="225">
        <v>0</v>
      </c>
      <c r="EB273" s="225">
        <v>0</v>
      </c>
      <c r="EC273" s="225">
        <v>0</v>
      </c>
      <c r="ED273" s="225">
        <v>0</v>
      </c>
    </row>
    <row r="274" spans="1:134" ht="15" x14ac:dyDescent="0.25">
      <c r="A274" s="216">
        <v>110</v>
      </c>
      <c r="B274" s="216">
        <v>97</v>
      </c>
      <c r="C274" s="216" t="s">
        <v>972</v>
      </c>
      <c r="D274" s="2">
        <v>99712</v>
      </c>
      <c r="E274" s="2">
        <v>99709</v>
      </c>
      <c r="F274" s="217" t="s">
        <v>773</v>
      </c>
      <c r="G274" s="20">
        <v>92</v>
      </c>
      <c r="H274" s="20">
        <v>44</v>
      </c>
      <c r="I274" s="20">
        <v>37</v>
      </c>
      <c r="J274" s="20">
        <v>7</v>
      </c>
      <c r="K274" s="20">
        <v>0</v>
      </c>
      <c r="L274" s="20">
        <v>4</v>
      </c>
      <c r="M274" s="20">
        <v>4</v>
      </c>
      <c r="N274" s="20">
        <v>0</v>
      </c>
      <c r="O274" s="20">
        <v>0</v>
      </c>
      <c r="P274" s="20">
        <v>0</v>
      </c>
      <c r="Q274" s="20">
        <v>4</v>
      </c>
      <c r="R274" s="20">
        <v>0</v>
      </c>
      <c r="S274" s="20">
        <v>1371</v>
      </c>
      <c r="T274" s="20">
        <v>1371</v>
      </c>
      <c r="U274" s="20">
        <v>0</v>
      </c>
      <c r="V274" s="20">
        <v>0</v>
      </c>
      <c r="W274" s="20">
        <v>0</v>
      </c>
      <c r="X274" s="20">
        <v>1371</v>
      </c>
      <c r="Y274" s="20">
        <v>0</v>
      </c>
      <c r="Z274" s="20">
        <v>44</v>
      </c>
      <c r="AA274" s="20">
        <v>0</v>
      </c>
      <c r="AB274" s="218">
        <v>0</v>
      </c>
      <c r="AC274" s="218">
        <v>0</v>
      </c>
      <c r="AD274" s="219">
        <v>44</v>
      </c>
      <c r="AE274" s="220">
        <v>0</v>
      </c>
      <c r="AF274" s="220">
        <v>37</v>
      </c>
      <c r="AG274" s="221">
        <v>37</v>
      </c>
      <c r="AH274" s="220">
        <v>0</v>
      </c>
      <c r="AI274" s="220">
        <v>0</v>
      </c>
      <c r="AJ274" s="220">
        <v>40.001026786412481</v>
      </c>
      <c r="AK274" s="220">
        <v>40.001026786412481</v>
      </c>
      <c r="AL274" s="220">
        <v>0</v>
      </c>
      <c r="AM274" s="220">
        <v>0</v>
      </c>
      <c r="AN274" s="220">
        <v>33.76080208435264</v>
      </c>
      <c r="AO274" s="220">
        <v>33.76080208435264</v>
      </c>
      <c r="AP274" s="220">
        <v>0</v>
      </c>
      <c r="AQ274" s="220">
        <v>0</v>
      </c>
      <c r="AR274" s="220">
        <v>0</v>
      </c>
      <c r="AS274" s="220">
        <v>36.36550327198384</v>
      </c>
      <c r="AT274" s="220">
        <v>38.139972082894822</v>
      </c>
      <c r="AU274" s="220">
        <v>40.001026786412481</v>
      </c>
      <c r="AV274" s="220">
        <v>41.952892374687934</v>
      </c>
      <c r="AW274" s="220">
        <v>44</v>
      </c>
      <c r="AX274" s="220">
        <v>30.805182631860262</v>
      </c>
      <c r="AY274" s="220">
        <v>32.24914997339576</v>
      </c>
      <c r="AZ274" s="220">
        <v>33.76080208435264</v>
      </c>
      <c r="BA274" s="220">
        <v>35.343311632061983</v>
      </c>
      <c r="BB274" s="220">
        <v>37</v>
      </c>
      <c r="BC274" s="220">
        <v>0</v>
      </c>
      <c r="BD274" s="220">
        <v>0</v>
      </c>
      <c r="BE274" s="220">
        <v>0</v>
      </c>
      <c r="BF274" s="220">
        <v>0</v>
      </c>
      <c r="BG274" s="220">
        <v>0</v>
      </c>
      <c r="BH274" s="222">
        <v>44.417155815144326</v>
      </c>
      <c r="BI274" s="222">
        <v>44.838266606972951</v>
      </c>
      <c r="BJ274" s="222">
        <v>45.263369871884095</v>
      </c>
      <c r="BK274" s="223">
        <v>46.784604822407559</v>
      </c>
      <c r="BL274" s="223">
        <v>48.305839772931016</v>
      </c>
      <c r="BM274" s="223">
        <v>49.82707472345448</v>
      </c>
      <c r="BN274" s="223">
        <v>51.348309673977944</v>
      </c>
      <c r="BO274" s="223">
        <v>53.147070227972236</v>
      </c>
      <c r="BP274" s="223">
        <v>54.945830781966521</v>
      </c>
      <c r="BQ274" s="223">
        <v>59.932511413615408</v>
      </c>
      <c r="BR274" s="223">
        <v>65.873800062181374</v>
      </c>
      <c r="BS274" s="223">
        <v>68.482502935553086</v>
      </c>
      <c r="BT274" s="223">
        <v>69.915087985477342</v>
      </c>
      <c r="BU274" s="223">
        <v>71.398664974237903</v>
      </c>
      <c r="BV274" s="223">
        <v>72.91793632018387</v>
      </c>
      <c r="BW274" s="222">
        <v>37.350790117280454</v>
      </c>
      <c r="BX274" s="222">
        <v>37.704906010409069</v>
      </c>
      <c r="BY274" s="222">
        <v>38.062379210447986</v>
      </c>
      <c r="BZ274" s="223">
        <v>39.341599509751809</v>
      </c>
      <c r="CA274" s="223">
        <v>40.620819809055625</v>
      </c>
      <c r="CB274" s="223">
        <v>41.900040108359448</v>
      </c>
      <c r="CC274" s="223">
        <v>43.179260407663264</v>
      </c>
      <c r="CD274" s="223">
        <v>44.691854509885736</v>
      </c>
      <c r="CE274" s="223">
        <v>46.204448612108209</v>
      </c>
      <c r="CF274" s="223">
        <v>50.397793688722047</v>
      </c>
      <c r="CG274" s="223">
        <v>55.393877325016156</v>
      </c>
      <c r="CH274" s="223">
        <v>57.587559286715098</v>
      </c>
      <c r="CI274" s="223">
        <v>58.79223307869686</v>
      </c>
      <c r="CJ274" s="223">
        <v>60.039786455609146</v>
      </c>
      <c r="CK274" s="223">
        <v>61.317355541972795</v>
      </c>
      <c r="CL274" s="222">
        <v>0</v>
      </c>
      <c r="CM274" s="222">
        <v>0</v>
      </c>
      <c r="CN274" s="222">
        <v>0</v>
      </c>
      <c r="CO274" s="223">
        <v>0</v>
      </c>
      <c r="CP274" s="223">
        <v>0</v>
      </c>
      <c r="CQ274" s="223">
        <v>0</v>
      </c>
      <c r="CR274" s="223">
        <v>0</v>
      </c>
      <c r="CS274" s="223">
        <v>0</v>
      </c>
      <c r="CT274" s="223">
        <v>0</v>
      </c>
      <c r="CU274" s="223">
        <v>0</v>
      </c>
      <c r="CV274" s="223">
        <v>0</v>
      </c>
      <c r="CW274" s="223">
        <v>0</v>
      </c>
      <c r="CX274" s="223">
        <v>0</v>
      </c>
      <c r="CY274" s="223">
        <v>0</v>
      </c>
      <c r="CZ274" s="223">
        <v>0</v>
      </c>
      <c r="DA274" s="224">
        <v>0</v>
      </c>
      <c r="DB274" s="224">
        <v>0</v>
      </c>
      <c r="DC274" s="224">
        <v>0</v>
      </c>
      <c r="DD274" s="225">
        <v>0</v>
      </c>
      <c r="DE274" s="225">
        <v>0</v>
      </c>
      <c r="DF274" s="225">
        <v>0</v>
      </c>
      <c r="DG274" s="225">
        <v>0</v>
      </c>
      <c r="DH274" s="225">
        <v>0</v>
      </c>
      <c r="DI274" s="225">
        <v>0</v>
      </c>
      <c r="DJ274" s="225">
        <v>0</v>
      </c>
      <c r="DK274" s="225">
        <v>0</v>
      </c>
      <c r="DL274" s="225">
        <v>0</v>
      </c>
      <c r="DM274" s="225">
        <v>0</v>
      </c>
      <c r="DN274" s="225">
        <v>0</v>
      </c>
      <c r="DO274" s="225">
        <v>0</v>
      </c>
      <c r="DP274" s="224">
        <v>0</v>
      </c>
      <c r="DQ274" s="224">
        <v>0</v>
      </c>
      <c r="DR274" s="224">
        <v>0</v>
      </c>
      <c r="DS274" s="225">
        <v>0</v>
      </c>
      <c r="DT274" s="225">
        <v>0</v>
      </c>
      <c r="DU274" s="225">
        <v>0</v>
      </c>
      <c r="DV274" s="225">
        <v>0</v>
      </c>
      <c r="DW274" s="225">
        <v>0</v>
      </c>
      <c r="DX274" s="225">
        <v>0</v>
      </c>
      <c r="DY274" s="225">
        <v>0</v>
      </c>
      <c r="DZ274" s="225">
        <v>0</v>
      </c>
      <c r="EA274" s="225">
        <v>0</v>
      </c>
      <c r="EB274" s="225">
        <v>0</v>
      </c>
      <c r="EC274" s="225">
        <v>0</v>
      </c>
      <c r="ED274" s="225">
        <v>0</v>
      </c>
    </row>
    <row r="275" spans="1:134" ht="15" x14ac:dyDescent="0.25">
      <c r="A275" s="216">
        <v>111</v>
      </c>
      <c r="B275" s="216">
        <v>97</v>
      </c>
      <c r="C275" s="216" t="s">
        <v>973</v>
      </c>
      <c r="D275" s="2">
        <v>99712</v>
      </c>
      <c r="E275" s="2">
        <v>99712</v>
      </c>
      <c r="F275" s="217" t="s">
        <v>773</v>
      </c>
      <c r="G275" s="20">
        <v>50</v>
      </c>
      <c r="H275" s="20">
        <v>25</v>
      </c>
      <c r="I275" s="20">
        <v>25</v>
      </c>
      <c r="J275" s="20">
        <v>0</v>
      </c>
      <c r="K275" s="20">
        <v>0</v>
      </c>
      <c r="L275" s="20">
        <v>16</v>
      </c>
      <c r="M275" s="20">
        <v>16</v>
      </c>
      <c r="N275" s="20">
        <v>5</v>
      </c>
      <c r="O275" s="20">
        <v>0</v>
      </c>
      <c r="P275" s="20">
        <v>0</v>
      </c>
      <c r="Q275" s="20">
        <v>21</v>
      </c>
      <c r="R275" s="20">
        <v>0</v>
      </c>
      <c r="S275" s="20">
        <v>2734.8125</v>
      </c>
      <c r="T275" s="20">
        <v>2734.8125</v>
      </c>
      <c r="U275" s="20">
        <v>3248.8</v>
      </c>
      <c r="V275" s="20">
        <v>0</v>
      </c>
      <c r="W275" s="20">
        <v>0</v>
      </c>
      <c r="X275" s="20">
        <v>2857.1904761904761</v>
      </c>
      <c r="Y275" s="20">
        <v>0</v>
      </c>
      <c r="Z275" s="20">
        <v>25</v>
      </c>
      <c r="AA275" s="20">
        <v>0</v>
      </c>
      <c r="AB275" s="218">
        <v>5</v>
      </c>
      <c r="AC275" s="218">
        <v>0</v>
      </c>
      <c r="AD275" s="219">
        <v>30</v>
      </c>
      <c r="AE275" s="220">
        <v>0</v>
      </c>
      <c r="AF275" s="220">
        <v>25</v>
      </c>
      <c r="AG275" s="221">
        <v>25</v>
      </c>
      <c r="AH275" s="220">
        <v>0</v>
      </c>
      <c r="AI275" s="220">
        <v>0</v>
      </c>
      <c r="AJ275" s="220">
        <v>22.727856128643456</v>
      </c>
      <c r="AK275" s="220">
        <v>22.727856128643456</v>
      </c>
      <c r="AL275" s="220">
        <v>0</v>
      </c>
      <c r="AM275" s="220">
        <v>0</v>
      </c>
      <c r="AN275" s="220">
        <v>22.81135275969773</v>
      </c>
      <c r="AO275" s="220">
        <v>22.81135275969773</v>
      </c>
      <c r="AP275" s="220">
        <v>0</v>
      </c>
      <c r="AQ275" s="220">
        <v>4.6492067540691933</v>
      </c>
      <c r="AR275" s="220">
        <v>0</v>
      </c>
      <c r="AS275" s="220">
        <v>20.662217768172635</v>
      </c>
      <c r="AT275" s="220">
        <v>21.670438683462969</v>
      </c>
      <c r="AU275" s="220">
        <v>22.727856128643456</v>
      </c>
      <c r="AV275" s="220">
        <v>23.83687066743633</v>
      </c>
      <c r="AW275" s="220">
        <v>25</v>
      </c>
      <c r="AX275" s="220">
        <v>20.814312589094772</v>
      </c>
      <c r="AY275" s="220">
        <v>21.789966198240379</v>
      </c>
      <c r="AZ275" s="220">
        <v>22.81135275969773</v>
      </c>
      <c r="BA275" s="220">
        <v>23.880615967609447</v>
      </c>
      <c r="BB275" s="220">
        <v>25</v>
      </c>
      <c r="BC275" s="220">
        <v>4.3230246884165213</v>
      </c>
      <c r="BD275" s="220">
        <v>4.483150184791266</v>
      </c>
      <c r="BE275" s="220">
        <v>4.6492067540691933</v>
      </c>
      <c r="BF275" s="220">
        <v>4.8214140840987687</v>
      </c>
      <c r="BG275" s="220">
        <v>5</v>
      </c>
      <c r="BH275" s="222">
        <v>25.499628449191182</v>
      </c>
      <c r="BI275" s="222">
        <v>26.00924204187201</v>
      </c>
      <c r="BJ275" s="222">
        <v>26.529040332512754</v>
      </c>
      <c r="BK275" s="223">
        <v>26.805091774349798</v>
      </c>
      <c r="BL275" s="223">
        <v>27.081143216186842</v>
      </c>
      <c r="BM275" s="223">
        <v>27.357194658023882</v>
      </c>
      <c r="BN275" s="223">
        <v>27.633246099860926</v>
      </c>
      <c r="BO275" s="223">
        <v>27.959658824127388</v>
      </c>
      <c r="BP275" s="223">
        <v>28.286071548393849</v>
      </c>
      <c r="BQ275" s="223">
        <v>29.190981324410931</v>
      </c>
      <c r="BR275" s="223">
        <v>30.269119384046178</v>
      </c>
      <c r="BS275" s="223">
        <v>30.742508579627636</v>
      </c>
      <c r="BT275" s="223">
        <v>31.002473135694213</v>
      </c>
      <c r="BU275" s="223">
        <v>31.271690962094191</v>
      </c>
      <c r="BV275" s="223">
        <v>31.547386077727566</v>
      </c>
      <c r="BW275" s="222">
        <v>25.499628449191182</v>
      </c>
      <c r="BX275" s="222">
        <v>26.00924204187201</v>
      </c>
      <c r="BY275" s="222">
        <v>26.529040332512754</v>
      </c>
      <c r="BZ275" s="223">
        <v>26.805091774349798</v>
      </c>
      <c r="CA275" s="223">
        <v>27.081143216186842</v>
      </c>
      <c r="CB275" s="223">
        <v>27.357194658023882</v>
      </c>
      <c r="CC275" s="223">
        <v>27.633246099860926</v>
      </c>
      <c r="CD275" s="223">
        <v>27.959658824127388</v>
      </c>
      <c r="CE275" s="223">
        <v>28.286071548393849</v>
      </c>
      <c r="CF275" s="223">
        <v>29.190981324410931</v>
      </c>
      <c r="CG275" s="223">
        <v>30.269119384046178</v>
      </c>
      <c r="CH275" s="223">
        <v>30.742508579627636</v>
      </c>
      <c r="CI275" s="223">
        <v>31.002473135694213</v>
      </c>
      <c r="CJ275" s="223">
        <v>31.271690962094191</v>
      </c>
      <c r="CK275" s="223">
        <v>31.547386077727566</v>
      </c>
      <c r="CL275" s="222">
        <v>5.0999256898382361</v>
      </c>
      <c r="CM275" s="222">
        <v>5.2018484083744019</v>
      </c>
      <c r="CN275" s="222">
        <v>5.3058080665025509</v>
      </c>
      <c r="CO275" s="223">
        <v>5.3610183548699597</v>
      </c>
      <c r="CP275" s="223">
        <v>5.4162286432373685</v>
      </c>
      <c r="CQ275" s="223">
        <v>5.4714389316047765</v>
      </c>
      <c r="CR275" s="223">
        <v>5.5266492199721853</v>
      </c>
      <c r="CS275" s="223">
        <v>5.5919317648254774</v>
      </c>
      <c r="CT275" s="223">
        <v>5.6572143096787704</v>
      </c>
      <c r="CU275" s="223">
        <v>5.8381962648821863</v>
      </c>
      <c r="CV275" s="223">
        <v>6.0538238768092363</v>
      </c>
      <c r="CW275" s="223">
        <v>6.1485017159255273</v>
      </c>
      <c r="CX275" s="223">
        <v>6.200494627138843</v>
      </c>
      <c r="CY275" s="223">
        <v>6.2543381924188379</v>
      </c>
      <c r="CZ275" s="223">
        <v>6.3094772155455141</v>
      </c>
      <c r="DA275" s="224">
        <v>0</v>
      </c>
      <c r="DB275" s="224">
        <v>0</v>
      </c>
      <c r="DC275" s="224">
        <v>0</v>
      </c>
      <c r="DD275" s="225">
        <v>0</v>
      </c>
      <c r="DE275" s="225">
        <v>0</v>
      </c>
      <c r="DF275" s="225">
        <v>0</v>
      </c>
      <c r="DG275" s="225">
        <v>0</v>
      </c>
      <c r="DH275" s="225">
        <v>0</v>
      </c>
      <c r="DI275" s="225">
        <v>0</v>
      </c>
      <c r="DJ275" s="225">
        <v>0</v>
      </c>
      <c r="DK275" s="225">
        <v>0</v>
      </c>
      <c r="DL275" s="225">
        <v>0</v>
      </c>
      <c r="DM275" s="225">
        <v>0</v>
      </c>
      <c r="DN275" s="225">
        <v>0</v>
      </c>
      <c r="DO275" s="225">
        <v>0</v>
      </c>
      <c r="DP275" s="224">
        <v>0</v>
      </c>
      <c r="DQ275" s="224">
        <v>0</v>
      </c>
      <c r="DR275" s="224">
        <v>0</v>
      </c>
      <c r="DS275" s="225">
        <v>0</v>
      </c>
      <c r="DT275" s="225">
        <v>0</v>
      </c>
      <c r="DU275" s="225">
        <v>0</v>
      </c>
      <c r="DV275" s="225">
        <v>0</v>
      </c>
      <c r="DW275" s="225">
        <v>0</v>
      </c>
      <c r="DX275" s="225">
        <v>0</v>
      </c>
      <c r="DY275" s="225">
        <v>0</v>
      </c>
      <c r="DZ275" s="225">
        <v>0</v>
      </c>
      <c r="EA275" s="225">
        <v>0</v>
      </c>
      <c r="EB275" s="225">
        <v>0</v>
      </c>
      <c r="EC275" s="225">
        <v>0</v>
      </c>
      <c r="ED275" s="225">
        <v>0</v>
      </c>
    </row>
    <row r="276" spans="1:134" ht="15" x14ac:dyDescent="0.25">
      <c r="A276" s="216">
        <v>112</v>
      </c>
      <c r="B276" s="216">
        <v>97</v>
      </c>
      <c r="C276" s="216" t="s">
        <v>974</v>
      </c>
      <c r="D276" s="2">
        <v>99712</v>
      </c>
      <c r="E276" s="2">
        <v>99712</v>
      </c>
      <c r="F276" s="217" t="s">
        <v>773</v>
      </c>
      <c r="G276" s="20">
        <v>464</v>
      </c>
      <c r="H276" s="20">
        <v>161</v>
      </c>
      <c r="I276" s="20">
        <v>156</v>
      </c>
      <c r="J276" s="20">
        <v>5</v>
      </c>
      <c r="K276" s="20">
        <v>2</v>
      </c>
      <c r="L276" s="20">
        <v>118</v>
      </c>
      <c r="M276" s="20">
        <v>120</v>
      </c>
      <c r="N276" s="20">
        <v>2</v>
      </c>
      <c r="O276" s="20">
        <v>0</v>
      </c>
      <c r="P276" s="20">
        <v>0</v>
      </c>
      <c r="Q276" s="20">
        <v>122</v>
      </c>
      <c r="R276" s="20">
        <v>3845</v>
      </c>
      <c r="S276" s="20">
        <v>3305.0169491525426</v>
      </c>
      <c r="T276" s="20">
        <v>3314.0166666666669</v>
      </c>
      <c r="U276" s="20">
        <v>5506</v>
      </c>
      <c r="V276" s="20">
        <v>0</v>
      </c>
      <c r="W276" s="20">
        <v>0</v>
      </c>
      <c r="X276" s="20">
        <v>3349.9508196721313</v>
      </c>
      <c r="Y276" s="20">
        <v>2.6833333333333331</v>
      </c>
      <c r="Z276" s="20">
        <v>158.31666666666666</v>
      </c>
      <c r="AA276" s="20">
        <v>0</v>
      </c>
      <c r="AB276" s="218">
        <v>2</v>
      </c>
      <c r="AC276" s="218">
        <v>0</v>
      </c>
      <c r="AD276" s="219">
        <v>163</v>
      </c>
      <c r="AE276" s="220">
        <v>2.5999999999999996</v>
      </c>
      <c r="AF276" s="220">
        <v>153.39999999999998</v>
      </c>
      <c r="AG276" s="221">
        <v>155.99999999999997</v>
      </c>
      <c r="AH276" s="220">
        <v>0</v>
      </c>
      <c r="AI276" s="220">
        <v>2.4394565578077305</v>
      </c>
      <c r="AJ276" s="220">
        <v>143.92793691065611</v>
      </c>
      <c r="AK276" s="220">
        <v>146.36739346846383</v>
      </c>
      <c r="AL276" s="220">
        <v>0</v>
      </c>
      <c r="AM276" s="220">
        <v>2.3723806870085635</v>
      </c>
      <c r="AN276" s="220">
        <v>139.97046053350525</v>
      </c>
      <c r="AO276" s="220">
        <v>142.3428412205138</v>
      </c>
      <c r="AP276" s="220">
        <v>0</v>
      </c>
      <c r="AQ276" s="220">
        <v>1.8596827016276773</v>
      </c>
      <c r="AR276" s="220">
        <v>0</v>
      </c>
      <c r="AS276" s="220">
        <v>133.06468242703178</v>
      </c>
      <c r="AT276" s="220">
        <v>139.55762512150153</v>
      </c>
      <c r="AU276" s="220">
        <v>146.36739346846386</v>
      </c>
      <c r="AV276" s="220">
        <v>153.50944709828997</v>
      </c>
      <c r="AW276" s="220">
        <v>161</v>
      </c>
      <c r="AX276" s="220">
        <v>129.88131055595136</v>
      </c>
      <c r="AY276" s="220">
        <v>135.96938907701994</v>
      </c>
      <c r="AZ276" s="220">
        <v>142.3428412205138</v>
      </c>
      <c r="BA276" s="220">
        <v>149.01504363788291</v>
      </c>
      <c r="BB276" s="220">
        <v>155.99999999999997</v>
      </c>
      <c r="BC276" s="220">
        <v>1.7292098753666085</v>
      </c>
      <c r="BD276" s="220">
        <v>1.7932600739165065</v>
      </c>
      <c r="BE276" s="220">
        <v>1.8596827016276773</v>
      </c>
      <c r="BF276" s="220">
        <v>1.9285656336395076</v>
      </c>
      <c r="BG276" s="220">
        <v>2</v>
      </c>
      <c r="BH276" s="222">
        <v>162.52455687178593</v>
      </c>
      <c r="BI276" s="222">
        <v>164.06355022590296</v>
      </c>
      <c r="BJ276" s="222">
        <v>165.61711676569487</v>
      </c>
      <c r="BK276" s="223">
        <v>167.63793171523858</v>
      </c>
      <c r="BL276" s="223">
        <v>169.65874666478229</v>
      </c>
      <c r="BM276" s="223">
        <v>171.67956161432599</v>
      </c>
      <c r="BN276" s="223">
        <v>173.70037656386972</v>
      </c>
      <c r="BO276" s="223">
        <v>176.08985770017307</v>
      </c>
      <c r="BP276" s="223">
        <v>178.47933883647644</v>
      </c>
      <c r="BQ276" s="223">
        <v>185.10366650234326</v>
      </c>
      <c r="BR276" s="223">
        <v>192.99609949991873</v>
      </c>
      <c r="BS276" s="223">
        <v>196.46151144277027</v>
      </c>
      <c r="BT276" s="223">
        <v>198.36456348899333</v>
      </c>
      <c r="BU276" s="223">
        <v>200.3353534426785</v>
      </c>
      <c r="BV276" s="223">
        <v>202.35355993158714</v>
      </c>
      <c r="BW276" s="222">
        <v>157.47721038508448</v>
      </c>
      <c r="BX276" s="222">
        <v>158.96840891453948</v>
      </c>
      <c r="BY276" s="222">
        <v>160.47372804626332</v>
      </c>
      <c r="BZ276" s="223">
        <v>162.43178476756032</v>
      </c>
      <c r="CA276" s="223">
        <v>164.38984148885734</v>
      </c>
      <c r="CB276" s="223">
        <v>166.34789821015434</v>
      </c>
      <c r="CC276" s="223">
        <v>168.30595493145137</v>
      </c>
      <c r="CD276" s="223">
        <v>170.62122857904964</v>
      </c>
      <c r="CE276" s="223">
        <v>172.93650222664795</v>
      </c>
      <c r="CF276" s="223">
        <v>179.35510543084189</v>
      </c>
      <c r="CG276" s="223">
        <v>187.00243181358582</v>
      </c>
      <c r="CH276" s="223">
        <v>190.36022226752891</v>
      </c>
      <c r="CI276" s="223">
        <v>192.20417331852767</v>
      </c>
      <c r="CJ276" s="223">
        <v>194.11375861526608</v>
      </c>
      <c r="CK276" s="223">
        <v>196.06928788402226</v>
      </c>
      <c r="CL276" s="222">
        <v>2.0189385946805705</v>
      </c>
      <c r="CM276" s="222">
        <v>2.0380565245453783</v>
      </c>
      <c r="CN276" s="222">
        <v>2.057355487772607</v>
      </c>
      <c r="CO276" s="223">
        <v>2.0824587790712865</v>
      </c>
      <c r="CP276" s="223">
        <v>2.1075620703699665</v>
      </c>
      <c r="CQ276" s="223">
        <v>2.132665361668646</v>
      </c>
      <c r="CR276" s="223">
        <v>2.1577686529673255</v>
      </c>
      <c r="CS276" s="223">
        <v>2.1874516484493549</v>
      </c>
      <c r="CT276" s="223">
        <v>2.2171346439313844</v>
      </c>
      <c r="CU276" s="223">
        <v>2.2994244286005374</v>
      </c>
      <c r="CV276" s="223">
        <v>2.3974670745331519</v>
      </c>
      <c r="CW276" s="223">
        <v>2.4405156700965249</v>
      </c>
      <c r="CX276" s="223">
        <v>2.4641560681862527</v>
      </c>
      <c r="CY276" s="223">
        <v>2.4886379309649502</v>
      </c>
      <c r="CZ276" s="223">
        <v>2.5137088190259269</v>
      </c>
      <c r="DA276" s="224">
        <v>0</v>
      </c>
      <c r="DB276" s="224">
        <v>0</v>
      </c>
      <c r="DC276" s="224">
        <v>0</v>
      </c>
      <c r="DD276" s="225">
        <v>0</v>
      </c>
      <c r="DE276" s="225">
        <v>0</v>
      </c>
      <c r="DF276" s="225">
        <v>0</v>
      </c>
      <c r="DG276" s="225">
        <v>0</v>
      </c>
      <c r="DH276" s="225">
        <v>0</v>
      </c>
      <c r="DI276" s="225">
        <v>0</v>
      </c>
      <c r="DJ276" s="225">
        <v>0</v>
      </c>
      <c r="DK276" s="225">
        <v>0</v>
      </c>
      <c r="DL276" s="225">
        <v>0</v>
      </c>
      <c r="DM276" s="225">
        <v>0</v>
      </c>
      <c r="DN276" s="225">
        <v>0</v>
      </c>
      <c r="DO276" s="225">
        <v>0</v>
      </c>
      <c r="DP276" s="224">
        <v>0</v>
      </c>
      <c r="DQ276" s="224">
        <v>0</v>
      </c>
      <c r="DR276" s="224">
        <v>0</v>
      </c>
      <c r="DS276" s="225">
        <v>0</v>
      </c>
      <c r="DT276" s="225">
        <v>0</v>
      </c>
      <c r="DU276" s="225">
        <v>0</v>
      </c>
      <c r="DV276" s="225">
        <v>0</v>
      </c>
      <c r="DW276" s="225">
        <v>0</v>
      </c>
      <c r="DX276" s="225">
        <v>0</v>
      </c>
      <c r="DY276" s="225">
        <v>0</v>
      </c>
      <c r="DZ276" s="225">
        <v>0</v>
      </c>
      <c r="EA276" s="225">
        <v>0</v>
      </c>
      <c r="EB276" s="225">
        <v>0</v>
      </c>
      <c r="EC276" s="225">
        <v>0</v>
      </c>
      <c r="ED276" s="225">
        <v>0</v>
      </c>
    </row>
    <row r="277" spans="1:134" ht="15" x14ac:dyDescent="0.25">
      <c r="A277" s="216">
        <v>113</v>
      </c>
      <c r="B277" s="216">
        <v>97</v>
      </c>
      <c r="C277" s="216" t="s">
        <v>975</v>
      </c>
      <c r="D277" s="2">
        <v>99712</v>
      </c>
      <c r="E277" s="2">
        <v>99712</v>
      </c>
      <c r="F277" s="217" t="s">
        <v>773</v>
      </c>
      <c r="G277" s="20">
        <v>225</v>
      </c>
      <c r="H277" s="20">
        <v>94</v>
      </c>
      <c r="I277" s="20">
        <v>87</v>
      </c>
      <c r="J277" s="20">
        <v>7</v>
      </c>
      <c r="K277" s="20">
        <v>0</v>
      </c>
      <c r="L277" s="20">
        <v>49</v>
      </c>
      <c r="M277" s="20">
        <v>49</v>
      </c>
      <c r="N277" s="20">
        <v>0</v>
      </c>
      <c r="O277" s="20">
        <v>0</v>
      </c>
      <c r="P277" s="20">
        <v>0</v>
      </c>
      <c r="Q277" s="20">
        <v>49</v>
      </c>
      <c r="R277" s="20">
        <v>0</v>
      </c>
      <c r="S277" s="20">
        <v>2875.0204081632655</v>
      </c>
      <c r="T277" s="20">
        <v>2875.0204081632655</v>
      </c>
      <c r="U277" s="20">
        <v>0</v>
      </c>
      <c r="V277" s="20">
        <v>0</v>
      </c>
      <c r="W277" s="20">
        <v>0</v>
      </c>
      <c r="X277" s="20">
        <v>2875.0204081632655</v>
      </c>
      <c r="Y277" s="20">
        <v>0</v>
      </c>
      <c r="Z277" s="20">
        <v>94</v>
      </c>
      <c r="AA277" s="20">
        <v>0</v>
      </c>
      <c r="AB277" s="218">
        <v>0</v>
      </c>
      <c r="AC277" s="218">
        <v>0</v>
      </c>
      <c r="AD277" s="219">
        <v>94</v>
      </c>
      <c r="AE277" s="220">
        <v>0</v>
      </c>
      <c r="AF277" s="220">
        <v>87</v>
      </c>
      <c r="AG277" s="221">
        <v>87</v>
      </c>
      <c r="AH277" s="220">
        <v>0</v>
      </c>
      <c r="AI277" s="220">
        <v>0</v>
      </c>
      <c r="AJ277" s="220">
        <v>85.456739043699386</v>
      </c>
      <c r="AK277" s="220">
        <v>85.456739043699386</v>
      </c>
      <c r="AL277" s="220">
        <v>0</v>
      </c>
      <c r="AM277" s="220">
        <v>0</v>
      </c>
      <c r="AN277" s="220">
        <v>79.3835076037481</v>
      </c>
      <c r="AO277" s="220">
        <v>79.3835076037481</v>
      </c>
      <c r="AP277" s="220">
        <v>0</v>
      </c>
      <c r="AQ277" s="220">
        <v>0</v>
      </c>
      <c r="AR277" s="220">
        <v>0</v>
      </c>
      <c r="AS277" s="220">
        <v>77.689938808329103</v>
      </c>
      <c r="AT277" s="220">
        <v>81.480849449820766</v>
      </c>
      <c r="AU277" s="220">
        <v>85.456739043699386</v>
      </c>
      <c r="AV277" s="220">
        <v>89.626633709560593</v>
      </c>
      <c r="AW277" s="220">
        <v>94</v>
      </c>
      <c r="AX277" s="220">
        <v>72.4338078100498</v>
      </c>
      <c r="AY277" s="220">
        <v>75.829082369876517</v>
      </c>
      <c r="AZ277" s="220">
        <v>79.3835076037481</v>
      </c>
      <c r="BA277" s="220">
        <v>83.104543567280871</v>
      </c>
      <c r="BB277" s="220">
        <v>87</v>
      </c>
      <c r="BC277" s="220">
        <v>0</v>
      </c>
      <c r="BD277" s="220">
        <v>0</v>
      </c>
      <c r="BE277" s="220">
        <v>0</v>
      </c>
      <c r="BF277" s="220">
        <v>0</v>
      </c>
      <c r="BG277" s="220">
        <v>0</v>
      </c>
      <c r="BH277" s="222">
        <v>94.890113949986812</v>
      </c>
      <c r="BI277" s="222">
        <v>95.788656653632785</v>
      </c>
      <c r="BJ277" s="222">
        <v>96.695707925312533</v>
      </c>
      <c r="BK277" s="223">
        <v>97.875562616350479</v>
      </c>
      <c r="BL277" s="223">
        <v>99.055417307388424</v>
      </c>
      <c r="BM277" s="223">
        <v>100.23527199842636</v>
      </c>
      <c r="BN277" s="223">
        <v>101.4151266894643</v>
      </c>
      <c r="BO277" s="223">
        <v>102.81022747711968</v>
      </c>
      <c r="BP277" s="223">
        <v>104.20532826477506</v>
      </c>
      <c r="BQ277" s="223">
        <v>108.07294814422526</v>
      </c>
      <c r="BR277" s="223">
        <v>112.68095250305814</v>
      </c>
      <c r="BS277" s="223">
        <v>114.70423649453667</v>
      </c>
      <c r="BT277" s="223">
        <v>115.81533520475386</v>
      </c>
      <c r="BU277" s="223">
        <v>116.96598275535267</v>
      </c>
      <c r="BV277" s="223">
        <v>118.14431449421858</v>
      </c>
      <c r="BW277" s="222">
        <v>87.823828868604821</v>
      </c>
      <c r="BX277" s="222">
        <v>88.655458817723954</v>
      </c>
      <c r="BY277" s="222">
        <v>89.494963718108409</v>
      </c>
      <c r="BZ277" s="223">
        <v>90.58695688960097</v>
      </c>
      <c r="CA277" s="223">
        <v>91.678950061093531</v>
      </c>
      <c r="CB277" s="223">
        <v>92.770943232586106</v>
      </c>
      <c r="CC277" s="223">
        <v>93.862936404078667</v>
      </c>
      <c r="CD277" s="223">
        <v>95.154146707546943</v>
      </c>
      <c r="CE277" s="223">
        <v>96.445357011015219</v>
      </c>
      <c r="CF277" s="223">
        <v>100.02496264412338</v>
      </c>
      <c r="CG277" s="223">
        <v>104.2898177421921</v>
      </c>
      <c r="CH277" s="223">
        <v>106.16243164919884</v>
      </c>
      <c r="CI277" s="223">
        <v>107.19078896610199</v>
      </c>
      <c r="CJ277" s="223">
        <v>108.25574999697534</v>
      </c>
      <c r="CK277" s="223">
        <v>109.34633362762783</v>
      </c>
      <c r="CL277" s="222">
        <v>0</v>
      </c>
      <c r="CM277" s="222">
        <v>0</v>
      </c>
      <c r="CN277" s="222">
        <v>0</v>
      </c>
      <c r="CO277" s="223">
        <v>0</v>
      </c>
      <c r="CP277" s="223">
        <v>0</v>
      </c>
      <c r="CQ277" s="223">
        <v>0</v>
      </c>
      <c r="CR277" s="223">
        <v>0</v>
      </c>
      <c r="CS277" s="223">
        <v>0</v>
      </c>
      <c r="CT277" s="223">
        <v>0</v>
      </c>
      <c r="CU277" s="223">
        <v>0</v>
      </c>
      <c r="CV277" s="223">
        <v>0</v>
      </c>
      <c r="CW277" s="223">
        <v>0</v>
      </c>
      <c r="CX277" s="223">
        <v>0</v>
      </c>
      <c r="CY277" s="223">
        <v>0</v>
      </c>
      <c r="CZ277" s="223">
        <v>0</v>
      </c>
      <c r="DA277" s="224">
        <v>0</v>
      </c>
      <c r="DB277" s="224">
        <v>0</v>
      </c>
      <c r="DC277" s="224">
        <v>0</v>
      </c>
      <c r="DD277" s="225">
        <v>0</v>
      </c>
      <c r="DE277" s="225">
        <v>0</v>
      </c>
      <c r="DF277" s="225">
        <v>0</v>
      </c>
      <c r="DG277" s="225">
        <v>0</v>
      </c>
      <c r="DH277" s="225">
        <v>0</v>
      </c>
      <c r="DI277" s="225">
        <v>0</v>
      </c>
      <c r="DJ277" s="225">
        <v>0</v>
      </c>
      <c r="DK277" s="225">
        <v>0</v>
      </c>
      <c r="DL277" s="225">
        <v>0</v>
      </c>
      <c r="DM277" s="225">
        <v>0</v>
      </c>
      <c r="DN277" s="225">
        <v>0</v>
      </c>
      <c r="DO277" s="225">
        <v>0</v>
      </c>
      <c r="DP277" s="224">
        <v>0</v>
      </c>
      <c r="DQ277" s="224">
        <v>0</v>
      </c>
      <c r="DR277" s="224">
        <v>0</v>
      </c>
      <c r="DS277" s="225">
        <v>0</v>
      </c>
      <c r="DT277" s="225">
        <v>0</v>
      </c>
      <c r="DU277" s="225">
        <v>0</v>
      </c>
      <c r="DV277" s="225">
        <v>0</v>
      </c>
      <c r="DW277" s="225">
        <v>0</v>
      </c>
      <c r="DX277" s="225">
        <v>0</v>
      </c>
      <c r="DY277" s="225">
        <v>0</v>
      </c>
      <c r="DZ277" s="225">
        <v>0</v>
      </c>
      <c r="EA277" s="225">
        <v>0</v>
      </c>
      <c r="EB277" s="225">
        <v>0</v>
      </c>
      <c r="EC277" s="225">
        <v>0</v>
      </c>
      <c r="ED277" s="225">
        <v>0</v>
      </c>
    </row>
    <row r="278" spans="1:134" ht="15" x14ac:dyDescent="0.25">
      <c r="A278" s="216">
        <v>114</v>
      </c>
      <c r="B278" s="216">
        <v>97</v>
      </c>
      <c r="C278" s="216" t="s">
        <v>976</v>
      </c>
      <c r="D278" s="2">
        <v>99712</v>
      </c>
      <c r="E278" s="2">
        <v>99712</v>
      </c>
      <c r="F278" s="217" t="s">
        <v>773</v>
      </c>
      <c r="G278" s="20">
        <v>201</v>
      </c>
      <c r="H278" s="20">
        <v>83</v>
      </c>
      <c r="I278" s="20">
        <v>74</v>
      </c>
      <c r="J278" s="20">
        <v>9</v>
      </c>
      <c r="K278" s="20">
        <v>0</v>
      </c>
      <c r="L278" s="20">
        <v>41</v>
      </c>
      <c r="M278" s="20">
        <v>41</v>
      </c>
      <c r="N278" s="20">
        <v>0</v>
      </c>
      <c r="O278" s="20">
        <v>0</v>
      </c>
      <c r="P278" s="20">
        <v>0</v>
      </c>
      <c r="Q278" s="20">
        <v>41</v>
      </c>
      <c r="R278" s="20">
        <v>0</v>
      </c>
      <c r="S278" s="20">
        <v>2094.1707317073169</v>
      </c>
      <c r="T278" s="20">
        <v>2094.1707317073169</v>
      </c>
      <c r="U278" s="20">
        <v>0</v>
      </c>
      <c r="V278" s="20">
        <v>0</v>
      </c>
      <c r="W278" s="20">
        <v>0</v>
      </c>
      <c r="X278" s="20">
        <v>2094.1707317073169</v>
      </c>
      <c r="Y278" s="20">
        <v>0</v>
      </c>
      <c r="Z278" s="20">
        <v>83</v>
      </c>
      <c r="AA278" s="20">
        <v>0</v>
      </c>
      <c r="AB278" s="218">
        <v>0</v>
      </c>
      <c r="AC278" s="218">
        <v>0</v>
      </c>
      <c r="AD278" s="219">
        <v>83</v>
      </c>
      <c r="AE278" s="220">
        <v>0</v>
      </c>
      <c r="AF278" s="220">
        <v>74</v>
      </c>
      <c r="AG278" s="221">
        <v>74</v>
      </c>
      <c r="AH278" s="220">
        <v>0</v>
      </c>
      <c r="AI278" s="220">
        <v>0</v>
      </c>
      <c r="AJ278" s="220">
        <v>75.456482347096269</v>
      </c>
      <c r="AK278" s="220">
        <v>75.456482347096269</v>
      </c>
      <c r="AL278" s="220">
        <v>0</v>
      </c>
      <c r="AM278" s="220">
        <v>0</v>
      </c>
      <c r="AN278" s="220">
        <v>67.521604168705281</v>
      </c>
      <c r="AO278" s="220">
        <v>67.521604168705281</v>
      </c>
      <c r="AP278" s="220">
        <v>0</v>
      </c>
      <c r="AQ278" s="220">
        <v>0</v>
      </c>
      <c r="AR278" s="220">
        <v>0</v>
      </c>
      <c r="AS278" s="220">
        <v>68.59856299033315</v>
      </c>
      <c r="AT278" s="220">
        <v>71.945856429097063</v>
      </c>
      <c r="AU278" s="220">
        <v>75.456482347096269</v>
      </c>
      <c r="AV278" s="220">
        <v>79.138410615888603</v>
      </c>
      <c r="AW278" s="220">
        <v>83</v>
      </c>
      <c r="AX278" s="220">
        <v>61.610365263720524</v>
      </c>
      <c r="AY278" s="220">
        <v>64.498299946791519</v>
      </c>
      <c r="AZ278" s="220">
        <v>67.521604168705281</v>
      </c>
      <c r="BA278" s="220">
        <v>70.686623264123966</v>
      </c>
      <c r="BB278" s="220">
        <v>74</v>
      </c>
      <c r="BC278" s="220">
        <v>0</v>
      </c>
      <c r="BD278" s="220">
        <v>0</v>
      </c>
      <c r="BE278" s="220">
        <v>0</v>
      </c>
      <c r="BF278" s="220">
        <v>0</v>
      </c>
      <c r="BG278" s="220">
        <v>0</v>
      </c>
      <c r="BH278" s="222">
        <v>83.785951679243681</v>
      </c>
      <c r="BI278" s="222">
        <v>84.579345768633203</v>
      </c>
      <c r="BJ278" s="222">
        <v>85.380252742563187</v>
      </c>
      <c r="BK278" s="223">
        <v>86.422039331458393</v>
      </c>
      <c r="BL278" s="223">
        <v>87.463825920353599</v>
      </c>
      <c r="BM278" s="223">
        <v>88.505612509248806</v>
      </c>
      <c r="BN278" s="223">
        <v>89.547399098143998</v>
      </c>
      <c r="BO278" s="223">
        <v>90.77924341064822</v>
      </c>
      <c r="BP278" s="223">
        <v>92.011087723152443</v>
      </c>
      <c r="BQ278" s="223">
        <v>95.426113786922301</v>
      </c>
      <c r="BR278" s="223">
        <v>99.494883593125792</v>
      </c>
      <c r="BS278" s="223">
        <v>101.28140030900578</v>
      </c>
      <c r="BT278" s="223">
        <v>102.26247682972948</v>
      </c>
      <c r="BU278" s="223">
        <v>103.27847413504543</v>
      </c>
      <c r="BV278" s="223">
        <v>104.31891598957596</v>
      </c>
      <c r="BW278" s="222">
        <v>74.700728003181112</v>
      </c>
      <c r="BX278" s="222">
        <v>75.408091408179004</v>
      </c>
      <c r="BY278" s="222">
        <v>76.122153047586465</v>
      </c>
      <c r="BZ278" s="223">
        <v>77.05097482563761</v>
      </c>
      <c r="CA278" s="223">
        <v>77.979796603688754</v>
      </c>
      <c r="CB278" s="223">
        <v>78.908618381739899</v>
      </c>
      <c r="CC278" s="223">
        <v>79.837440159791058</v>
      </c>
      <c r="CD278" s="223">
        <v>80.935710992626142</v>
      </c>
      <c r="CE278" s="223">
        <v>82.033981825461225</v>
      </c>
      <c r="CF278" s="223">
        <v>85.078703858219882</v>
      </c>
      <c r="CG278" s="223">
        <v>88.706281757726629</v>
      </c>
      <c r="CH278" s="223">
        <v>90.299079793571423</v>
      </c>
      <c r="CI278" s="223">
        <v>91.17377452289135</v>
      </c>
      <c r="CJ278" s="223">
        <v>92.079603445703171</v>
      </c>
      <c r="CK278" s="223">
        <v>93.0072263039593</v>
      </c>
      <c r="CL278" s="222">
        <v>0</v>
      </c>
      <c r="CM278" s="222">
        <v>0</v>
      </c>
      <c r="CN278" s="222">
        <v>0</v>
      </c>
      <c r="CO278" s="223">
        <v>0</v>
      </c>
      <c r="CP278" s="223">
        <v>0</v>
      </c>
      <c r="CQ278" s="223">
        <v>0</v>
      </c>
      <c r="CR278" s="223">
        <v>0</v>
      </c>
      <c r="CS278" s="223">
        <v>0</v>
      </c>
      <c r="CT278" s="223">
        <v>0</v>
      </c>
      <c r="CU278" s="223">
        <v>0</v>
      </c>
      <c r="CV278" s="223">
        <v>0</v>
      </c>
      <c r="CW278" s="223">
        <v>0</v>
      </c>
      <c r="CX278" s="223">
        <v>0</v>
      </c>
      <c r="CY278" s="223">
        <v>0</v>
      </c>
      <c r="CZ278" s="223">
        <v>0</v>
      </c>
      <c r="DA278" s="224">
        <v>0</v>
      </c>
      <c r="DB278" s="224">
        <v>0</v>
      </c>
      <c r="DC278" s="224">
        <v>0</v>
      </c>
      <c r="DD278" s="225">
        <v>0</v>
      </c>
      <c r="DE278" s="225">
        <v>0</v>
      </c>
      <c r="DF278" s="225">
        <v>0</v>
      </c>
      <c r="DG278" s="225">
        <v>0</v>
      </c>
      <c r="DH278" s="225">
        <v>0</v>
      </c>
      <c r="DI278" s="225">
        <v>0</v>
      </c>
      <c r="DJ278" s="225">
        <v>0</v>
      </c>
      <c r="DK278" s="225">
        <v>0</v>
      </c>
      <c r="DL278" s="225">
        <v>0</v>
      </c>
      <c r="DM278" s="225">
        <v>0</v>
      </c>
      <c r="DN278" s="225">
        <v>0</v>
      </c>
      <c r="DO278" s="225">
        <v>0</v>
      </c>
      <c r="DP278" s="224">
        <v>0</v>
      </c>
      <c r="DQ278" s="224">
        <v>0</v>
      </c>
      <c r="DR278" s="224">
        <v>0</v>
      </c>
      <c r="DS278" s="225">
        <v>0</v>
      </c>
      <c r="DT278" s="225">
        <v>0</v>
      </c>
      <c r="DU278" s="225">
        <v>0</v>
      </c>
      <c r="DV278" s="225">
        <v>0</v>
      </c>
      <c r="DW278" s="225">
        <v>0</v>
      </c>
      <c r="DX278" s="225">
        <v>0</v>
      </c>
      <c r="DY278" s="225">
        <v>0</v>
      </c>
      <c r="DZ278" s="225">
        <v>0</v>
      </c>
      <c r="EA278" s="225">
        <v>0</v>
      </c>
      <c r="EB278" s="225">
        <v>0</v>
      </c>
      <c r="EC278" s="225">
        <v>0</v>
      </c>
      <c r="ED278" s="225">
        <v>0</v>
      </c>
    </row>
    <row r="279" spans="1:134" ht="15" x14ac:dyDescent="0.25">
      <c r="A279" s="216">
        <v>115</v>
      </c>
      <c r="B279" s="216">
        <v>97</v>
      </c>
      <c r="C279" s="216" t="s">
        <v>977</v>
      </c>
      <c r="D279" s="2">
        <v>99712</v>
      </c>
      <c r="E279" s="2">
        <v>99712</v>
      </c>
      <c r="F279" s="217" t="s">
        <v>773</v>
      </c>
      <c r="G279" s="20">
        <v>36</v>
      </c>
      <c r="H279" s="20">
        <v>11</v>
      </c>
      <c r="I279" s="20">
        <v>11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0</v>
      </c>
      <c r="R279" s="20">
        <v>0</v>
      </c>
      <c r="S279" s="20">
        <v>834.49503068156923</v>
      </c>
      <c r="T279" s="20">
        <v>834.49503068156923</v>
      </c>
      <c r="U279" s="20">
        <v>1408.3846153846155</v>
      </c>
      <c r="V279" s="20">
        <v>0</v>
      </c>
      <c r="W279" s="20">
        <v>0</v>
      </c>
      <c r="X279" s="20">
        <v>1365.173957061457</v>
      </c>
      <c r="Y279" s="20">
        <v>0.25203568953568956</v>
      </c>
      <c r="Z279" s="20">
        <v>10.733671171171171</v>
      </c>
      <c r="AA279" s="20">
        <v>1.4293139293139294E-2</v>
      </c>
      <c r="AB279" s="218">
        <v>0</v>
      </c>
      <c r="AC279" s="218">
        <v>0</v>
      </c>
      <c r="AD279" s="219">
        <v>11</v>
      </c>
      <c r="AE279" s="220">
        <v>0.25203568953568956</v>
      </c>
      <c r="AF279" s="220">
        <v>10.733671171171171</v>
      </c>
      <c r="AG279" s="221">
        <v>10.985706860706861</v>
      </c>
      <c r="AH279" s="220">
        <v>1.4293139293139294E-2</v>
      </c>
      <c r="AI279" s="220">
        <v>0.22912923564202403</v>
      </c>
      <c r="AJ279" s="220">
        <v>9.75813336442185</v>
      </c>
      <c r="AK279" s="220">
        <v>9.9872626000638736</v>
      </c>
      <c r="AL279" s="220">
        <v>1.299409653924522E-2</v>
      </c>
      <c r="AM279" s="220">
        <v>0.22997100088129091</v>
      </c>
      <c r="AN279" s="220">
        <v>9.7939823796873391</v>
      </c>
      <c r="AO279" s="220">
        <v>10.02395338056863</v>
      </c>
      <c r="AP279" s="220">
        <v>1.3041833698371884E-2</v>
      </c>
      <c r="AQ279" s="220">
        <v>0</v>
      </c>
      <c r="AR279" s="220">
        <v>0</v>
      </c>
      <c r="AS279" s="220">
        <v>9.0795626997293333</v>
      </c>
      <c r="AT279" s="220">
        <v>9.52260347677786</v>
      </c>
      <c r="AU279" s="220">
        <v>9.9872626000638753</v>
      </c>
      <c r="AV279" s="220">
        <v>10.474594945161495</v>
      </c>
      <c r="AW279" s="220">
        <v>10.985706860706861</v>
      </c>
      <c r="AX279" s="220">
        <v>9.1463974644366246</v>
      </c>
      <c r="AY279" s="220">
        <v>9.5751272463431967</v>
      </c>
      <c r="AZ279" s="220">
        <v>10.02395338056863</v>
      </c>
      <c r="BA279" s="220">
        <v>10.493817866930916</v>
      </c>
      <c r="BB279" s="220">
        <v>10.985706860706861</v>
      </c>
      <c r="BC279" s="220">
        <v>0</v>
      </c>
      <c r="BD279" s="220">
        <v>0</v>
      </c>
      <c r="BE279" s="220">
        <v>0</v>
      </c>
      <c r="BF279" s="220">
        <v>0</v>
      </c>
      <c r="BG279" s="220">
        <v>0</v>
      </c>
      <c r="BH279" s="222">
        <v>11.089733785464105</v>
      </c>
      <c r="BI279" s="222">
        <v>11.194745772103271</v>
      </c>
      <c r="BJ279" s="222">
        <v>11.30075214846822</v>
      </c>
      <c r="BK279" s="223">
        <v>11.438640848191334</v>
      </c>
      <c r="BL279" s="223">
        <v>11.576529547914447</v>
      </c>
      <c r="BM279" s="223">
        <v>11.714418247637562</v>
      </c>
      <c r="BN279" s="223">
        <v>11.852306947360676</v>
      </c>
      <c r="BO279" s="223">
        <v>12.015351290917305</v>
      </c>
      <c r="BP279" s="223">
        <v>12.178395634473937</v>
      </c>
      <c r="BQ279" s="223">
        <v>12.630401360476938</v>
      </c>
      <c r="BR279" s="223">
        <v>13.168935244508827</v>
      </c>
      <c r="BS279" s="223">
        <v>13.405394870320999</v>
      </c>
      <c r="BT279" s="223">
        <v>13.53524811206308</v>
      </c>
      <c r="BU279" s="223">
        <v>13.669723396008491</v>
      </c>
      <c r="BV279" s="223">
        <v>13.807434109496233</v>
      </c>
      <c r="BW279" s="222">
        <v>11.089733785464105</v>
      </c>
      <c r="BX279" s="222">
        <v>11.194745772103271</v>
      </c>
      <c r="BY279" s="222">
        <v>11.30075214846822</v>
      </c>
      <c r="BZ279" s="223">
        <v>11.438640848191334</v>
      </c>
      <c r="CA279" s="223">
        <v>11.576529547914447</v>
      </c>
      <c r="CB279" s="223">
        <v>11.714418247637562</v>
      </c>
      <c r="CC279" s="223">
        <v>11.852306947360676</v>
      </c>
      <c r="CD279" s="223">
        <v>12.015351290917305</v>
      </c>
      <c r="CE279" s="223">
        <v>12.178395634473937</v>
      </c>
      <c r="CF279" s="223">
        <v>12.630401360476938</v>
      </c>
      <c r="CG279" s="223">
        <v>13.168935244508827</v>
      </c>
      <c r="CH279" s="223">
        <v>13.405394870320999</v>
      </c>
      <c r="CI279" s="223">
        <v>13.53524811206308</v>
      </c>
      <c r="CJ279" s="223">
        <v>13.669723396008491</v>
      </c>
      <c r="CK279" s="223">
        <v>13.807434109496233</v>
      </c>
      <c r="CL279" s="222">
        <v>0</v>
      </c>
      <c r="CM279" s="222">
        <v>0</v>
      </c>
      <c r="CN279" s="222">
        <v>0</v>
      </c>
      <c r="CO279" s="223">
        <v>0</v>
      </c>
      <c r="CP279" s="223">
        <v>0</v>
      </c>
      <c r="CQ279" s="223">
        <v>0</v>
      </c>
      <c r="CR279" s="223">
        <v>0</v>
      </c>
      <c r="CS279" s="223">
        <v>0</v>
      </c>
      <c r="CT279" s="223">
        <v>0</v>
      </c>
      <c r="CU279" s="223">
        <v>0</v>
      </c>
      <c r="CV279" s="223">
        <v>0</v>
      </c>
      <c r="CW279" s="223">
        <v>0</v>
      </c>
      <c r="CX279" s="223">
        <v>0</v>
      </c>
      <c r="CY279" s="223">
        <v>0</v>
      </c>
      <c r="CZ279" s="223">
        <v>0</v>
      </c>
      <c r="DA279" s="224">
        <v>1.4428485279032144E-2</v>
      </c>
      <c r="DB279" s="224">
        <v>1.4565112896309228E-2</v>
      </c>
      <c r="DC279" s="224">
        <v>1.4703034281119205E-2</v>
      </c>
      <c r="DD279" s="225">
        <v>1.4882436700743344E-2</v>
      </c>
      <c r="DE279" s="225">
        <v>1.5061839120367484E-2</v>
      </c>
      <c r="DF279" s="225">
        <v>1.5241241539991623E-2</v>
      </c>
      <c r="DG279" s="225">
        <v>1.5420643959615763E-2</v>
      </c>
      <c r="DH279" s="225">
        <v>1.56327755541469E-2</v>
      </c>
      <c r="DI279" s="225">
        <v>1.5844907148678034E-2</v>
      </c>
      <c r="DJ279" s="225">
        <v>1.6432996826017357E-2</v>
      </c>
      <c r="DK279" s="225">
        <v>1.7133665423508752E-2</v>
      </c>
      <c r="DL279" s="225">
        <v>1.7441315209889407E-2</v>
      </c>
      <c r="DM279" s="225">
        <v>1.7610262961310279E-2</v>
      </c>
      <c r="DN279" s="225">
        <v>1.7785224298736003E-2</v>
      </c>
      <c r="DO279" s="225">
        <v>1.7964395146365126E-2</v>
      </c>
      <c r="DP279" s="224">
        <v>0</v>
      </c>
      <c r="DQ279" s="224">
        <v>0</v>
      </c>
      <c r="DR279" s="224">
        <v>0</v>
      </c>
      <c r="DS279" s="225">
        <v>0</v>
      </c>
      <c r="DT279" s="225">
        <v>0</v>
      </c>
      <c r="DU279" s="225">
        <v>0</v>
      </c>
      <c r="DV279" s="225">
        <v>0</v>
      </c>
      <c r="DW279" s="225">
        <v>0</v>
      </c>
      <c r="DX279" s="225">
        <v>0</v>
      </c>
      <c r="DY279" s="225">
        <v>0</v>
      </c>
      <c r="DZ279" s="225">
        <v>0</v>
      </c>
      <c r="EA279" s="225">
        <v>0</v>
      </c>
      <c r="EB279" s="225">
        <v>0</v>
      </c>
      <c r="EC279" s="225">
        <v>0</v>
      </c>
      <c r="ED279" s="225">
        <v>0</v>
      </c>
    </row>
    <row r="280" spans="1:134" ht="15" x14ac:dyDescent="0.25">
      <c r="A280" s="216">
        <v>116</v>
      </c>
      <c r="B280" s="216">
        <v>97</v>
      </c>
      <c r="C280" s="216" t="s">
        <v>978</v>
      </c>
      <c r="D280" s="2">
        <v>99712</v>
      </c>
      <c r="E280" s="2">
        <v>99712</v>
      </c>
      <c r="F280" s="217" t="s">
        <v>773</v>
      </c>
      <c r="G280" s="20">
        <v>120</v>
      </c>
      <c r="H280" s="20">
        <v>40</v>
      </c>
      <c r="I280" s="20">
        <v>39</v>
      </c>
      <c r="J280" s="20">
        <v>1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0</v>
      </c>
      <c r="R280" s="20">
        <v>0</v>
      </c>
      <c r="S280" s="20">
        <v>834.49503068156923</v>
      </c>
      <c r="T280" s="20">
        <v>834.49503068156923</v>
      </c>
      <c r="U280" s="20">
        <v>1408.3846153846155</v>
      </c>
      <c r="V280" s="20">
        <v>0</v>
      </c>
      <c r="W280" s="20">
        <v>0</v>
      </c>
      <c r="X280" s="20">
        <v>1365.173957061457</v>
      </c>
      <c r="Y280" s="20">
        <v>0.91649341649341654</v>
      </c>
      <c r="Z280" s="20">
        <v>39.031531531531535</v>
      </c>
      <c r="AA280" s="20">
        <v>5.1975051975051978E-2</v>
      </c>
      <c r="AB280" s="218">
        <v>0</v>
      </c>
      <c r="AC280" s="218">
        <v>0</v>
      </c>
      <c r="AD280" s="219">
        <v>40</v>
      </c>
      <c r="AE280" s="220">
        <v>0.89358108108108103</v>
      </c>
      <c r="AF280" s="220">
        <v>38.055743243243242</v>
      </c>
      <c r="AG280" s="221">
        <v>38.949324324324323</v>
      </c>
      <c r="AH280" s="220">
        <v>5.0675675675675678E-2</v>
      </c>
      <c r="AI280" s="220">
        <v>0.83319722051645106</v>
      </c>
      <c r="AJ280" s="220">
        <v>35.484121325170371</v>
      </c>
      <c r="AK280" s="220">
        <v>36.317318545686824</v>
      </c>
      <c r="AL280" s="220">
        <v>4.7251260142709889E-2</v>
      </c>
      <c r="AM280" s="220">
        <v>0.81535173039730402</v>
      </c>
      <c r="AN280" s="220">
        <v>34.724119346164201</v>
      </c>
      <c r="AO280" s="220">
        <v>35.539471076561505</v>
      </c>
      <c r="AP280" s="220">
        <v>4.6239228566954865E-2</v>
      </c>
      <c r="AQ280" s="220">
        <v>0</v>
      </c>
      <c r="AR280" s="220">
        <v>0</v>
      </c>
      <c r="AS280" s="220">
        <v>33.016591635379392</v>
      </c>
      <c r="AT280" s="220">
        <v>34.627649006464949</v>
      </c>
      <c r="AU280" s="220">
        <v>36.317318545686824</v>
      </c>
      <c r="AV280" s="220">
        <v>38.089436164223628</v>
      </c>
      <c r="AW280" s="220">
        <v>39.948024948024951</v>
      </c>
      <c r="AX280" s="220">
        <v>32.42813646482076</v>
      </c>
      <c r="AY280" s="220">
        <v>33.948178418853153</v>
      </c>
      <c r="AZ280" s="220">
        <v>35.539471076561505</v>
      </c>
      <c r="BA280" s="220">
        <v>37.205354255482341</v>
      </c>
      <c r="BB280" s="220">
        <v>38.949324324324323</v>
      </c>
      <c r="BC280" s="220">
        <v>0</v>
      </c>
      <c r="BD280" s="220">
        <v>0</v>
      </c>
      <c r="BE280" s="220">
        <v>0</v>
      </c>
      <c r="BF280" s="220">
        <v>0</v>
      </c>
      <c r="BG280" s="220">
        <v>0</v>
      </c>
      <c r="BH280" s="222">
        <v>40.326304674414935</v>
      </c>
      <c r="BI280" s="222">
        <v>40.708166444011901</v>
      </c>
      <c r="BJ280" s="222">
        <v>41.093644176248077</v>
      </c>
      <c r="BK280" s="223">
        <v>41.224656982922198</v>
      </c>
      <c r="BL280" s="223">
        <v>41.35566978959632</v>
      </c>
      <c r="BM280" s="223">
        <v>41.486682596270434</v>
      </c>
      <c r="BN280" s="223">
        <v>41.617695402944555</v>
      </c>
      <c r="BO280" s="223">
        <v>41.772609453947915</v>
      </c>
      <c r="BP280" s="223">
        <v>41.927523504951274</v>
      </c>
      <c r="BQ280" s="223">
        <v>42.356989726007377</v>
      </c>
      <c r="BR280" s="223">
        <v>42.868669332659771</v>
      </c>
      <c r="BS280" s="223">
        <v>43.093337773982185</v>
      </c>
      <c r="BT280" s="223">
        <v>43.216715815043734</v>
      </c>
      <c r="BU280" s="223">
        <v>43.344485417725934</v>
      </c>
      <c r="BV280" s="223">
        <v>43.475329113542585</v>
      </c>
      <c r="BW280" s="222">
        <v>39.318147057554555</v>
      </c>
      <c r="BX280" s="222">
        <v>39.690462282911597</v>
      </c>
      <c r="BY280" s="222">
        <v>40.066303071841865</v>
      </c>
      <c r="BZ280" s="223">
        <v>40.194040558349137</v>
      </c>
      <c r="CA280" s="223">
        <v>40.321778044856401</v>
      </c>
      <c r="CB280" s="223">
        <v>40.449515531363666</v>
      </c>
      <c r="CC280" s="223">
        <v>40.577253017870937</v>
      </c>
      <c r="CD280" s="223">
        <v>40.728294217599206</v>
      </c>
      <c r="CE280" s="223">
        <v>40.879335417327489</v>
      </c>
      <c r="CF280" s="223">
        <v>41.298064982857184</v>
      </c>
      <c r="CG280" s="223">
        <v>41.796952599343264</v>
      </c>
      <c r="CH280" s="223">
        <v>42.016004329632615</v>
      </c>
      <c r="CI280" s="223">
        <v>42.136297919667626</v>
      </c>
      <c r="CJ280" s="223">
        <v>42.260873282282773</v>
      </c>
      <c r="CK280" s="223">
        <v>42.388445885704009</v>
      </c>
      <c r="CL280" s="222">
        <v>0</v>
      </c>
      <c r="CM280" s="222">
        <v>0</v>
      </c>
      <c r="CN280" s="222">
        <v>0</v>
      </c>
      <c r="CO280" s="223">
        <v>0</v>
      </c>
      <c r="CP280" s="223">
        <v>0</v>
      </c>
      <c r="CQ280" s="223">
        <v>0</v>
      </c>
      <c r="CR280" s="223">
        <v>0</v>
      </c>
      <c r="CS280" s="223">
        <v>0</v>
      </c>
      <c r="CT280" s="223">
        <v>0</v>
      </c>
      <c r="CU280" s="223">
        <v>0</v>
      </c>
      <c r="CV280" s="223">
        <v>0</v>
      </c>
      <c r="CW280" s="223">
        <v>0</v>
      </c>
      <c r="CX280" s="223">
        <v>0</v>
      </c>
      <c r="CY280" s="223">
        <v>0</v>
      </c>
      <c r="CZ280" s="223">
        <v>0</v>
      </c>
      <c r="DA280" s="224">
        <v>5.2467219196480522E-2</v>
      </c>
      <c r="DB280" s="224">
        <v>5.2964046895669921E-2</v>
      </c>
      <c r="DC280" s="224">
        <v>5.346557920406983E-2</v>
      </c>
      <c r="DD280" s="225">
        <v>5.3636035627013003E-2</v>
      </c>
      <c r="DE280" s="225">
        <v>5.3806492049956169E-2</v>
      </c>
      <c r="DF280" s="225">
        <v>5.3976948472899335E-2</v>
      </c>
      <c r="DG280" s="225">
        <v>5.4147404895842507E-2</v>
      </c>
      <c r="DH280" s="225">
        <v>5.4348958436049838E-2</v>
      </c>
      <c r="DI280" s="225">
        <v>5.4550511976257182E-2</v>
      </c>
      <c r="DJ280" s="225">
        <v>5.5109276250334863E-2</v>
      </c>
      <c r="DK280" s="225">
        <v>5.57750056370801E-2</v>
      </c>
      <c r="DL280" s="225">
        <v>5.6067314303906032E-2</v>
      </c>
      <c r="DM280" s="225">
        <v>5.6227837386213543E-2</v>
      </c>
      <c r="DN280" s="225">
        <v>5.6394074183874481E-2</v>
      </c>
      <c r="DO280" s="225">
        <v>5.6564310582282826E-2</v>
      </c>
      <c r="DP280" s="224">
        <v>0</v>
      </c>
      <c r="DQ280" s="224">
        <v>0</v>
      </c>
      <c r="DR280" s="224">
        <v>0</v>
      </c>
      <c r="DS280" s="225">
        <v>0</v>
      </c>
      <c r="DT280" s="225">
        <v>0</v>
      </c>
      <c r="DU280" s="225">
        <v>0</v>
      </c>
      <c r="DV280" s="225">
        <v>0</v>
      </c>
      <c r="DW280" s="225">
        <v>0</v>
      </c>
      <c r="DX280" s="225">
        <v>0</v>
      </c>
      <c r="DY280" s="225">
        <v>0</v>
      </c>
      <c r="DZ280" s="225">
        <v>0</v>
      </c>
      <c r="EA280" s="225">
        <v>0</v>
      </c>
      <c r="EB280" s="225">
        <v>0</v>
      </c>
      <c r="EC280" s="225">
        <v>0</v>
      </c>
      <c r="ED280" s="225">
        <v>0</v>
      </c>
    </row>
    <row r="281" spans="1:134" ht="15" x14ac:dyDescent="0.25">
      <c r="A281" s="216">
        <v>119</v>
      </c>
      <c r="B281" s="216">
        <v>97</v>
      </c>
      <c r="C281" s="216" t="s">
        <v>979</v>
      </c>
      <c r="D281" s="2">
        <v>99712</v>
      </c>
      <c r="E281" s="2">
        <v>99712</v>
      </c>
      <c r="F281" s="217" t="s">
        <v>703</v>
      </c>
      <c r="G281" s="20">
        <v>146</v>
      </c>
      <c r="H281" s="20">
        <v>52</v>
      </c>
      <c r="I281" s="20">
        <v>52</v>
      </c>
      <c r="J281" s="20">
        <v>0</v>
      </c>
      <c r="K281" s="20">
        <v>0</v>
      </c>
      <c r="L281" s="20">
        <v>32</v>
      </c>
      <c r="M281" s="20">
        <v>32</v>
      </c>
      <c r="N281" s="20">
        <v>1</v>
      </c>
      <c r="O281" s="20">
        <v>0</v>
      </c>
      <c r="P281" s="20">
        <v>0</v>
      </c>
      <c r="Q281" s="20">
        <v>33</v>
      </c>
      <c r="R281" s="20">
        <v>0</v>
      </c>
      <c r="S281" s="20">
        <v>3082.875</v>
      </c>
      <c r="T281" s="20">
        <v>3082.875</v>
      </c>
      <c r="U281" s="20">
        <v>6720</v>
      </c>
      <c r="V281" s="20">
        <v>0</v>
      </c>
      <c r="W281" s="20">
        <v>0</v>
      </c>
      <c r="X281" s="20">
        <v>3193.090909090909</v>
      </c>
      <c r="Y281" s="20">
        <v>0</v>
      </c>
      <c r="Z281" s="20">
        <v>52</v>
      </c>
      <c r="AA281" s="20">
        <v>0</v>
      </c>
      <c r="AB281" s="218">
        <v>1</v>
      </c>
      <c r="AC281" s="218">
        <v>0</v>
      </c>
      <c r="AD281" s="219">
        <v>53</v>
      </c>
      <c r="AE281" s="220">
        <v>0</v>
      </c>
      <c r="AF281" s="220">
        <v>52</v>
      </c>
      <c r="AG281" s="221">
        <v>52</v>
      </c>
      <c r="AH281" s="220">
        <v>0</v>
      </c>
      <c r="AI281" s="220">
        <v>0</v>
      </c>
      <c r="AJ281" s="220">
        <v>47.273940747578386</v>
      </c>
      <c r="AK281" s="220">
        <v>47.273940747578386</v>
      </c>
      <c r="AL281" s="220">
        <v>0</v>
      </c>
      <c r="AM281" s="220">
        <v>0</v>
      </c>
      <c r="AN281" s="220">
        <v>47.447613740171278</v>
      </c>
      <c r="AO281" s="220">
        <v>47.447613740171278</v>
      </c>
      <c r="AP281" s="220">
        <v>0</v>
      </c>
      <c r="AQ281" s="220">
        <v>0.92984135081383867</v>
      </c>
      <c r="AR281" s="220">
        <v>0</v>
      </c>
      <c r="AS281" s="220">
        <v>42.977412957799082</v>
      </c>
      <c r="AT281" s="220">
        <v>45.074512461602971</v>
      </c>
      <c r="AU281" s="220">
        <v>47.273940747578386</v>
      </c>
      <c r="AV281" s="220">
        <v>49.580690988267563</v>
      </c>
      <c r="AW281" s="220">
        <v>52</v>
      </c>
      <c r="AX281" s="220">
        <v>43.293770185317122</v>
      </c>
      <c r="AY281" s="220">
        <v>45.32312969233999</v>
      </c>
      <c r="AZ281" s="220">
        <v>47.447613740171278</v>
      </c>
      <c r="BA281" s="220">
        <v>49.671681212627654</v>
      </c>
      <c r="BB281" s="220">
        <v>52</v>
      </c>
      <c r="BC281" s="220">
        <v>0.86460493768330426</v>
      </c>
      <c r="BD281" s="220">
        <v>0.89663003695825327</v>
      </c>
      <c r="BE281" s="220">
        <v>0.92984135081383867</v>
      </c>
      <c r="BF281" s="220">
        <v>0.96428281681975381</v>
      </c>
      <c r="BG281" s="220">
        <v>1</v>
      </c>
      <c r="BH281" s="222">
        <v>52.481462747222274</v>
      </c>
      <c r="BI281" s="222">
        <v>52.967383309386143</v>
      </c>
      <c r="BJ281" s="222">
        <v>53.457802960949849</v>
      </c>
      <c r="BK281" s="223">
        <v>53.769088771582176</v>
      </c>
      <c r="BL281" s="223">
        <v>54.080374582214503</v>
      </c>
      <c r="BM281" s="223">
        <v>54.391660392846845</v>
      </c>
      <c r="BN281" s="223">
        <v>54.702946203479172</v>
      </c>
      <c r="BO281" s="223">
        <v>55.071021257888695</v>
      </c>
      <c r="BP281" s="223">
        <v>55.439096312298197</v>
      </c>
      <c r="BQ281" s="223">
        <v>56.459506027610885</v>
      </c>
      <c r="BR281" s="223">
        <v>57.675254359275968</v>
      </c>
      <c r="BS281" s="223">
        <v>58.209065516031863</v>
      </c>
      <c r="BT281" s="223">
        <v>58.502211159584142</v>
      </c>
      <c r="BU281" s="223">
        <v>58.805791132830805</v>
      </c>
      <c r="BV281" s="223">
        <v>59.116675136863549</v>
      </c>
      <c r="BW281" s="222">
        <v>52.481462747222274</v>
      </c>
      <c r="BX281" s="222">
        <v>52.967383309386143</v>
      </c>
      <c r="BY281" s="222">
        <v>53.457802960949849</v>
      </c>
      <c r="BZ281" s="223">
        <v>53.769088771582176</v>
      </c>
      <c r="CA281" s="223">
        <v>54.080374582214503</v>
      </c>
      <c r="CB281" s="223">
        <v>54.391660392846845</v>
      </c>
      <c r="CC281" s="223">
        <v>54.702946203479172</v>
      </c>
      <c r="CD281" s="223">
        <v>55.071021257888695</v>
      </c>
      <c r="CE281" s="223">
        <v>55.439096312298197</v>
      </c>
      <c r="CF281" s="223">
        <v>56.459506027610885</v>
      </c>
      <c r="CG281" s="223">
        <v>57.675254359275968</v>
      </c>
      <c r="CH281" s="223">
        <v>58.209065516031863</v>
      </c>
      <c r="CI281" s="223">
        <v>58.502211159584142</v>
      </c>
      <c r="CJ281" s="223">
        <v>58.805791132830805</v>
      </c>
      <c r="CK281" s="223">
        <v>59.116675136863549</v>
      </c>
      <c r="CL281" s="222">
        <v>1.0092588989850437</v>
      </c>
      <c r="CM281" s="222">
        <v>1.0186035251805028</v>
      </c>
      <c r="CN281" s="222">
        <v>1.0280346723259586</v>
      </c>
      <c r="CO281" s="223">
        <v>1.0340209379150418</v>
      </c>
      <c r="CP281" s="223">
        <v>1.040007203504125</v>
      </c>
      <c r="CQ281" s="223">
        <v>1.0459934690932085</v>
      </c>
      <c r="CR281" s="223">
        <v>1.0519797346822917</v>
      </c>
      <c r="CS281" s="223">
        <v>1.0590581011132441</v>
      </c>
      <c r="CT281" s="223">
        <v>1.0661364675441962</v>
      </c>
      <c r="CU281" s="223">
        <v>1.0857597313002092</v>
      </c>
      <c r="CV281" s="223">
        <v>1.1091395069091532</v>
      </c>
      <c r="CW281" s="223">
        <v>1.1194051060775358</v>
      </c>
      <c r="CX281" s="223">
        <v>1.1250425222996949</v>
      </c>
      <c r="CY281" s="223">
        <v>1.1308805987082846</v>
      </c>
      <c r="CZ281" s="223">
        <v>1.1368591372473758</v>
      </c>
      <c r="DA281" s="224">
        <v>0</v>
      </c>
      <c r="DB281" s="224">
        <v>0</v>
      </c>
      <c r="DC281" s="224">
        <v>0</v>
      </c>
      <c r="DD281" s="225">
        <v>0</v>
      </c>
      <c r="DE281" s="225">
        <v>0</v>
      </c>
      <c r="DF281" s="225">
        <v>0</v>
      </c>
      <c r="DG281" s="225">
        <v>0</v>
      </c>
      <c r="DH281" s="225">
        <v>0</v>
      </c>
      <c r="DI281" s="225">
        <v>0</v>
      </c>
      <c r="DJ281" s="225">
        <v>0</v>
      </c>
      <c r="DK281" s="225">
        <v>0</v>
      </c>
      <c r="DL281" s="225">
        <v>0</v>
      </c>
      <c r="DM281" s="225">
        <v>0</v>
      </c>
      <c r="DN281" s="225">
        <v>0</v>
      </c>
      <c r="DO281" s="225">
        <v>0</v>
      </c>
      <c r="DP281" s="224">
        <v>0</v>
      </c>
      <c r="DQ281" s="224">
        <v>0</v>
      </c>
      <c r="DR281" s="224">
        <v>0</v>
      </c>
      <c r="DS281" s="225">
        <v>0</v>
      </c>
      <c r="DT281" s="225">
        <v>0</v>
      </c>
      <c r="DU281" s="225">
        <v>0</v>
      </c>
      <c r="DV281" s="225">
        <v>0</v>
      </c>
      <c r="DW281" s="225">
        <v>0</v>
      </c>
      <c r="DX281" s="225">
        <v>0</v>
      </c>
      <c r="DY281" s="225">
        <v>0</v>
      </c>
      <c r="DZ281" s="225">
        <v>0</v>
      </c>
      <c r="EA281" s="225">
        <v>0</v>
      </c>
      <c r="EB281" s="225">
        <v>0</v>
      </c>
      <c r="EC281" s="225">
        <v>0</v>
      </c>
      <c r="ED281" s="225">
        <v>0</v>
      </c>
    </row>
    <row r="282" spans="1:134" ht="15" x14ac:dyDescent="0.25">
      <c r="A282" s="216">
        <v>120</v>
      </c>
      <c r="B282" s="216">
        <v>97</v>
      </c>
      <c r="C282" s="216" t="s">
        <v>980</v>
      </c>
      <c r="D282" s="2">
        <v>99712</v>
      </c>
      <c r="E282" s="2">
        <v>99712</v>
      </c>
      <c r="F282" s="217" t="s">
        <v>703</v>
      </c>
      <c r="G282" s="20">
        <v>59</v>
      </c>
      <c r="H282" s="20">
        <v>23</v>
      </c>
      <c r="I282" s="20">
        <v>22</v>
      </c>
      <c r="J282" s="20">
        <v>1</v>
      </c>
      <c r="K282" s="20">
        <v>0</v>
      </c>
      <c r="L282" s="20">
        <v>40</v>
      </c>
      <c r="M282" s="20">
        <v>40</v>
      </c>
      <c r="N282" s="20">
        <v>0</v>
      </c>
      <c r="O282" s="20">
        <v>0</v>
      </c>
      <c r="P282" s="20">
        <v>0</v>
      </c>
      <c r="Q282" s="20">
        <v>40</v>
      </c>
      <c r="R282" s="20">
        <v>0</v>
      </c>
      <c r="S282" s="20">
        <v>2665.0250000000001</v>
      </c>
      <c r="T282" s="20">
        <v>2665.0250000000001</v>
      </c>
      <c r="U282" s="20">
        <v>0</v>
      </c>
      <c r="V282" s="20">
        <v>0</v>
      </c>
      <c r="W282" s="20">
        <v>0</v>
      </c>
      <c r="X282" s="20">
        <v>2665.0250000000001</v>
      </c>
      <c r="Y282" s="20">
        <v>0</v>
      </c>
      <c r="Z282" s="20">
        <v>23</v>
      </c>
      <c r="AA282" s="20">
        <v>0</v>
      </c>
      <c r="AB282" s="218">
        <v>0</v>
      </c>
      <c r="AC282" s="218">
        <v>0</v>
      </c>
      <c r="AD282" s="219">
        <v>23</v>
      </c>
      <c r="AE282" s="220">
        <v>0</v>
      </c>
      <c r="AF282" s="220">
        <v>22</v>
      </c>
      <c r="AG282" s="221">
        <v>22</v>
      </c>
      <c r="AH282" s="220">
        <v>0</v>
      </c>
      <c r="AI282" s="220">
        <v>0</v>
      </c>
      <c r="AJ282" s="220">
        <v>20.909627638351978</v>
      </c>
      <c r="AK282" s="220">
        <v>20.909627638351978</v>
      </c>
      <c r="AL282" s="220">
        <v>0</v>
      </c>
      <c r="AM282" s="220">
        <v>0</v>
      </c>
      <c r="AN282" s="220">
        <v>20.073990428534003</v>
      </c>
      <c r="AO282" s="220">
        <v>20.073990428534003</v>
      </c>
      <c r="AP282" s="220">
        <v>0</v>
      </c>
      <c r="AQ282" s="220">
        <v>0</v>
      </c>
      <c r="AR282" s="220">
        <v>0</v>
      </c>
      <c r="AS282" s="220">
        <v>19.009240346718826</v>
      </c>
      <c r="AT282" s="220">
        <v>19.936803588785931</v>
      </c>
      <c r="AU282" s="220">
        <v>20.909627638351978</v>
      </c>
      <c r="AV282" s="220">
        <v>21.929921014041422</v>
      </c>
      <c r="AW282" s="220">
        <v>23</v>
      </c>
      <c r="AX282" s="220">
        <v>18.316595078403399</v>
      </c>
      <c r="AY282" s="220">
        <v>19.175170254451533</v>
      </c>
      <c r="AZ282" s="220">
        <v>20.073990428534003</v>
      </c>
      <c r="BA282" s="220">
        <v>21.014942051496313</v>
      </c>
      <c r="BB282" s="220">
        <v>22</v>
      </c>
      <c r="BC282" s="220">
        <v>0</v>
      </c>
      <c r="BD282" s="220">
        <v>0</v>
      </c>
      <c r="BE282" s="220">
        <v>0</v>
      </c>
      <c r="BF282" s="220">
        <v>0</v>
      </c>
      <c r="BG282" s="220">
        <v>0</v>
      </c>
      <c r="BH282" s="222">
        <v>23.212954676656004</v>
      </c>
      <c r="BI282" s="222">
        <v>23.427881079151565</v>
      </c>
      <c r="BJ282" s="222">
        <v>23.644797463497046</v>
      </c>
      <c r="BK282" s="223">
        <v>23.78248157204596</v>
      </c>
      <c r="BL282" s="223">
        <v>23.920165680594874</v>
      </c>
      <c r="BM282" s="223">
        <v>24.057849789143795</v>
      </c>
      <c r="BN282" s="223">
        <v>24.195533897692709</v>
      </c>
      <c r="BO282" s="223">
        <v>24.358336325604611</v>
      </c>
      <c r="BP282" s="223">
        <v>24.52113875351651</v>
      </c>
      <c r="BQ282" s="223">
        <v>24.972473819904813</v>
      </c>
      <c r="BR282" s="223">
        <v>25.510208658910521</v>
      </c>
      <c r="BS282" s="223">
        <v>25.746317439783322</v>
      </c>
      <c r="BT282" s="223">
        <v>25.875978012892983</v>
      </c>
      <c r="BU282" s="223">
        <v>26.010253770290547</v>
      </c>
      <c r="BV282" s="223">
        <v>26.147760156689642</v>
      </c>
      <c r="BW282" s="222">
        <v>22.203695777670962</v>
      </c>
      <c r="BX282" s="222">
        <v>22.409277553971062</v>
      </c>
      <c r="BY282" s="222">
        <v>22.616762791171087</v>
      </c>
      <c r="BZ282" s="223">
        <v>22.748460634130918</v>
      </c>
      <c r="CA282" s="223">
        <v>22.880158477090749</v>
      </c>
      <c r="CB282" s="223">
        <v>23.011856320050587</v>
      </c>
      <c r="CC282" s="223">
        <v>23.143554163010418</v>
      </c>
      <c r="CD282" s="223">
        <v>23.299278224491367</v>
      </c>
      <c r="CE282" s="223">
        <v>23.455002285972313</v>
      </c>
      <c r="CF282" s="223">
        <v>23.886714088604602</v>
      </c>
      <c r="CG282" s="223">
        <v>24.401069152001369</v>
      </c>
      <c r="CH282" s="223">
        <v>24.626912333705786</v>
      </c>
      <c r="CI282" s="223">
        <v>24.750935490593289</v>
      </c>
      <c r="CJ282" s="223">
        <v>24.879373171582262</v>
      </c>
      <c r="CK282" s="223">
        <v>25.010901019442265</v>
      </c>
      <c r="CL282" s="222">
        <v>0</v>
      </c>
      <c r="CM282" s="222">
        <v>0</v>
      </c>
      <c r="CN282" s="222">
        <v>0</v>
      </c>
      <c r="CO282" s="223">
        <v>0</v>
      </c>
      <c r="CP282" s="223">
        <v>0</v>
      </c>
      <c r="CQ282" s="223">
        <v>0</v>
      </c>
      <c r="CR282" s="223">
        <v>0</v>
      </c>
      <c r="CS282" s="223">
        <v>0</v>
      </c>
      <c r="CT282" s="223">
        <v>0</v>
      </c>
      <c r="CU282" s="223">
        <v>0</v>
      </c>
      <c r="CV282" s="223">
        <v>0</v>
      </c>
      <c r="CW282" s="223">
        <v>0</v>
      </c>
      <c r="CX282" s="223">
        <v>0</v>
      </c>
      <c r="CY282" s="223">
        <v>0</v>
      </c>
      <c r="CZ282" s="223">
        <v>0</v>
      </c>
      <c r="DA282" s="224">
        <v>0</v>
      </c>
      <c r="DB282" s="224">
        <v>0</v>
      </c>
      <c r="DC282" s="224">
        <v>0</v>
      </c>
      <c r="DD282" s="225">
        <v>0</v>
      </c>
      <c r="DE282" s="225">
        <v>0</v>
      </c>
      <c r="DF282" s="225">
        <v>0</v>
      </c>
      <c r="DG282" s="225">
        <v>0</v>
      </c>
      <c r="DH282" s="225">
        <v>0</v>
      </c>
      <c r="DI282" s="225">
        <v>0</v>
      </c>
      <c r="DJ282" s="225">
        <v>0</v>
      </c>
      <c r="DK282" s="225">
        <v>0</v>
      </c>
      <c r="DL282" s="225">
        <v>0</v>
      </c>
      <c r="DM282" s="225">
        <v>0</v>
      </c>
      <c r="DN282" s="225">
        <v>0</v>
      </c>
      <c r="DO282" s="225">
        <v>0</v>
      </c>
      <c r="DP282" s="224">
        <v>0</v>
      </c>
      <c r="DQ282" s="224">
        <v>0</v>
      </c>
      <c r="DR282" s="224">
        <v>0</v>
      </c>
      <c r="DS282" s="225">
        <v>0</v>
      </c>
      <c r="DT282" s="225">
        <v>0</v>
      </c>
      <c r="DU282" s="225">
        <v>0</v>
      </c>
      <c r="DV282" s="225">
        <v>0</v>
      </c>
      <c r="DW282" s="225">
        <v>0</v>
      </c>
      <c r="DX282" s="225">
        <v>0</v>
      </c>
      <c r="DY282" s="225">
        <v>0</v>
      </c>
      <c r="DZ282" s="225">
        <v>0</v>
      </c>
      <c r="EA282" s="225">
        <v>0</v>
      </c>
      <c r="EB282" s="225">
        <v>0</v>
      </c>
      <c r="EC282" s="225">
        <v>0</v>
      </c>
      <c r="ED282" s="225">
        <v>0</v>
      </c>
    </row>
    <row r="283" spans="1:134" ht="15" x14ac:dyDescent="0.25">
      <c r="A283" s="216">
        <v>122</v>
      </c>
      <c r="B283" s="216">
        <v>97</v>
      </c>
      <c r="C283" s="216" t="s">
        <v>981</v>
      </c>
      <c r="D283" s="2">
        <v>99712</v>
      </c>
      <c r="E283" s="2">
        <v>99712</v>
      </c>
      <c r="F283" s="217" t="s">
        <v>703</v>
      </c>
      <c r="G283" s="20">
        <v>100</v>
      </c>
      <c r="H283" s="20">
        <v>55</v>
      </c>
      <c r="I283" s="20">
        <v>48</v>
      </c>
      <c r="J283" s="20">
        <v>7</v>
      </c>
      <c r="K283" s="20">
        <v>0</v>
      </c>
      <c r="L283" s="20">
        <v>4</v>
      </c>
      <c r="M283" s="20">
        <v>4</v>
      </c>
      <c r="N283" s="20">
        <v>0</v>
      </c>
      <c r="O283" s="20">
        <v>0</v>
      </c>
      <c r="P283" s="20">
        <v>0</v>
      </c>
      <c r="Q283" s="20">
        <v>4</v>
      </c>
      <c r="R283" s="20">
        <v>0</v>
      </c>
      <c r="S283" s="20">
        <v>1750</v>
      </c>
      <c r="T283" s="20">
        <v>1750</v>
      </c>
      <c r="U283" s="20">
        <v>0</v>
      </c>
      <c r="V283" s="20">
        <v>0</v>
      </c>
      <c r="W283" s="20">
        <v>0</v>
      </c>
      <c r="X283" s="20">
        <v>1750</v>
      </c>
      <c r="Y283" s="20">
        <v>0</v>
      </c>
      <c r="Z283" s="20">
        <v>55</v>
      </c>
      <c r="AA283" s="20">
        <v>0</v>
      </c>
      <c r="AB283" s="218">
        <v>0</v>
      </c>
      <c r="AC283" s="218">
        <v>0</v>
      </c>
      <c r="AD283" s="219">
        <v>55</v>
      </c>
      <c r="AE283" s="220">
        <v>0</v>
      </c>
      <c r="AF283" s="220">
        <v>48</v>
      </c>
      <c r="AG283" s="221">
        <v>48</v>
      </c>
      <c r="AH283" s="220">
        <v>0</v>
      </c>
      <c r="AI283" s="220">
        <v>0</v>
      </c>
      <c r="AJ283" s="220">
        <v>50.001283483015605</v>
      </c>
      <c r="AK283" s="220">
        <v>50.001283483015605</v>
      </c>
      <c r="AL283" s="220">
        <v>0</v>
      </c>
      <c r="AM283" s="220">
        <v>0</v>
      </c>
      <c r="AN283" s="220">
        <v>43.797797298619642</v>
      </c>
      <c r="AO283" s="220">
        <v>43.797797298619642</v>
      </c>
      <c r="AP283" s="220">
        <v>0</v>
      </c>
      <c r="AQ283" s="220">
        <v>0</v>
      </c>
      <c r="AR283" s="220">
        <v>0</v>
      </c>
      <c r="AS283" s="220">
        <v>45.4568790899798</v>
      </c>
      <c r="AT283" s="220">
        <v>47.674965103618533</v>
      </c>
      <c r="AU283" s="220">
        <v>50.001283483015605</v>
      </c>
      <c r="AV283" s="220">
        <v>52.441115468359925</v>
      </c>
      <c r="AW283" s="220">
        <v>55</v>
      </c>
      <c r="AX283" s="220">
        <v>39.96348017106196</v>
      </c>
      <c r="AY283" s="220">
        <v>41.836735100621524</v>
      </c>
      <c r="AZ283" s="220">
        <v>43.797797298619642</v>
      </c>
      <c r="BA283" s="220">
        <v>45.850782657810136</v>
      </c>
      <c r="BB283" s="220">
        <v>48</v>
      </c>
      <c r="BC283" s="220">
        <v>0</v>
      </c>
      <c r="BD283" s="220">
        <v>0</v>
      </c>
      <c r="BE283" s="220">
        <v>0</v>
      </c>
      <c r="BF283" s="220">
        <v>0</v>
      </c>
      <c r="BG283" s="220">
        <v>0</v>
      </c>
      <c r="BH283" s="222">
        <v>55.696177585612965</v>
      </c>
      <c r="BI283" s="222">
        <v>56.401167229966099</v>
      </c>
      <c r="BJ283" s="222">
        <v>57.115080474109931</v>
      </c>
      <c r="BK283" s="223">
        <v>56.739573878958986</v>
      </c>
      <c r="BL283" s="223">
        <v>56.366536074919452</v>
      </c>
      <c r="BM283" s="223">
        <v>56.771183855948429</v>
      </c>
      <c r="BN283" s="223">
        <v>57.178736548971173</v>
      </c>
      <c r="BO283" s="223">
        <v>57.589215007960192</v>
      </c>
      <c r="BP283" s="223">
        <v>58.002640236595809</v>
      </c>
      <c r="BQ283" s="223">
        <v>58.419033389340981</v>
      </c>
      <c r="BR283" s="223">
        <v>58.746975936911618</v>
      </c>
      <c r="BS283" s="223">
        <v>59.076759430972942</v>
      </c>
      <c r="BT283" s="223">
        <v>59.408394205908237</v>
      </c>
      <c r="BU283" s="223">
        <v>59.741890654114144</v>
      </c>
      <c r="BV283" s="223">
        <v>60.077259226326284</v>
      </c>
      <c r="BW283" s="222">
        <v>48.607573165625858</v>
      </c>
      <c r="BX283" s="222">
        <v>49.222836855243145</v>
      </c>
      <c r="BY283" s="222">
        <v>49.84588841376867</v>
      </c>
      <c r="BZ283" s="223">
        <v>49.518173567091488</v>
      </c>
      <c r="CA283" s="223">
        <v>49.19261330174789</v>
      </c>
      <c r="CB283" s="223">
        <v>49.545760456100446</v>
      </c>
      <c r="CC283" s="223">
        <v>49.901442806374845</v>
      </c>
      <c r="CD283" s="223">
        <v>50.259678552401624</v>
      </c>
      <c r="CE283" s="223">
        <v>50.620486024665439</v>
      </c>
      <c r="CF283" s="223">
        <v>50.983883685243036</v>
      </c>
      <c r="CG283" s="223">
        <v>51.270088090395596</v>
      </c>
      <c r="CH283" s="223">
        <v>51.557899139758206</v>
      </c>
      <c r="CI283" s="223">
        <v>51.847325852429009</v>
      </c>
      <c r="CJ283" s="223">
        <v>52.138377298135978</v>
      </c>
      <c r="CK283" s="223">
        <v>52.43106259752112</v>
      </c>
      <c r="CL283" s="222">
        <v>0</v>
      </c>
      <c r="CM283" s="222">
        <v>0</v>
      </c>
      <c r="CN283" s="222">
        <v>0</v>
      </c>
      <c r="CO283" s="223">
        <v>0</v>
      </c>
      <c r="CP283" s="223">
        <v>0</v>
      </c>
      <c r="CQ283" s="223">
        <v>0</v>
      </c>
      <c r="CR283" s="223">
        <v>0</v>
      </c>
      <c r="CS283" s="223">
        <v>0</v>
      </c>
      <c r="CT283" s="223">
        <v>0</v>
      </c>
      <c r="CU283" s="223">
        <v>0</v>
      </c>
      <c r="CV283" s="223">
        <v>0</v>
      </c>
      <c r="CW283" s="223">
        <v>0</v>
      </c>
      <c r="CX283" s="223">
        <v>0</v>
      </c>
      <c r="CY283" s="223">
        <v>0</v>
      </c>
      <c r="CZ283" s="223">
        <v>0</v>
      </c>
      <c r="DA283" s="224">
        <v>0</v>
      </c>
      <c r="DB283" s="224">
        <v>0</v>
      </c>
      <c r="DC283" s="224">
        <v>0</v>
      </c>
      <c r="DD283" s="225">
        <v>0</v>
      </c>
      <c r="DE283" s="225">
        <v>0</v>
      </c>
      <c r="DF283" s="225">
        <v>0</v>
      </c>
      <c r="DG283" s="225">
        <v>0</v>
      </c>
      <c r="DH283" s="225">
        <v>0</v>
      </c>
      <c r="DI283" s="225">
        <v>0</v>
      </c>
      <c r="DJ283" s="225">
        <v>0</v>
      </c>
      <c r="DK283" s="225">
        <v>0</v>
      </c>
      <c r="DL283" s="225">
        <v>0</v>
      </c>
      <c r="DM283" s="225">
        <v>0</v>
      </c>
      <c r="DN283" s="225">
        <v>0</v>
      </c>
      <c r="DO283" s="225">
        <v>0</v>
      </c>
      <c r="DP283" s="224">
        <v>0</v>
      </c>
      <c r="DQ283" s="224">
        <v>0</v>
      </c>
      <c r="DR283" s="224">
        <v>0</v>
      </c>
      <c r="DS283" s="225">
        <v>0</v>
      </c>
      <c r="DT283" s="225">
        <v>0</v>
      </c>
      <c r="DU283" s="225">
        <v>0</v>
      </c>
      <c r="DV283" s="225">
        <v>0</v>
      </c>
      <c r="DW283" s="225">
        <v>0</v>
      </c>
      <c r="DX283" s="225">
        <v>0</v>
      </c>
      <c r="DY283" s="225">
        <v>0</v>
      </c>
      <c r="DZ283" s="225">
        <v>0</v>
      </c>
      <c r="EA283" s="225">
        <v>0</v>
      </c>
      <c r="EB283" s="225">
        <v>0</v>
      </c>
      <c r="EC283" s="225">
        <v>0</v>
      </c>
      <c r="ED283" s="225">
        <v>0</v>
      </c>
    </row>
    <row r="284" spans="1:134" ht="15" x14ac:dyDescent="0.25">
      <c r="A284" s="216">
        <v>125</v>
      </c>
      <c r="B284" s="216">
        <v>97</v>
      </c>
      <c r="C284" s="216" t="s">
        <v>982</v>
      </c>
      <c r="D284" s="2">
        <v>99712</v>
      </c>
      <c r="E284" s="2">
        <v>99712</v>
      </c>
      <c r="F284" s="217" t="s">
        <v>703</v>
      </c>
      <c r="G284" s="20">
        <v>31</v>
      </c>
      <c r="H284" s="20">
        <v>17</v>
      </c>
      <c r="I284" s="20">
        <v>15</v>
      </c>
      <c r="J284" s="20">
        <v>2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20">
        <v>834.49503068156923</v>
      </c>
      <c r="T284" s="20">
        <v>834.49503068156923</v>
      </c>
      <c r="U284" s="20">
        <v>1408.3846153846155</v>
      </c>
      <c r="V284" s="20">
        <v>0</v>
      </c>
      <c r="W284" s="20">
        <v>0</v>
      </c>
      <c r="X284" s="20">
        <v>1365.173957061457</v>
      </c>
      <c r="Y284" s="20">
        <v>0.38950970200970203</v>
      </c>
      <c r="Z284" s="20">
        <v>16.588400900900901</v>
      </c>
      <c r="AA284" s="20">
        <v>2.2089397089397091E-2</v>
      </c>
      <c r="AB284" s="218">
        <v>0</v>
      </c>
      <c r="AC284" s="218">
        <v>0</v>
      </c>
      <c r="AD284" s="219">
        <v>16.999999999999996</v>
      </c>
      <c r="AE284" s="220">
        <v>0.34368503118503119</v>
      </c>
      <c r="AF284" s="220">
        <v>14.636824324324325</v>
      </c>
      <c r="AG284" s="221">
        <v>14.980509355509355</v>
      </c>
      <c r="AH284" s="220">
        <v>1.9490644490644492E-2</v>
      </c>
      <c r="AI284" s="220">
        <v>0.35410881871949168</v>
      </c>
      <c r="AJ284" s="220">
        <v>15.080751563197406</v>
      </c>
      <c r="AK284" s="220">
        <v>15.434860381916899</v>
      </c>
      <c r="AL284" s="220">
        <v>2.0081785560651703E-2</v>
      </c>
      <c r="AM284" s="220">
        <v>0.31359681938357847</v>
      </c>
      <c r="AN284" s="220">
        <v>13.355430517755462</v>
      </c>
      <c r="AO284" s="220">
        <v>13.66902733713904</v>
      </c>
      <c r="AP284" s="220">
        <v>1.7784318679598024E-2</v>
      </c>
      <c r="AQ284" s="220">
        <v>0</v>
      </c>
      <c r="AR284" s="220">
        <v>0</v>
      </c>
      <c r="AS284" s="220">
        <v>14.03205144503624</v>
      </c>
      <c r="AT284" s="220">
        <v>14.7167508277476</v>
      </c>
      <c r="AU284" s="220">
        <v>15.434860381916897</v>
      </c>
      <c r="AV284" s="220">
        <v>16.188010369795037</v>
      </c>
      <c r="AW284" s="220">
        <v>16.977910602910601</v>
      </c>
      <c r="AX284" s="220">
        <v>12.472360178777215</v>
      </c>
      <c r="AY284" s="220">
        <v>13.056991699558903</v>
      </c>
      <c r="AZ284" s="220">
        <v>13.66902733713904</v>
      </c>
      <c r="BA284" s="220">
        <v>14.309751636723977</v>
      </c>
      <c r="BB284" s="220">
        <v>14.980509355509355</v>
      </c>
      <c r="BC284" s="220">
        <v>0</v>
      </c>
      <c r="BD284" s="220">
        <v>0</v>
      </c>
      <c r="BE284" s="220">
        <v>0</v>
      </c>
      <c r="BF284" s="220">
        <v>0</v>
      </c>
      <c r="BG284" s="220">
        <v>0</v>
      </c>
      <c r="BH284" s="222">
        <v>17.192813163134002</v>
      </c>
      <c r="BI284" s="222">
        <v>17.410435911457736</v>
      </c>
      <c r="BJ284" s="222">
        <v>17.630813279408788</v>
      </c>
      <c r="BK284" s="223">
        <v>17.514898417531043</v>
      </c>
      <c r="BL284" s="223">
        <v>17.399745645013052</v>
      </c>
      <c r="BM284" s="223">
        <v>17.524656078685346</v>
      </c>
      <c r="BN284" s="223">
        <v>17.650463227560177</v>
      </c>
      <c r="BO284" s="223">
        <v>17.777173529035377</v>
      </c>
      <c r="BP284" s="223">
        <v>17.904793466721983</v>
      </c>
      <c r="BQ284" s="223">
        <v>18.033329570776012</v>
      </c>
      <c r="BR284" s="223">
        <v>18.13456192087683</v>
      </c>
      <c r="BS284" s="223">
        <v>18.236362551431171</v>
      </c>
      <c r="BT284" s="223">
        <v>18.338734652552404</v>
      </c>
      <c r="BU284" s="223">
        <v>18.441681432262005</v>
      </c>
      <c r="BV284" s="223">
        <v>18.545206116590069</v>
      </c>
      <c r="BW284" s="222">
        <v>15.170129261588826</v>
      </c>
      <c r="BX284" s="222">
        <v>15.362149333639179</v>
      </c>
      <c r="BY284" s="222">
        <v>15.55659995241952</v>
      </c>
      <c r="BZ284" s="223">
        <v>15.454322133115626</v>
      </c>
      <c r="CA284" s="223">
        <v>15.352716745599754</v>
      </c>
      <c r="CB284" s="223">
        <v>15.46293183413413</v>
      </c>
      <c r="CC284" s="223">
        <v>15.573938141964863</v>
      </c>
      <c r="CD284" s="223">
        <v>15.685741349148863</v>
      </c>
      <c r="CE284" s="223">
        <v>15.798347176519398</v>
      </c>
      <c r="CF284" s="223">
        <v>15.911761385978837</v>
      </c>
      <c r="CG284" s="223">
        <v>16.001084047832499</v>
      </c>
      <c r="CH284" s="223">
        <v>16.090908133615741</v>
      </c>
      <c r="CI284" s="223">
        <v>16.181236458134475</v>
      </c>
      <c r="CJ284" s="223">
        <v>16.272071851995889</v>
      </c>
      <c r="CK284" s="223">
        <v>16.363417161697122</v>
      </c>
      <c r="CL284" s="222">
        <v>0</v>
      </c>
      <c r="CM284" s="222">
        <v>0</v>
      </c>
      <c r="CN284" s="222">
        <v>0</v>
      </c>
      <c r="CO284" s="223">
        <v>0</v>
      </c>
      <c r="CP284" s="223">
        <v>0</v>
      </c>
      <c r="CQ284" s="223">
        <v>0</v>
      </c>
      <c r="CR284" s="223">
        <v>0</v>
      </c>
      <c r="CS284" s="223">
        <v>0</v>
      </c>
      <c r="CT284" s="223">
        <v>0</v>
      </c>
      <c r="CU284" s="223">
        <v>0</v>
      </c>
      <c r="CV284" s="223">
        <v>0</v>
      </c>
      <c r="CW284" s="223">
        <v>0</v>
      </c>
      <c r="CX284" s="223">
        <v>0</v>
      </c>
      <c r="CY284" s="223">
        <v>0</v>
      </c>
      <c r="CZ284" s="223">
        <v>0</v>
      </c>
      <c r="DA284" s="224">
        <v>2.23689996918215E-2</v>
      </c>
      <c r="DB284" s="224">
        <v>2.2652141440876575E-2</v>
      </c>
      <c r="DC284" s="224">
        <v>2.2938867134281539E-2</v>
      </c>
      <c r="DD284" s="225">
        <v>2.2788054147191057E-2</v>
      </c>
      <c r="DE284" s="225">
        <v>2.2638232689322219E-2</v>
      </c>
      <c r="DF284" s="225">
        <v>2.2800749516894807E-2</v>
      </c>
      <c r="DG284" s="225">
        <v>2.2964433030913584E-2</v>
      </c>
      <c r="DH284" s="225">
        <v>2.3129291606863622E-2</v>
      </c>
      <c r="DI284" s="225">
        <v>2.3295333680356477E-2</v>
      </c>
      <c r="DJ284" s="225">
        <v>2.3462567747561822E-2</v>
      </c>
      <c r="DK284" s="225">
        <v>2.3594277804939938E-2</v>
      </c>
      <c r="DL284" s="225">
        <v>2.3726727233191743E-2</v>
      </c>
      <c r="DM284" s="225">
        <v>2.3859920182868082E-2</v>
      </c>
      <c r="DN284" s="225">
        <v>2.3993860827819423E-2</v>
      </c>
      <c r="DO284" s="225">
        <v>2.4128553365326662E-2</v>
      </c>
      <c r="DP284" s="224">
        <v>0</v>
      </c>
      <c r="DQ284" s="224">
        <v>0</v>
      </c>
      <c r="DR284" s="224">
        <v>0</v>
      </c>
      <c r="DS284" s="225">
        <v>0</v>
      </c>
      <c r="DT284" s="225">
        <v>0</v>
      </c>
      <c r="DU284" s="225">
        <v>0</v>
      </c>
      <c r="DV284" s="225">
        <v>0</v>
      </c>
      <c r="DW284" s="225">
        <v>0</v>
      </c>
      <c r="DX284" s="225">
        <v>0</v>
      </c>
      <c r="DY284" s="225">
        <v>0</v>
      </c>
      <c r="DZ284" s="225">
        <v>0</v>
      </c>
      <c r="EA284" s="225">
        <v>0</v>
      </c>
      <c r="EB284" s="225">
        <v>0</v>
      </c>
      <c r="EC284" s="225">
        <v>0</v>
      </c>
      <c r="ED284" s="225">
        <v>0</v>
      </c>
    </row>
    <row r="285" spans="1:134" ht="15" x14ac:dyDescent="0.25">
      <c r="A285" s="216">
        <v>129</v>
      </c>
      <c r="B285" s="216">
        <v>97</v>
      </c>
      <c r="C285" s="216" t="s">
        <v>983</v>
      </c>
      <c r="D285" s="2">
        <v>99712</v>
      </c>
      <c r="E285" s="2">
        <v>99712</v>
      </c>
      <c r="F285" s="217" t="s">
        <v>703</v>
      </c>
      <c r="G285" s="20">
        <v>14</v>
      </c>
      <c r="H285" s="20">
        <v>6</v>
      </c>
      <c r="I285" s="20">
        <v>6</v>
      </c>
      <c r="J285" s="20">
        <v>0</v>
      </c>
      <c r="K285" s="20">
        <v>0</v>
      </c>
      <c r="L285" s="20">
        <v>60</v>
      </c>
      <c r="M285" s="20">
        <v>60</v>
      </c>
      <c r="N285" s="20">
        <v>0</v>
      </c>
      <c r="O285" s="20">
        <v>0</v>
      </c>
      <c r="P285" s="20">
        <v>0</v>
      </c>
      <c r="Q285" s="20">
        <v>60</v>
      </c>
      <c r="R285" s="20">
        <v>0</v>
      </c>
      <c r="S285" s="20">
        <v>1559.2</v>
      </c>
      <c r="T285" s="20">
        <v>1559.2</v>
      </c>
      <c r="U285" s="20">
        <v>0</v>
      </c>
      <c r="V285" s="20">
        <v>0</v>
      </c>
      <c r="W285" s="20">
        <v>0</v>
      </c>
      <c r="X285" s="20">
        <v>1559.2</v>
      </c>
      <c r="Y285" s="20">
        <v>0</v>
      </c>
      <c r="Z285" s="20">
        <v>6</v>
      </c>
      <c r="AA285" s="20">
        <v>0</v>
      </c>
      <c r="AB285" s="218">
        <v>0</v>
      </c>
      <c r="AC285" s="218">
        <v>0</v>
      </c>
      <c r="AD285" s="219">
        <v>6</v>
      </c>
      <c r="AE285" s="220">
        <v>0</v>
      </c>
      <c r="AF285" s="220">
        <v>6</v>
      </c>
      <c r="AG285" s="221">
        <v>6</v>
      </c>
      <c r="AH285" s="220">
        <v>0</v>
      </c>
      <c r="AI285" s="220">
        <v>0</v>
      </c>
      <c r="AJ285" s="220">
        <v>5.4546854708744297</v>
      </c>
      <c r="AK285" s="220">
        <v>5.4546854708744297</v>
      </c>
      <c r="AL285" s="220">
        <v>0</v>
      </c>
      <c r="AM285" s="220">
        <v>0</v>
      </c>
      <c r="AN285" s="220">
        <v>5.4747246623274552</v>
      </c>
      <c r="AO285" s="220">
        <v>5.4747246623274552</v>
      </c>
      <c r="AP285" s="220">
        <v>0</v>
      </c>
      <c r="AQ285" s="220">
        <v>0</v>
      </c>
      <c r="AR285" s="220">
        <v>0</v>
      </c>
      <c r="AS285" s="220">
        <v>4.9589322643614322</v>
      </c>
      <c r="AT285" s="220">
        <v>5.2009052840311121</v>
      </c>
      <c r="AU285" s="220">
        <v>5.4546854708744297</v>
      </c>
      <c r="AV285" s="220">
        <v>5.7208489601847186</v>
      </c>
      <c r="AW285" s="220">
        <v>6</v>
      </c>
      <c r="AX285" s="220">
        <v>4.995435021382745</v>
      </c>
      <c r="AY285" s="220">
        <v>5.2295918875776906</v>
      </c>
      <c r="AZ285" s="220">
        <v>5.4747246623274552</v>
      </c>
      <c r="BA285" s="220">
        <v>5.731347832226267</v>
      </c>
      <c r="BB285" s="220">
        <v>6</v>
      </c>
      <c r="BC285" s="220">
        <v>0</v>
      </c>
      <c r="BD285" s="220">
        <v>0</v>
      </c>
      <c r="BE285" s="220">
        <v>0</v>
      </c>
      <c r="BF285" s="220">
        <v>0</v>
      </c>
      <c r="BG285" s="220">
        <v>0</v>
      </c>
      <c r="BH285" s="222">
        <v>6.0759466457032323</v>
      </c>
      <c r="BI285" s="222">
        <v>6.1528546069053931</v>
      </c>
      <c r="BJ285" s="222">
        <v>6.2307360517210837</v>
      </c>
      <c r="BK285" s="223">
        <v>6.1897716958864359</v>
      </c>
      <c r="BL285" s="223">
        <v>6.1490766627184863</v>
      </c>
      <c r="BM285" s="223">
        <v>6.1932200570125557</v>
      </c>
      <c r="BN285" s="223">
        <v>6.2376803507968557</v>
      </c>
      <c r="BO285" s="223">
        <v>6.282459819050203</v>
      </c>
      <c r="BP285" s="223">
        <v>6.3275607530831799</v>
      </c>
      <c r="BQ285" s="223">
        <v>6.3729854606553795</v>
      </c>
      <c r="BR285" s="223">
        <v>6.4087610112994495</v>
      </c>
      <c r="BS285" s="223">
        <v>6.4447373924697757</v>
      </c>
      <c r="BT285" s="223">
        <v>6.4809157315536261</v>
      </c>
      <c r="BU285" s="223">
        <v>6.5172971622669973</v>
      </c>
      <c r="BV285" s="223">
        <v>6.5538828246901399</v>
      </c>
      <c r="BW285" s="222">
        <v>6.0759466457032323</v>
      </c>
      <c r="BX285" s="222">
        <v>6.1528546069053931</v>
      </c>
      <c r="BY285" s="222">
        <v>6.2307360517210837</v>
      </c>
      <c r="BZ285" s="223">
        <v>6.1897716958864359</v>
      </c>
      <c r="CA285" s="223">
        <v>6.1490766627184863</v>
      </c>
      <c r="CB285" s="223">
        <v>6.1932200570125557</v>
      </c>
      <c r="CC285" s="223">
        <v>6.2376803507968557</v>
      </c>
      <c r="CD285" s="223">
        <v>6.282459819050203</v>
      </c>
      <c r="CE285" s="223">
        <v>6.3275607530831799</v>
      </c>
      <c r="CF285" s="223">
        <v>6.3729854606553795</v>
      </c>
      <c r="CG285" s="223">
        <v>6.4087610112994495</v>
      </c>
      <c r="CH285" s="223">
        <v>6.4447373924697757</v>
      </c>
      <c r="CI285" s="223">
        <v>6.4809157315536261</v>
      </c>
      <c r="CJ285" s="223">
        <v>6.5172971622669973</v>
      </c>
      <c r="CK285" s="223">
        <v>6.5538828246901399</v>
      </c>
      <c r="CL285" s="222">
        <v>0</v>
      </c>
      <c r="CM285" s="222">
        <v>0</v>
      </c>
      <c r="CN285" s="222">
        <v>0</v>
      </c>
      <c r="CO285" s="223">
        <v>0</v>
      </c>
      <c r="CP285" s="223">
        <v>0</v>
      </c>
      <c r="CQ285" s="223">
        <v>0</v>
      </c>
      <c r="CR285" s="223">
        <v>0</v>
      </c>
      <c r="CS285" s="223">
        <v>0</v>
      </c>
      <c r="CT285" s="223">
        <v>0</v>
      </c>
      <c r="CU285" s="223">
        <v>0</v>
      </c>
      <c r="CV285" s="223">
        <v>0</v>
      </c>
      <c r="CW285" s="223">
        <v>0</v>
      </c>
      <c r="CX285" s="223">
        <v>0</v>
      </c>
      <c r="CY285" s="223">
        <v>0</v>
      </c>
      <c r="CZ285" s="223">
        <v>0</v>
      </c>
      <c r="DA285" s="224">
        <v>0</v>
      </c>
      <c r="DB285" s="224">
        <v>0</v>
      </c>
      <c r="DC285" s="224">
        <v>0</v>
      </c>
      <c r="DD285" s="225">
        <v>0</v>
      </c>
      <c r="DE285" s="225">
        <v>0</v>
      </c>
      <c r="DF285" s="225">
        <v>0</v>
      </c>
      <c r="DG285" s="225">
        <v>0</v>
      </c>
      <c r="DH285" s="225">
        <v>0</v>
      </c>
      <c r="DI285" s="225">
        <v>0</v>
      </c>
      <c r="DJ285" s="225">
        <v>0</v>
      </c>
      <c r="DK285" s="225">
        <v>0</v>
      </c>
      <c r="DL285" s="225">
        <v>0</v>
      </c>
      <c r="DM285" s="225">
        <v>0</v>
      </c>
      <c r="DN285" s="225">
        <v>0</v>
      </c>
      <c r="DO285" s="225">
        <v>0</v>
      </c>
      <c r="DP285" s="224">
        <v>0</v>
      </c>
      <c r="DQ285" s="224">
        <v>0</v>
      </c>
      <c r="DR285" s="224">
        <v>0</v>
      </c>
      <c r="DS285" s="225">
        <v>0</v>
      </c>
      <c r="DT285" s="225">
        <v>0</v>
      </c>
      <c r="DU285" s="225">
        <v>0</v>
      </c>
      <c r="DV285" s="225">
        <v>0</v>
      </c>
      <c r="DW285" s="225">
        <v>0</v>
      </c>
      <c r="DX285" s="225">
        <v>0</v>
      </c>
      <c r="DY285" s="225">
        <v>0</v>
      </c>
      <c r="DZ285" s="225">
        <v>0</v>
      </c>
      <c r="EA285" s="225">
        <v>0</v>
      </c>
      <c r="EB285" s="225">
        <v>0</v>
      </c>
      <c r="EC285" s="225">
        <v>0</v>
      </c>
      <c r="ED285" s="225">
        <v>0</v>
      </c>
    </row>
    <row r="286" spans="1:134" ht="15" x14ac:dyDescent="0.25">
      <c r="A286" s="216">
        <v>132</v>
      </c>
      <c r="B286" s="216">
        <v>97</v>
      </c>
      <c r="C286" s="216" t="s">
        <v>984</v>
      </c>
      <c r="D286" s="2">
        <v>99712</v>
      </c>
      <c r="E286" s="2">
        <v>99712</v>
      </c>
      <c r="F286" s="217" t="s">
        <v>703</v>
      </c>
      <c r="G286" s="20">
        <v>79</v>
      </c>
      <c r="H286" s="20">
        <v>43</v>
      </c>
      <c r="I286" s="20">
        <v>34</v>
      </c>
      <c r="J286" s="20">
        <v>9</v>
      </c>
      <c r="K286" s="20">
        <v>0</v>
      </c>
      <c r="L286" s="20">
        <v>34</v>
      </c>
      <c r="M286" s="20">
        <v>34</v>
      </c>
      <c r="N286" s="20">
        <v>0</v>
      </c>
      <c r="O286" s="20">
        <v>0</v>
      </c>
      <c r="P286" s="20">
        <v>0</v>
      </c>
      <c r="Q286" s="20">
        <v>34</v>
      </c>
      <c r="R286" s="20">
        <v>0</v>
      </c>
      <c r="S286" s="20">
        <v>1787.6764705882354</v>
      </c>
      <c r="T286" s="20">
        <v>1787.6764705882354</v>
      </c>
      <c r="U286" s="20">
        <v>0</v>
      </c>
      <c r="V286" s="20">
        <v>0</v>
      </c>
      <c r="W286" s="20">
        <v>0</v>
      </c>
      <c r="X286" s="20">
        <v>1787.6764705882354</v>
      </c>
      <c r="Y286" s="20">
        <v>0</v>
      </c>
      <c r="Z286" s="20">
        <v>43</v>
      </c>
      <c r="AA286" s="20">
        <v>0</v>
      </c>
      <c r="AB286" s="218">
        <v>0</v>
      </c>
      <c r="AC286" s="218">
        <v>0</v>
      </c>
      <c r="AD286" s="219">
        <v>43</v>
      </c>
      <c r="AE286" s="220">
        <v>0</v>
      </c>
      <c r="AF286" s="220">
        <v>34</v>
      </c>
      <c r="AG286" s="221">
        <v>34</v>
      </c>
      <c r="AH286" s="220">
        <v>0</v>
      </c>
      <c r="AI286" s="220">
        <v>0</v>
      </c>
      <c r="AJ286" s="220">
        <v>39.091912541266744</v>
      </c>
      <c r="AK286" s="220">
        <v>39.091912541266744</v>
      </c>
      <c r="AL286" s="220">
        <v>0</v>
      </c>
      <c r="AM286" s="220">
        <v>0</v>
      </c>
      <c r="AN286" s="220">
        <v>31.023439753188914</v>
      </c>
      <c r="AO286" s="220">
        <v>31.023439753188914</v>
      </c>
      <c r="AP286" s="220">
        <v>0</v>
      </c>
      <c r="AQ286" s="220">
        <v>0</v>
      </c>
      <c r="AR286" s="220">
        <v>0</v>
      </c>
      <c r="AS286" s="220">
        <v>35.539014561256934</v>
      </c>
      <c r="AT286" s="220">
        <v>37.273154535556309</v>
      </c>
      <c r="AU286" s="220">
        <v>39.091912541266744</v>
      </c>
      <c r="AV286" s="220">
        <v>40.999417547990483</v>
      </c>
      <c r="AW286" s="220">
        <v>43</v>
      </c>
      <c r="AX286" s="220">
        <v>28.307465121168889</v>
      </c>
      <c r="AY286" s="220">
        <v>29.634354029606914</v>
      </c>
      <c r="AZ286" s="220">
        <v>31.023439753188914</v>
      </c>
      <c r="BA286" s="220">
        <v>32.477637715948852</v>
      </c>
      <c r="BB286" s="220">
        <v>34</v>
      </c>
      <c r="BC286" s="220">
        <v>0</v>
      </c>
      <c r="BD286" s="220">
        <v>0</v>
      </c>
      <c r="BE286" s="220">
        <v>0</v>
      </c>
      <c r="BF286" s="220">
        <v>0</v>
      </c>
      <c r="BG286" s="220">
        <v>0</v>
      </c>
      <c r="BH286" s="222">
        <v>43.544284294206498</v>
      </c>
      <c r="BI286" s="222">
        <v>44.095458016155312</v>
      </c>
      <c r="BJ286" s="222">
        <v>44.653608370667769</v>
      </c>
      <c r="BK286" s="223">
        <v>44.360030487186123</v>
      </c>
      <c r="BL286" s="223">
        <v>44.068382749482488</v>
      </c>
      <c r="BM286" s="223">
        <v>44.384743741923323</v>
      </c>
      <c r="BN286" s="223">
        <v>44.703375847377465</v>
      </c>
      <c r="BO286" s="223">
        <v>45.024295369859786</v>
      </c>
      <c r="BP286" s="223">
        <v>45.347518730429456</v>
      </c>
      <c r="BQ286" s="223">
        <v>45.673062468030224</v>
      </c>
      <c r="BR286" s="223">
        <v>45.929453914312724</v>
      </c>
      <c r="BS286" s="223">
        <v>46.187284646033397</v>
      </c>
      <c r="BT286" s="223">
        <v>46.446562742800992</v>
      </c>
      <c r="BU286" s="223">
        <v>46.707296329580153</v>
      </c>
      <c r="BV286" s="223">
        <v>46.969493576946007</v>
      </c>
      <c r="BW286" s="222">
        <v>34.430364325651652</v>
      </c>
      <c r="BX286" s="222">
        <v>34.866176105797223</v>
      </c>
      <c r="BY286" s="222">
        <v>35.30750429308614</v>
      </c>
      <c r="BZ286" s="223">
        <v>35.07537294335647</v>
      </c>
      <c r="CA286" s="223">
        <v>34.844767755404753</v>
      </c>
      <c r="CB286" s="223">
        <v>35.094913656404479</v>
      </c>
      <c r="CC286" s="223">
        <v>35.346855321182183</v>
      </c>
      <c r="CD286" s="223">
        <v>35.600605641284481</v>
      </c>
      <c r="CE286" s="223">
        <v>35.856177600804685</v>
      </c>
      <c r="CF286" s="223">
        <v>36.113584277047153</v>
      </c>
      <c r="CG286" s="223">
        <v>36.316312397363546</v>
      </c>
      <c r="CH286" s="223">
        <v>36.520178557328727</v>
      </c>
      <c r="CI286" s="223">
        <v>36.725189145470551</v>
      </c>
      <c r="CJ286" s="223">
        <v>36.931350586179654</v>
      </c>
      <c r="CK286" s="223">
        <v>37.138669339910791</v>
      </c>
      <c r="CL286" s="222">
        <v>0</v>
      </c>
      <c r="CM286" s="222">
        <v>0</v>
      </c>
      <c r="CN286" s="222">
        <v>0</v>
      </c>
      <c r="CO286" s="223">
        <v>0</v>
      </c>
      <c r="CP286" s="223">
        <v>0</v>
      </c>
      <c r="CQ286" s="223">
        <v>0</v>
      </c>
      <c r="CR286" s="223">
        <v>0</v>
      </c>
      <c r="CS286" s="223">
        <v>0</v>
      </c>
      <c r="CT286" s="223">
        <v>0</v>
      </c>
      <c r="CU286" s="223">
        <v>0</v>
      </c>
      <c r="CV286" s="223">
        <v>0</v>
      </c>
      <c r="CW286" s="223">
        <v>0</v>
      </c>
      <c r="CX286" s="223">
        <v>0</v>
      </c>
      <c r="CY286" s="223">
        <v>0</v>
      </c>
      <c r="CZ286" s="223">
        <v>0</v>
      </c>
      <c r="DA286" s="224">
        <v>0</v>
      </c>
      <c r="DB286" s="224">
        <v>0</v>
      </c>
      <c r="DC286" s="224">
        <v>0</v>
      </c>
      <c r="DD286" s="225">
        <v>0</v>
      </c>
      <c r="DE286" s="225">
        <v>0</v>
      </c>
      <c r="DF286" s="225">
        <v>0</v>
      </c>
      <c r="DG286" s="225">
        <v>0</v>
      </c>
      <c r="DH286" s="225">
        <v>0</v>
      </c>
      <c r="DI286" s="225">
        <v>0</v>
      </c>
      <c r="DJ286" s="225">
        <v>0</v>
      </c>
      <c r="DK286" s="225">
        <v>0</v>
      </c>
      <c r="DL286" s="225">
        <v>0</v>
      </c>
      <c r="DM286" s="225">
        <v>0</v>
      </c>
      <c r="DN286" s="225">
        <v>0</v>
      </c>
      <c r="DO286" s="225">
        <v>0</v>
      </c>
      <c r="DP286" s="224">
        <v>0</v>
      </c>
      <c r="DQ286" s="224">
        <v>0</v>
      </c>
      <c r="DR286" s="224">
        <v>0</v>
      </c>
      <c r="DS286" s="225">
        <v>0</v>
      </c>
      <c r="DT286" s="225">
        <v>0</v>
      </c>
      <c r="DU286" s="225">
        <v>0</v>
      </c>
      <c r="DV286" s="225">
        <v>0</v>
      </c>
      <c r="DW286" s="225">
        <v>0</v>
      </c>
      <c r="DX286" s="225">
        <v>0</v>
      </c>
      <c r="DY286" s="225">
        <v>0</v>
      </c>
      <c r="DZ286" s="225">
        <v>0</v>
      </c>
      <c r="EA286" s="225">
        <v>0</v>
      </c>
      <c r="EB286" s="225">
        <v>0</v>
      </c>
      <c r="EC286" s="225">
        <v>0</v>
      </c>
      <c r="ED286" s="225">
        <v>0</v>
      </c>
    </row>
    <row r="287" spans="1:134" ht="15" x14ac:dyDescent="0.25">
      <c r="A287" s="216">
        <v>133</v>
      </c>
      <c r="B287" s="216">
        <v>97</v>
      </c>
      <c r="C287" s="216" t="s">
        <v>985</v>
      </c>
      <c r="D287" s="2">
        <v>99712</v>
      </c>
      <c r="E287" s="2">
        <v>99712</v>
      </c>
      <c r="F287" s="217" t="s">
        <v>703</v>
      </c>
      <c r="G287" s="20">
        <v>14</v>
      </c>
      <c r="H287" s="20">
        <v>7</v>
      </c>
      <c r="I287" s="20">
        <v>5</v>
      </c>
      <c r="J287" s="20">
        <v>2</v>
      </c>
      <c r="K287" s="20">
        <v>0</v>
      </c>
      <c r="L287" s="20">
        <v>10</v>
      </c>
      <c r="M287" s="20">
        <v>10</v>
      </c>
      <c r="N287" s="20">
        <v>0</v>
      </c>
      <c r="O287" s="20">
        <v>0</v>
      </c>
      <c r="P287" s="20">
        <v>0</v>
      </c>
      <c r="Q287" s="20">
        <v>10</v>
      </c>
      <c r="R287" s="20">
        <v>0</v>
      </c>
      <c r="S287" s="20">
        <v>1791.7</v>
      </c>
      <c r="T287" s="20">
        <v>1791.7</v>
      </c>
      <c r="U287" s="20">
        <v>0</v>
      </c>
      <c r="V287" s="20">
        <v>0</v>
      </c>
      <c r="W287" s="20">
        <v>0</v>
      </c>
      <c r="X287" s="20">
        <v>1791.7</v>
      </c>
      <c r="Y287" s="20">
        <v>0</v>
      </c>
      <c r="Z287" s="20">
        <v>7</v>
      </c>
      <c r="AA287" s="20">
        <v>0</v>
      </c>
      <c r="AB287" s="218">
        <v>0</v>
      </c>
      <c r="AC287" s="218">
        <v>0</v>
      </c>
      <c r="AD287" s="219">
        <v>7</v>
      </c>
      <c r="AE287" s="220">
        <v>0</v>
      </c>
      <c r="AF287" s="220">
        <v>5</v>
      </c>
      <c r="AG287" s="221">
        <v>5</v>
      </c>
      <c r="AH287" s="220">
        <v>0</v>
      </c>
      <c r="AI287" s="220">
        <v>0</v>
      </c>
      <c r="AJ287" s="220">
        <v>6.3637997160201678</v>
      </c>
      <c r="AK287" s="220">
        <v>6.3637997160201678</v>
      </c>
      <c r="AL287" s="220">
        <v>0</v>
      </c>
      <c r="AM287" s="220">
        <v>0</v>
      </c>
      <c r="AN287" s="220">
        <v>4.5622705519395463</v>
      </c>
      <c r="AO287" s="220">
        <v>4.5622705519395463</v>
      </c>
      <c r="AP287" s="220">
        <v>0</v>
      </c>
      <c r="AQ287" s="220">
        <v>0</v>
      </c>
      <c r="AR287" s="220">
        <v>0</v>
      </c>
      <c r="AS287" s="220">
        <v>5.7854209750883383</v>
      </c>
      <c r="AT287" s="220">
        <v>6.0677228313696316</v>
      </c>
      <c r="AU287" s="220">
        <v>6.3637997160201678</v>
      </c>
      <c r="AV287" s="220">
        <v>6.6743237868821721</v>
      </c>
      <c r="AW287" s="220">
        <v>7</v>
      </c>
      <c r="AX287" s="220">
        <v>4.1628625178189544</v>
      </c>
      <c r="AY287" s="220">
        <v>4.3579932396480761</v>
      </c>
      <c r="AZ287" s="220">
        <v>4.5622705519395463</v>
      </c>
      <c r="BA287" s="220">
        <v>4.7761231935218893</v>
      </c>
      <c r="BB287" s="220">
        <v>5</v>
      </c>
      <c r="BC287" s="220">
        <v>0</v>
      </c>
      <c r="BD287" s="220">
        <v>0</v>
      </c>
      <c r="BE287" s="220">
        <v>0</v>
      </c>
      <c r="BF287" s="220">
        <v>0</v>
      </c>
      <c r="BG287" s="220">
        <v>0</v>
      </c>
      <c r="BH287" s="222">
        <v>7.0886044199871048</v>
      </c>
      <c r="BI287" s="222">
        <v>7.1783303747229583</v>
      </c>
      <c r="BJ287" s="222">
        <v>7.2691920603412647</v>
      </c>
      <c r="BK287" s="223">
        <v>7.2214003118675087</v>
      </c>
      <c r="BL287" s="223">
        <v>7.1739227731715678</v>
      </c>
      <c r="BM287" s="223">
        <v>7.2254233998479824</v>
      </c>
      <c r="BN287" s="223">
        <v>7.2772937425963322</v>
      </c>
      <c r="BO287" s="223">
        <v>7.3295364555585705</v>
      </c>
      <c r="BP287" s="223">
        <v>7.3821542119303762</v>
      </c>
      <c r="BQ287" s="223">
        <v>7.4351497040979435</v>
      </c>
      <c r="BR287" s="223">
        <v>7.4768878465160249</v>
      </c>
      <c r="BS287" s="223">
        <v>7.5188602912147386</v>
      </c>
      <c r="BT287" s="223">
        <v>7.5610683534792313</v>
      </c>
      <c r="BU287" s="223">
        <v>7.6035133559781647</v>
      </c>
      <c r="BV287" s="223">
        <v>7.6461966288051642</v>
      </c>
      <c r="BW287" s="222">
        <v>5.0632888714193598</v>
      </c>
      <c r="BX287" s="222">
        <v>5.127378839087827</v>
      </c>
      <c r="BY287" s="222">
        <v>5.1922800431009026</v>
      </c>
      <c r="BZ287" s="223">
        <v>5.1581430799053622</v>
      </c>
      <c r="CA287" s="223">
        <v>5.1242305522654048</v>
      </c>
      <c r="CB287" s="223">
        <v>5.1610167141771299</v>
      </c>
      <c r="CC287" s="223">
        <v>5.1980669589973791</v>
      </c>
      <c r="CD287" s="223">
        <v>5.2353831825418355</v>
      </c>
      <c r="CE287" s="223">
        <v>5.2729672942359826</v>
      </c>
      <c r="CF287" s="223">
        <v>5.3108212172128164</v>
      </c>
      <c r="CG287" s="223">
        <v>5.3406341760828742</v>
      </c>
      <c r="CH287" s="223">
        <v>5.3706144937248128</v>
      </c>
      <c r="CI287" s="223">
        <v>5.4007631096280218</v>
      </c>
      <c r="CJ287" s="223">
        <v>5.4310809685558308</v>
      </c>
      <c r="CK287" s="223">
        <v>5.4615690205751166</v>
      </c>
      <c r="CL287" s="222">
        <v>0</v>
      </c>
      <c r="CM287" s="222">
        <v>0</v>
      </c>
      <c r="CN287" s="222">
        <v>0</v>
      </c>
      <c r="CO287" s="223">
        <v>0</v>
      </c>
      <c r="CP287" s="223">
        <v>0</v>
      </c>
      <c r="CQ287" s="223">
        <v>0</v>
      </c>
      <c r="CR287" s="223">
        <v>0</v>
      </c>
      <c r="CS287" s="223">
        <v>0</v>
      </c>
      <c r="CT287" s="223">
        <v>0</v>
      </c>
      <c r="CU287" s="223">
        <v>0</v>
      </c>
      <c r="CV287" s="223">
        <v>0</v>
      </c>
      <c r="CW287" s="223">
        <v>0</v>
      </c>
      <c r="CX287" s="223">
        <v>0</v>
      </c>
      <c r="CY287" s="223">
        <v>0</v>
      </c>
      <c r="CZ287" s="223">
        <v>0</v>
      </c>
      <c r="DA287" s="224">
        <v>0</v>
      </c>
      <c r="DB287" s="224">
        <v>0</v>
      </c>
      <c r="DC287" s="224">
        <v>0</v>
      </c>
      <c r="DD287" s="225">
        <v>0</v>
      </c>
      <c r="DE287" s="225">
        <v>0</v>
      </c>
      <c r="DF287" s="225">
        <v>0</v>
      </c>
      <c r="DG287" s="225">
        <v>0</v>
      </c>
      <c r="DH287" s="225">
        <v>0</v>
      </c>
      <c r="DI287" s="225">
        <v>0</v>
      </c>
      <c r="DJ287" s="225">
        <v>0</v>
      </c>
      <c r="DK287" s="225">
        <v>0</v>
      </c>
      <c r="DL287" s="225">
        <v>0</v>
      </c>
      <c r="DM287" s="225">
        <v>0</v>
      </c>
      <c r="DN287" s="225">
        <v>0</v>
      </c>
      <c r="DO287" s="225">
        <v>0</v>
      </c>
      <c r="DP287" s="224">
        <v>0</v>
      </c>
      <c r="DQ287" s="224">
        <v>0</v>
      </c>
      <c r="DR287" s="224">
        <v>0</v>
      </c>
      <c r="DS287" s="225">
        <v>0</v>
      </c>
      <c r="DT287" s="225">
        <v>0</v>
      </c>
      <c r="DU287" s="225">
        <v>0</v>
      </c>
      <c r="DV287" s="225">
        <v>0</v>
      </c>
      <c r="DW287" s="225">
        <v>0</v>
      </c>
      <c r="DX287" s="225">
        <v>0</v>
      </c>
      <c r="DY287" s="225">
        <v>0</v>
      </c>
      <c r="DZ287" s="225">
        <v>0</v>
      </c>
      <c r="EA287" s="225">
        <v>0</v>
      </c>
      <c r="EB287" s="225">
        <v>0</v>
      </c>
      <c r="EC287" s="225">
        <v>0</v>
      </c>
      <c r="ED287" s="225">
        <v>0</v>
      </c>
    </row>
    <row r="288" spans="1:134" ht="15" x14ac:dyDescent="0.25">
      <c r="A288" s="216">
        <v>134</v>
      </c>
      <c r="B288" s="216">
        <v>97</v>
      </c>
      <c r="C288" s="216" t="s">
        <v>986</v>
      </c>
      <c r="D288" s="2">
        <v>99712</v>
      </c>
      <c r="E288" s="2">
        <v>99712</v>
      </c>
      <c r="F288" s="217" t="s">
        <v>703</v>
      </c>
      <c r="G288" s="20">
        <v>19</v>
      </c>
      <c r="H288" s="20">
        <v>7</v>
      </c>
      <c r="I288" s="20">
        <v>7</v>
      </c>
      <c r="J288" s="20">
        <v>0</v>
      </c>
      <c r="K288" s="20">
        <v>0</v>
      </c>
      <c r="L288" s="20">
        <v>18</v>
      </c>
      <c r="M288" s="20">
        <v>18</v>
      </c>
      <c r="N288" s="20">
        <v>0</v>
      </c>
      <c r="O288" s="20">
        <v>0</v>
      </c>
      <c r="P288" s="20">
        <v>0</v>
      </c>
      <c r="Q288" s="20">
        <v>18</v>
      </c>
      <c r="R288" s="20">
        <v>0</v>
      </c>
      <c r="S288" s="20">
        <v>2543.6111111111113</v>
      </c>
      <c r="T288" s="20">
        <v>2543.6111111111113</v>
      </c>
      <c r="U288" s="20">
        <v>0</v>
      </c>
      <c r="V288" s="20">
        <v>0</v>
      </c>
      <c r="W288" s="20">
        <v>0</v>
      </c>
      <c r="X288" s="20">
        <v>2543.6111111111113</v>
      </c>
      <c r="Y288" s="20">
        <v>0</v>
      </c>
      <c r="Z288" s="20">
        <v>7</v>
      </c>
      <c r="AA288" s="20">
        <v>0</v>
      </c>
      <c r="AB288" s="218">
        <v>0</v>
      </c>
      <c r="AC288" s="218">
        <v>0</v>
      </c>
      <c r="AD288" s="219">
        <v>7</v>
      </c>
      <c r="AE288" s="220">
        <v>0</v>
      </c>
      <c r="AF288" s="220">
        <v>7</v>
      </c>
      <c r="AG288" s="221">
        <v>7</v>
      </c>
      <c r="AH288" s="220">
        <v>0</v>
      </c>
      <c r="AI288" s="220">
        <v>0</v>
      </c>
      <c r="AJ288" s="220">
        <v>6.3637997160201678</v>
      </c>
      <c r="AK288" s="220">
        <v>6.3637997160201678</v>
      </c>
      <c r="AL288" s="220">
        <v>0</v>
      </c>
      <c r="AM288" s="220">
        <v>0</v>
      </c>
      <c r="AN288" s="220">
        <v>6.387178772715365</v>
      </c>
      <c r="AO288" s="220">
        <v>6.387178772715365</v>
      </c>
      <c r="AP288" s="220">
        <v>0</v>
      </c>
      <c r="AQ288" s="220">
        <v>0</v>
      </c>
      <c r="AR288" s="220">
        <v>0</v>
      </c>
      <c r="AS288" s="220">
        <v>5.7854209750883383</v>
      </c>
      <c r="AT288" s="220">
        <v>6.0677228313696316</v>
      </c>
      <c r="AU288" s="220">
        <v>6.3637997160201678</v>
      </c>
      <c r="AV288" s="220">
        <v>6.6743237868821721</v>
      </c>
      <c r="AW288" s="220">
        <v>7</v>
      </c>
      <c r="AX288" s="220">
        <v>5.8280075249465364</v>
      </c>
      <c r="AY288" s="220">
        <v>6.1011905355073059</v>
      </c>
      <c r="AZ288" s="220">
        <v>6.387178772715365</v>
      </c>
      <c r="BA288" s="220">
        <v>6.6865724709306456</v>
      </c>
      <c r="BB288" s="220">
        <v>7</v>
      </c>
      <c r="BC288" s="220">
        <v>0</v>
      </c>
      <c r="BD288" s="220">
        <v>0</v>
      </c>
      <c r="BE288" s="220">
        <v>0</v>
      </c>
      <c r="BF288" s="220">
        <v>0</v>
      </c>
      <c r="BG288" s="220">
        <v>0</v>
      </c>
      <c r="BH288" s="222">
        <v>7.0886044199871048</v>
      </c>
      <c r="BI288" s="222">
        <v>7.1783303747229583</v>
      </c>
      <c r="BJ288" s="222">
        <v>7.2691920603412647</v>
      </c>
      <c r="BK288" s="223">
        <v>7.2214003118675087</v>
      </c>
      <c r="BL288" s="223">
        <v>7.1739227731715678</v>
      </c>
      <c r="BM288" s="223">
        <v>7.2254233998479824</v>
      </c>
      <c r="BN288" s="223">
        <v>7.2772937425963322</v>
      </c>
      <c r="BO288" s="223">
        <v>7.3295364555585705</v>
      </c>
      <c r="BP288" s="223">
        <v>7.3821542119303762</v>
      </c>
      <c r="BQ288" s="223">
        <v>7.4351497040979435</v>
      </c>
      <c r="BR288" s="223">
        <v>7.4768878465160249</v>
      </c>
      <c r="BS288" s="223">
        <v>7.5188602912147386</v>
      </c>
      <c r="BT288" s="223">
        <v>7.5610683534792313</v>
      </c>
      <c r="BU288" s="223">
        <v>7.6035133559781647</v>
      </c>
      <c r="BV288" s="223">
        <v>7.6461966288051642</v>
      </c>
      <c r="BW288" s="222">
        <v>7.0886044199871048</v>
      </c>
      <c r="BX288" s="222">
        <v>7.1783303747229583</v>
      </c>
      <c r="BY288" s="222">
        <v>7.2691920603412647</v>
      </c>
      <c r="BZ288" s="223">
        <v>7.2214003118675087</v>
      </c>
      <c r="CA288" s="223">
        <v>7.1739227731715678</v>
      </c>
      <c r="CB288" s="223">
        <v>7.2254233998479824</v>
      </c>
      <c r="CC288" s="223">
        <v>7.2772937425963322</v>
      </c>
      <c r="CD288" s="223">
        <v>7.3295364555585705</v>
      </c>
      <c r="CE288" s="223">
        <v>7.3821542119303762</v>
      </c>
      <c r="CF288" s="223">
        <v>7.4351497040979435</v>
      </c>
      <c r="CG288" s="223">
        <v>7.4768878465160249</v>
      </c>
      <c r="CH288" s="223">
        <v>7.5188602912147386</v>
      </c>
      <c r="CI288" s="223">
        <v>7.5610683534792313</v>
      </c>
      <c r="CJ288" s="223">
        <v>7.6035133559781647</v>
      </c>
      <c r="CK288" s="223">
        <v>7.6461966288051642</v>
      </c>
      <c r="CL288" s="222">
        <v>0</v>
      </c>
      <c r="CM288" s="222">
        <v>0</v>
      </c>
      <c r="CN288" s="222">
        <v>0</v>
      </c>
      <c r="CO288" s="223">
        <v>0</v>
      </c>
      <c r="CP288" s="223">
        <v>0</v>
      </c>
      <c r="CQ288" s="223">
        <v>0</v>
      </c>
      <c r="CR288" s="223">
        <v>0</v>
      </c>
      <c r="CS288" s="223">
        <v>0</v>
      </c>
      <c r="CT288" s="223">
        <v>0</v>
      </c>
      <c r="CU288" s="223">
        <v>0</v>
      </c>
      <c r="CV288" s="223">
        <v>0</v>
      </c>
      <c r="CW288" s="223">
        <v>0</v>
      </c>
      <c r="CX288" s="223">
        <v>0</v>
      </c>
      <c r="CY288" s="223">
        <v>0</v>
      </c>
      <c r="CZ288" s="223">
        <v>0</v>
      </c>
      <c r="DA288" s="224">
        <v>0</v>
      </c>
      <c r="DB288" s="224">
        <v>0</v>
      </c>
      <c r="DC288" s="224">
        <v>0</v>
      </c>
      <c r="DD288" s="225">
        <v>0</v>
      </c>
      <c r="DE288" s="225">
        <v>0</v>
      </c>
      <c r="DF288" s="225">
        <v>0</v>
      </c>
      <c r="DG288" s="225">
        <v>0</v>
      </c>
      <c r="DH288" s="225">
        <v>0</v>
      </c>
      <c r="DI288" s="225">
        <v>0</v>
      </c>
      <c r="DJ288" s="225">
        <v>0</v>
      </c>
      <c r="DK288" s="225">
        <v>0</v>
      </c>
      <c r="DL288" s="225">
        <v>0</v>
      </c>
      <c r="DM288" s="225">
        <v>0</v>
      </c>
      <c r="DN288" s="225">
        <v>0</v>
      </c>
      <c r="DO288" s="225">
        <v>0</v>
      </c>
      <c r="DP288" s="224">
        <v>0</v>
      </c>
      <c r="DQ288" s="224">
        <v>0</v>
      </c>
      <c r="DR288" s="224">
        <v>0</v>
      </c>
      <c r="DS288" s="225">
        <v>0</v>
      </c>
      <c r="DT288" s="225">
        <v>0</v>
      </c>
      <c r="DU288" s="225">
        <v>0</v>
      </c>
      <c r="DV288" s="225">
        <v>0</v>
      </c>
      <c r="DW288" s="225">
        <v>0</v>
      </c>
      <c r="DX288" s="225">
        <v>0</v>
      </c>
      <c r="DY288" s="225">
        <v>0</v>
      </c>
      <c r="DZ288" s="225">
        <v>0</v>
      </c>
      <c r="EA288" s="225">
        <v>0</v>
      </c>
      <c r="EB288" s="225">
        <v>0</v>
      </c>
      <c r="EC288" s="225">
        <v>0</v>
      </c>
      <c r="ED288" s="225">
        <v>0</v>
      </c>
    </row>
    <row r="289" spans="1:134" ht="15" x14ac:dyDescent="0.25">
      <c r="A289" s="216">
        <v>135</v>
      </c>
      <c r="B289" s="216">
        <v>97</v>
      </c>
      <c r="C289" s="216" t="s">
        <v>987</v>
      </c>
      <c r="D289" s="2">
        <v>99712</v>
      </c>
      <c r="E289" s="2">
        <v>99712</v>
      </c>
      <c r="F289" s="217" t="s">
        <v>703</v>
      </c>
      <c r="G289" s="20">
        <v>3</v>
      </c>
      <c r="H289" s="20">
        <v>1</v>
      </c>
      <c r="I289" s="20">
        <v>1</v>
      </c>
      <c r="J289" s="20">
        <v>0</v>
      </c>
      <c r="K289" s="20">
        <v>0</v>
      </c>
      <c r="L289" s="20">
        <v>8</v>
      </c>
      <c r="M289" s="20">
        <v>8</v>
      </c>
      <c r="N289" s="20">
        <v>0</v>
      </c>
      <c r="O289" s="20">
        <v>0</v>
      </c>
      <c r="P289" s="20">
        <v>0</v>
      </c>
      <c r="Q289" s="20">
        <v>8</v>
      </c>
      <c r="R289" s="20">
        <v>0</v>
      </c>
      <c r="S289" s="20">
        <v>1390.25</v>
      </c>
      <c r="T289" s="20">
        <v>1390.25</v>
      </c>
      <c r="U289" s="20">
        <v>0</v>
      </c>
      <c r="V289" s="20">
        <v>0</v>
      </c>
      <c r="W289" s="20">
        <v>0</v>
      </c>
      <c r="X289" s="20">
        <v>1390.25</v>
      </c>
      <c r="Y289" s="20">
        <v>0</v>
      </c>
      <c r="Z289" s="20">
        <v>1</v>
      </c>
      <c r="AA289" s="20">
        <v>0</v>
      </c>
      <c r="AB289" s="218">
        <v>0</v>
      </c>
      <c r="AC289" s="218">
        <v>0</v>
      </c>
      <c r="AD289" s="219">
        <v>1</v>
      </c>
      <c r="AE289" s="220">
        <v>0</v>
      </c>
      <c r="AF289" s="220">
        <v>1</v>
      </c>
      <c r="AG289" s="221">
        <v>1</v>
      </c>
      <c r="AH289" s="220">
        <v>0</v>
      </c>
      <c r="AI289" s="220">
        <v>0</v>
      </c>
      <c r="AJ289" s="220">
        <v>0.90911424514573824</v>
      </c>
      <c r="AK289" s="220">
        <v>0.90911424514573824</v>
      </c>
      <c r="AL289" s="220">
        <v>0</v>
      </c>
      <c r="AM289" s="220">
        <v>0</v>
      </c>
      <c r="AN289" s="220">
        <v>0.91245411038790925</v>
      </c>
      <c r="AO289" s="220">
        <v>0.91245411038790925</v>
      </c>
      <c r="AP289" s="220">
        <v>0</v>
      </c>
      <c r="AQ289" s="220">
        <v>0</v>
      </c>
      <c r="AR289" s="220">
        <v>0</v>
      </c>
      <c r="AS289" s="220">
        <v>0.82648871072690544</v>
      </c>
      <c r="AT289" s="220">
        <v>0.86681754733851879</v>
      </c>
      <c r="AU289" s="220">
        <v>0.90911424514573824</v>
      </c>
      <c r="AV289" s="220">
        <v>0.95347482669745309</v>
      </c>
      <c r="AW289" s="220">
        <v>1</v>
      </c>
      <c r="AX289" s="220">
        <v>0.83257250356379087</v>
      </c>
      <c r="AY289" s="220">
        <v>0.87159864792961517</v>
      </c>
      <c r="AZ289" s="220">
        <v>0.91245411038790925</v>
      </c>
      <c r="BA289" s="220">
        <v>0.9552246387043779</v>
      </c>
      <c r="BB289" s="220">
        <v>1</v>
      </c>
      <c r="BC289" s="220">
        <v>0</v>
      </c>
      <c r="BD289" s="220">
        <v>0</v>
      </c>
      <c r="BE289" s="220">
        <v>0</v>
      </c>
      <c r="BF289" s="220">
        <v>0</v>
      </c>
      <c r="BG289" s="220">
        <v>0</v>
      </c>
      <c r="BH289" s="222">
        <v>1.012657774283872</v>
      </c>
      <c r="BI289" s="222">
        <v>1.0254757678175654</v>
      </c>
      <c r="BJ289" s="222">
        <v>1.0384560086201806</v>
      </c>
      <c r="BK289" s="223">
        <v>1.0316286159810726</v>
      </c>
      <c r="BL289" s="223">
        <v>1.024846110453081</v>
      </c>
      <c r="BM289" s="223">
        <v>1.032203342835426</v>
      </c>
      <c r="BN289" s="223">
        <v>1.0396133917994759</v>
      </c>
      <c r="BO289" s="223">
        <v>1.047076636508367</v>
      </c>
      <c r="BP289" s="223">
        <v>1.0545934588471966</v>
      </c>
      <c r="BQ289" s="223">
        <v>1.0621642434425633</v>
      </c>
      <c r="BR289" s="223">
        <v>1.0681268352165749</v>
      </c>
      <c r="BS289" s="223">
        <v>1.0741228987449627</v>
      </c>
      <c r="BT289" s="223">
        <v>1.0801526219256044</v>
      </c>
      <c r="BU289" s="223">
        <v>1.0862161937111663</v>
      </c>
      <c r="BV289" s="223">
        <v>1.0923138041150233</v>
      </c>
      <c r="BW289" s="222">
        <v>1.012657774283872</v>
      </c>
      <c r="BX289" s="222">
        <v>1.0254757678175654</v>
      </c>
      <c r="BY289" s="222">
        <v>1.0384560086201806</v>
      </c>
      <c r="BZ289" s="223">
        <v>1.0316286159810726</v>
      </c>
      <c r="CA289" s="223">
        <v>1.024846110453081</v>
      </c>
      <c r="CB289" s="223">
        <v>1.032203342835426</v>
      </c>
      <c r="CC289" s="223">
        <v>1.0396133917994759</v>
      </c>
      <c r="CD289" s="223">
        <v>1.047076636508367</v>
      </c>
      <c r="CE289" s="223">
        <v>1.0545934588471966</v>
      </c>
      <c r="CF289" s="223">
        <v>1.0621642434425633</v>
      </c>
      <c r="CG289" s="223">
        <v>1.0681268352165749</v>
      </c>
      <c r="CH289" s="223">
        <v>1.0741228987449627</v>
      </c>
      <c r="CI289" s="223">
        <v>1.0801526219256044</v>
      </c>
      <c r="CJ289" s="223">
        <v>1.0862161937111663</v>
      </c>
      <c r="CK289" s="223">
        <v>1.0923138041150233</v>
      </c>
      <c r="CL289" s="222">
        <v>0</v>
      </c>
      <c r="CM289" s="222">
        <v>0</v>
      </c>
      <c r="CN289" s="222">
        <v>0</v>
      </c>
      <c r="CO289" s="223">
        <v>0</v>
      </c>
      <c r="CP289" s="223">
        <v>0</v>
      </c>
      <c r="CQ289" s="223">
        <v>0</v>
      </c>
      <c r="CR289" s="223">
        <v>0</v>
      </c>
      <c r="CS289" s="223">
        <v>0</v>
      </c>
      <c r="CT289" s="223">
        <v>0</v>
      </c>
      <c r="CU289" s="223">
        <v>0</v>
      </c>
      <c r="CV289" s="223">
        <v>0</v>
      </c>
      <c r="CW289" s="223">
        <v>0</v>
      </c>
      <c r="CX289" s="223">
        <v>0</v>
      </c>
      <c r="CY289" s="223">
        <v>0</v>
      </c>
      <c r="CZ289" s="223">
        <v>0</v>
      </c>
      <c r="DA289" s="224">
        <v>0</v>
      </c>
      <c r="DB289" s="224">
        <v>0</v>
      </c>
      <c r="DC289" s="224">
        <v>0</v>
      </c>
      <c r="DD289" s="225">
        <v>0</v>
      </c>
      <c r="DE289" s="225">
        <v>0</v>
      </c>
      <c r="DF289" s="225">
        <v>0</v>
      </c>
      <c r="DG289" s="225">
        <v>0</v>
      </c>
      <c r="DH289" s="225">
        <v>0</v>
      </c>
      <c r="DI289" s="225">
        <v>0</v>
      </c>
      <c r="DJ289" s="225">
        <v>0</v>
      </c>
      <c r="DK289" s="225">
        <v>0</v>
      </c>
      <c r="DL289" s="225">
        <v>0</v>
      </c>
      <c r="DM289" s="225">
        <v>0</v>
      </c>
      <c r="DN289" s="225">
        <v>0</v>
      </c>
      <c r="DO289" s="225">
        <v>0</v>
      </c>
      <c r="DP289" s="224">
        <v>0</v>
      </c>
      <c r="DQ289" s="224">
        <v>0</v>
      </c>
      <c r="DR289" s="224">
        <v>0</v>
      </c>
      <c r="DS289" s="225">
        <v>0</v>
      </c>
      <c r="DT289" s="225">
        <v>0</v>
      </c>
      <c r="DU289" s="225">
        <v>0</v>
      </c>
      <c r="DV289" s="225">
        <v>0</v>
      </c>
      <c r="DW289" s="225">
        <v>0</v>
      </c>
      <c r="DX289" s="225">
        <v>0</v>
      </c>
      <c r="DY289" s="225">
        <v>0</v>
      </c>
      <c r="DZ289" s="225">
        <v>0</v>
      </c>
      <c r="EA289" s="225">
        <v>0</v>
      </c>
      <c r="EB289" s="225">
        <v>0</v>
      </c>
      <c r="EC289" s="225">
        <v>0</v>
      </c>
      <c r="ED289" s="225">
        <v>0</v>
      </c>
    </row>
    <row r="290" spans="1:134" ht="15" x14ac:dyDescent="0.25">
      <c r="A290" s="216">
        <v>136</v>
      </c>
      <c r="B290" s="216">
        <v>97</v>
      </c>
      <c r="C290" s="216" t="s">
        <v>988</v>
      </c>
      <c r="D290" s="2">
        <v>99712</v>
      </c>
      <c r="E290" s="2">
        <v>99712</v>
      </c>
      <c r="F290" s="217" t="s">
        <v>703</v>
      </c>
      <c r="G290" s="20">
        <v>25</v>
      </c>
      <c r="H290" s="20">
        <v>12</v>
      </c>
      <c r="I290" s="20">
        <v>12</v>
      </c>
      <c r="J290" s="20">
        <v>0</v>
      </c>
      <c r="K290" s="20">
        <v>0</v>
      </c>
      <c r="L290" s="20">
        <v>23</v>
      </c>
      <c r="M290" s="20">
        <v>23</v>
      </c>
      <c r="N290" s="20">
        <v>2</v>
      </c>
      <c r="O290" s="20">
        <v>0</v>
      </c>
      <c r="P290" s="20">
        <v>0</v>
      </c>
      <c r="Q290" s="20">
        <v>25</v>
      </c>
      <c r="R290" s="20">
        <v>0</v>
      </c>
      <c r="S290" s="20">
        <v>1751.7391304347825</v>
      </c>
      <c r="T290" s="20">
        <v>1751.7391304347825</v>
      </c>
      <c r="U290" s="20">
        <v>1336</v>
      </c>
      <c r="V290" s="20">
        <v>0</v>
      </c>
      <c r="W290" s="20">
        <v>0</v>
      </c>
      <c r="X290" s="20">
        <v>1718.48</v>
      </c>
      <c r="Y290" s="20">
        <v>0</v>
      </c>
      <c r="Z290" s="20">
        <v>12</v>
      </c>
      <c r="AA290" s="20">
        <v>0</v>
      </c>
      <c r="AB290" s="218">
        <v>2</v>
      </c>
      <c r="AC290" s="218">
        <v>0</v>
      </c>
      <c r="AD290" s="219">
        <v>14</v>
      </c>
      <c r="AE290" s="220">
        <v>0</v>
      </c>
      <c r="AF290" s="220">
        <v>12</v>
      </c>
      <c r="AG290" s="221">
        <v>12</v>
      </c>
      <c r="AH290" s="220">
        <v>0</v>
      </c>
      <c r="AI290" s="220">
        <v>0</v>
      </c>
      <c r="AJ290" s="220">
        <v>10.909370941748859</v>
      </c>
      <c r="AK290" s="220">
        <v>10.909370941748859</v>
      </c>
      <c r="AL290" s="220">
        <v>0</v>
      </c>
      <c r="AM290" s="220">
        <v>0</v>
      </c>
      <c r="AN290" s="220">
        <v>10.94944932465491</v>
      </c>
      <c r="AO290" s="220">
        <v>10.94944932465491</v>
      </c>
      <c r="AP290" s="220">
        <v>0</v>
      </c>
      <c r="AQ290" s="220">
        <v>1.8596827016276773</v>
      </c>
      <c r="AR290" s="220">
        <v>0</v>
      </c>
      <c r="AS290" s="220">
        <v>9.9178645287228644</v>
      </c>
      <c r="AT290" s="220">
        <v>10.401810568062224</v>
      </c>
      <c r="AU290" s="220">
        <v>10.909370941748859</v>
      </c>
      <c r="AV290" s="220">
        <v>11.441697920369437</v>
      </c>
      <c r="AW290" s="220">
        <v>12</v>
      </c>
      <c r="AX290" s="220">
        <v>9.99087004276549</v>
      </c>
      <c r="AY290" s="220">
        <v>10.459183775155381</v>
      </c>
      <c r="AZ290" s="220">
        <v>10.94944932465491</v>
      </c>
      <c r="BA290" s="220">
        <v>11.462695664452534</v>
      </c>
      <c r="BB290" s="220">
        <v>12</v>
      </c>
      <c r="BC290" s="220">
        <v>1.7292098753666085</v>
      </c>
      <c r="BD290" s="220">
        <v>1.7932600739165065</v>
      </c>
      <c r="BE290" s="220">
        <v>1.8596827016276773</v>
      </c>
      <c r="BF290" s="220">
        <v>1.9285656336395076</v>
      </c>
      <c r="BG290" s="220">
        <v>2</v>
      </c>
      <c r="BH290" s="222">
        <v>12.151893291406465</v>
      </c>
      <c r="BI290" s="222">
        <v>12.305709213810786</v>
      </c>
      <c r="BJ290" s="222">
        <v>12.461472103442167</v>
      </c>
      <c r="BK290" s="223">
        <v>12.379543391772872</v>
      </c>
      <c r="BL290" s="223">
        <v>12.298153325436973</v>
      </c>
      <c r="BM290" s="223">
        <v>12.386440114025111</v>
      </c>
      <c r="BN290" s="223">
        <v>12.475360701593711</v>
      </c>
      <c r="BO290" s="223">
        <v>12.564919638100406</v>
      </c>
      <c r="BP290" s="223">
        <v>12.65512150616636</v>
      </c>
      <c r="BQ290" s="223">
        <v>12.745970921310759</v>
      </c>
      <c r="BR290" s="223">
        <v>12.817522022598899</v>
      </c>
      <c r="BS290" s="223">
        <v>12.889474784939551</v>
      </c>
      <c r="BT290" s="223">
        <v>12.961831463107252</v>
      </c>
      <c r="BU290" s="223">
        <v>13.034594324533995</v>
      </c>
      <c r="BV290" s="223">
        <v>13.10776564938028</v>
      </c>
      <c r="BW290" s="222">
        <v>12.151893291406465</v>
      </c>
      <c r="BX290" s="222">
        <v>12.305709213810786</v>
      </c>
      <c r="BY290" s="222">
        <v>12.461472103442167</v>
      </c>
      <c r="BZ290" s="223">
        <v>12.379543391772872</v>
      </c>
      <c r="CA290" s="223">
        <v>12.298153325436973</v>
      </c>
      <c r="CB290" s="223">
        <v>12.386440114025111</v>
      </c>
      <c r="CC290" s="223">
        <v>12.475360701593711</v>
      </c>
      <c r="CD290" s="223">
        <v>12.564919638100406</v>
      </c>
      <c r="CE290" s="223">
        <v>12.65512150616636</v>
      </c>
      <c r="CF290" s="223">
        <v>12.745970921310759</v>
      </c>
      <c r="CG290" s="223">
        <v>12.817522022598899</v>
      </c>
      <c r="CH290" s="223">
        <v>12.889474784939551</v>
      </c>
      <c r="CI290" s="223">
        <v>12.961831463107252</v>
      </c>
      <c r="CJ290" s="223">
        <v>13.034594324533995</v>
      </c>
      <c r="CK290" s="223">
        <v>13.10776564938028</v>
      </c>
      <c r="CL290" s="222">
        <v>2.0253155485677441</v>
      </c>
      <c r="CM290" s="222">
        <v>2.0509515356351309</v>
      </c>
      <c r="CN290" s="222">
        <v>2.0769120172403612</v>
      </c>
      <c r="CO290" s="223">
        <v>2.0632572319621452</v>
      </c>
      <c r="CP290" s="223">
        <v>2.0496922209061621</v>
      </c>
      <c r="CQ290" s="223">
        <v>2.0644066856708521</v>
      </c>
      <c r="CR290" s="223">
        <v>2.0792267835989517</v>
      </c>
      <c r="CS290" s="223">
        <v>2.094153273016734</v>
      </c>
      <c r="CT290" s="223">
        <v>2.1091869176943931</v>
      </c>
      <c r="CU290" s="223">
        <v>2.1243284868851267</v>
      </c>
      <c r="CV290" s="223">
        <v>2.1362536704331498</v>
      </c>
      <c r="CW290" s="223">
        <v>2.1482457974899254</v>
      </c>
      <c r="CX290" s="223">
        <v>2.1603052438512087</v>
      </c>
      <c r="CY290" s="223">
        <v>2.1724323874223326</v>
      </c>
      <c r="CZ290" s="223">
        <v>2.1846276082300466</v>
      </c>
      <c r="DA290" s="224">
        <v>0</v>
      </c>
      <c r="DB290" s="224">
        <v>0</v>
      </c>
      <c r="DC290" s="224">
        <v>0</v>
      </c>
      <c r="DD290" s="225">
        <v>0</v>
      </c>
      <c r="DE290" s="225">
        <v>0</v>
      </c>
      <c r="DF290" s="225">
        <v>0</v>
      </c>
      <c r="DG290" s="225">
        <v>0</v>
      </c>
      <c r="DH290" s="225">
        <v>0</v>
      </c>
      <c r="DI290" s="225">
        <v>0</v>
      </c>
      <c r="DJ290" s="225">
        <v>0</v>
      </c>
      <c r="DK290" s="225">
        <v>0</v>
      </c>
      <c r="DL290" s="225">
        <v>0</v>
      </c>
      <c r="DM290" s="225">
        <v>0</v>
      </c>
      <c r="DN290" s="225">
        <v>0</v>
      </c>
      <c r="DO290" s="225">
        <v>0</v>
      </c>
      <c r="DP290" s="224">
        <v>0</v>
      </c>
      <c r="DQ290" s="224">
        <v>0</v>
      </c>
      <c r="DR290" s="224">
        <v>0</v>
      </c>
      <c r="DS290" s="225">
        <v>0</v>
      </c>
      <c r="DT290" s="225">
        <v>0</v>
      </c>
      <c r="DU290" s="225">
        <v>0</v>
      </c>
      <c r="DV290" s="225">
        <v>0</v>
      </c>
      <c r="DW290" s="225">
        <v>0</v>
      </c>
      <c r="DX290" s="225">
        <v>0</v>
      </c>
      <c r="DY290" s="225">
        <v>0</v>
      </c>
      <c r="DZ290" s="225">
        <v>0</v>
      </c>
      <c r="EA290" s="225">
        <v>0</v>
      </c>
      <c r="EB290" s="225">
        <v>0</v>
      </c>
      <c r="EC290" s="225">
        <v>0</v>
      </c>
      <c r="ED290" s="225">
        <v>0</v>
      </c>
    </row>
    <row r="291" spans="1:134" ht="15" x14ac:dyDescent="0.25">
      <c r="A291" s="216">
        <v>137</v>
      </c>
      <c r="B291" s="216">
        <v>97</v>
      </c>
      <c r="C291" s="216" t="s">
        <v>989</v>
      </c>
      <c r="D291" s="2">
        <v>99712</v>
      </c>
      <c r="E291" s="2">
        <v>99712</v>
      </c>
      <c r="F291" s="217" t="s">
        <v>703</v>
      </c>
      <c r="G291" s="20">
        <v>1</v>
      </c>
      <c r="H291" s="20">
        <v>1</v>
      </c>
      <c r="I291" s="20">
        <v>1</v>
      </c>
      <c r="J291" s="20">
        <v>0</v>
      </c>
      <c r="K291" s="20">
        <v>0</v>
      </c>
      <c r="L291" s="20">
        <v>53</v>
      </c>
      <c r="M291" s="20">
        <v>53</v>
      </c>
      <c r="N291" s="20">
        <v>2</v>
      </c>
      <c r="O291" s="20">
        <v>0</v>
      </c>
      <c r="P291" s="20">
        <v>0</v>
      </c>
      <c r="Q291" s="20">
        <v>55</v>
      </c>
      <c r="R291" s="20">
        <v>0</v>
      </c>
      <c r="S291" s="20">
        <v>1733.2452830188679</v>
      </c>
      <c r="T291" s="20">
        <v>1733.2452830188679</v>
      </c>
      <c r="U291" s="20">
        <v>1620</v>
      </c>
      <c r="V291" s="20">
        <v>0</v>
      </c>
      <c r="W291" s="20">
        <v>0</v>
      </c>
      <c r="X291" s="20">
        <v>1729.1272727272728</v>
      </c>
      <c r="Y291" s="20">
        <v>0</v>
      </c>
      <c r="Z291" s="20">
        <v>1</v>
      </c>
      <c r="AA291" s="20">
        <v>0</v>
      </c>
      <c r="AB291" s="218">
        <v>2</v>
      </c>
      <c r="AC291" s="218">
        <v>0</v>
      </c>
      <c r="AD291" s="219">
        <v>3</v>
      </c>
      <c r="AE291" s="220">
        <v>0</v>
      </c>
      <c r="AF291" s="220">
        <v>1</v>
      </c>
      <c r="AG291" s="221">
        <v>1</v>
      </c>
      <c r="AH291" s="220">
        <v>0</v>
      </c>
      <c r="AI291" s="220">
        <v>0</v>
      </c>
      <c r="AJ291" s="220">
        <v>0.90911424514573824</v>
      </c>
      <c r="AK291" s="220">
        <v>0.90911424514573824</v>
      </c>
      <c r="AL291" s="220">
        <v>0</v>
      </c>
      <c r="AM291" s="220">
        <v>0</v>
      </c>
      <c r="AN291" s="220">
        <v>0.91245411038790925</v>
      </c>
      <c r="AO291" s="220">
        <v>0.91245411038790925</v>
      </c>
      <c r="AP291" s="220">
        <v>0</v>
      </c>
      <c r="AQ291" s="220">
        <v>1.8596827016276773</v>
      </c>
      <c r="AR291" s="220">
        <v>0</v>
      </c>
      <c r="AS291" s="220">
        <v>0.82648871072690544</v>
      </c>
      <c r="AT291" s="220">
        <v>0.86681754733851879</v>
      </c>
      <c r="AU291" s="220">
        <v>0.90911424514573824</v>
      </c>
      <c r="AV291" s="220">
        <v>0.95347482669745309</v>
      </c>
      <c r="AW291" s="220">
        <v>1</v>
      </c>
      <c r="AX291" s="220">
        <v>0.83257250356379087</v>
      </c>
      <c r="AY291" s="220">
        <v>0.87159864792961517</v>
      </c>
      <c r="AZ291" s="220">
        <v>0.91245411038790925</v>
      </c>
      <c r="BA291" s="220">
        <v>0.9552246387043779</v>
      </c>
      <c r="BB291" s="220">
        <v>1</v>
      </c>
      <c r="BC291" s="220">
        <v>1.7292098753666085</v>
      </c>
      <c r="BD291" s="220">
        <v>1.7932600739165065</v>
      </c>
      <c r="BE291" s="220">
        <v>1.8596827016276773</v>
      </c>
      <c r="BF291" s="220">
        <v>1.9285656336395076</v>
      </c>
      <c r="BG291" s="220">
        <v>2</v>
      </c>
      <c r="BH291" s="222">
        <v>1.012657774283872</v>
      </c>
      <c r="BI291" s="222">
        <v>1.0254757678175654</v>
      </c>
      <c r="BJ291" s="222">
        <v>1.0384560086201806</v>
      </c>
      <c r="BK291" s="223">
        <v>1.0316286159810726</v>
      </c>
      <c r="BL291" s="223">
        <v>1.024846110453081</v>
      </c>
      <c r="BM291" s="223">
        <v>1.032203342835426</v>
      </c>
      <c r="BN291" s="223">
        <v>1.0396133917994759</v>
      </c>
      <c r="BO291" s="223">
        <v>1.047076636508367</v>
      </c>
      <c r="BP291" s="223">
        <v>1.0545934588471966</v>
      </c>
      <c r="BQ291" s="223">
        <v>1.0621642434425633</v>
      </c>
      <c r="BR291" s="223">
        <v>1.0681268352165749</v>
      </c>
      <c r="BS291" s="223">
        <v>1.0741228987449627</v>
      </c>
      <c r="BT291" s="223">
        <v>1.0801526219256044</v>
      </c>
      <c r="BU291" s="223">
        <v>1.0862161937111663</v>
      </c>
      <c r="BV291" s="223">
        <v>1.0923138041150233</v>
      </c>
      <c r="BW291" s="222">
        <v>1.012657774283872</v>
      </c>
      <c r="BX291" s="222">
        <v>1.0254757678175654</v>
      </c>
      <c r="BY291" s="222">
        <v>1.0384560086201806</v>
      </c>
      <c r="BZ291" s="223">
        <v>1.0316286159810726</v>
      </c>
      <c r="CA291" s="223">
        <v>1.024846110453081</v>
      </c>
      <c r="CB291" s="223">
        <v>1.032203342835426</v>
      </c>
      <c r="CC291" s="223">
        <v>1.0396133917994759</v>
      </c>
      <c r="CD291" s="223">
        <v>1.047076636508367</v>
      </c>
      <c r="CE291" s="223">
        <v>1.0545934588471966</v>
      </c>
      <c r="CF291" s="223">
        <v>1.0621642434425633</v>
      </c>
      <c r="CG291" s="223">
        <v>1.0681268352165749</v>
      </c>
      <c r="CH291" s="223">
        <v>1.0741228987449627</v>
      </c>
      <c r="CI291" s="223">
        <v>1.0801526219256044</v>
      </c>
      <c r="CJ291" s="223">
        <v>1.0862161937111663</v>
      </c>
      <c r="CK291" s="223">
        <v>1.0923138041150233</v>
      </c>
      <c r="CL291" s="222">
        <v>2.0253155485677441</v>
      </c>
      <c r="CM291" s="222">
        <v>2.0509515356351309</v>
      </c>
      <c r="CN291" s="222">
        <v>2.0769120172403612</v>
      </c>
      <c r="CO291" s="223">
        <v>2.0632572319621452</v>
      </c>
      <c r="CP291" s="223">
        <v>2.0496922209061621</v>
      </c>
      <c r="CQ291" s="223">
        <v>2.0644066856708521</v>
      </c>
      <c r="CR291" s="223">
        <v>2.0792267835989517</v>
      </c>
      <c r="CS291" s="223">
        <v>2.094153273016734</v>
      </c>
      <c r="CT291" s="223">
        <v>2.1091869176943931</v>
      </c>
      <c r="CU291" s="223">
        <v>2.1243284868851267</v>
      </c>
      <c r="CV291" s="223">
        <v>2.1362536704331498</v>
      </c>
      <c r="CW291" s="223">
        <v>2.1482457974899254</v>
      </c>
      <c r="CX291" s="223">
        <v>2.1603052438512087</v>
      </c>
      <c r="CY291" s="223">
        <v>2.1724323874223326</v>
      </c>
      <c r="CZ291" s="223">
        <v>2.1846276082300466</v>
      </c>
      <c r="DA291" s="224">
        <v>0</v>
      </c>
      <c r="DB291" s="224">
        <v>0</v>
      </c>
      <c r="DC291" s="224">
        <v>0</v>
      </c>
      <c r="DD291" s="225">
        <v>0</v>
      </c>
      <c r="DE291" s="225">
        <v>0</v>
      </c>
      <c r="DF291" s="225">
        <v>0</v>
      </c>
      <c r="DG291" s="225">
        <v>0</v>
      </c>
      <c r="DH291" s="225">
        <v>0</v>
      </c>
      <c r="DI291" s="225">
        <v>0</v>
      </c>
      <c r="DJ291" s="225">
        <v>0</v>
      </c>
      <c r="DK291" s="225">
        <v>0</v>
      </c>
      <c r="DL291" s="225">
        <v>0</v>
      </c>
      <c r="DM291" s="225">
        <v>0</v>
      </c>
      <c r="DN291" s="225">
        <v>0</v>
      </c>
      <c r="DO291" s="225">
        <v>0</v>
      </c>
      <c r="DP291" s="224">
        <v>0</v>
      </c>
      <c r="DQ291" s="224">
        <v>0</v>
      </c>
      <c r="DR291" s="224">
        <v>0</v>
      </c>
      <c r="DS291" s="225">
        <v>0</v>
      </c>
      <c r="DT291" s="225">
        <v>0</v>
      </c>
      <c r="DU291" s="225">
        <v>0</v>
      </c>
      <c r="DV291" s="225">
        <v>0</v>
      </c>
      <c r="DW291" s="225">
        <v>0</v>
      </c>
      <c r="DX291" s="225">
        <v>0</v>
      </c>
      <c r="DY291" s="225">
        <v>0</v>
      </c>
      <c r="DZ291" s="225">
        <v>0</v>
      </c>
      <c r="EA291" s="225">
        <v>0</v>
      </c>
      <c r="EB291" s="225">
        <v>0</v>
      </c>
      <c r="EC291" s="225">
        <v>0</v>
      </c>
      <c r="ED291" s="225">
        <v>0</v>
      </c>
    </row>
    <row r="292" spans="1:134" ht="15" x14ac:dyDescent="0.25">
      <c r="A292" s="216">
        <v>138</v>
      </c>
      <c r="B292" s="216">
        <v>97</v>
      </c>
      <c r="C292" s="216" t="s">
        <v>990</v>
      </c>
      <c r="D292" s="2">
        <v>99712</v>
      </c>
      <c r="E292" s="2">
        <v>99712</v>
      </c>
      <c r="F292" s="217" t="s">
        <v>703</v>
      </c>
      <c r="G292" s="20">
        <v>32</v>
      </c>
      <c r="H292" s="20">
        <v>16</v>
      </c>
      <c r="I292" s="20">
        <v>13</v>
      </c>
      <c r="J292" s="20">
        <v>3</v>
      </c>
      <c r="K292" s="20">
        <v>0</v>
      </c>
      <c r="L292" s="20">
        <v>51</v>
      </c>
      <c r="M292" s="20">
        <v>51</v>
      </c>
      <c r="N292" s="20">
        <v>2</v>
      </c>
      <c r="O292" s="20">
        <v>0</v>
      </c>
      <c r="P292" s="20">
        <v>0</v>
      </c>
      <c r="Q292" s="20">
        <v>53</v>
      </c>
      <c r="R292" s="20">
        <v>0</v>
      </c>
      <c r="S292" s="20">
        <v>2051.4313725490197</v>
      </c>
      <c r="T292" s="20">
        <v>2051.4313725490197</v>
      </c>
      <c r="U292" s="20">
        <v>4336</v>
      </c>
      <c r="V292" s="20">
        <v>0</v>
      </c>
      <c r="W292" s="20">
        <v>0</v>
      </c>
      <c r="X292" s="20">
        <v>2137.6415094339623</v>
      </c>
      <c r="Y292" s="20">
        <v>0</v>
      </c>
      <c r="Z292" s="20">
        <v>16</v>
      </c>
      <c r="AA292" s="20">
        <v>0</v>
      </c>
      <c r="AB292" s="218">
        <v>2</v>
      </c>
      <c r="AC292" s="218">
        <v>0</v>
      </c>
      <c r="AD292" s="219">
        <v>18</v>
      </c>
      <c r="AE292" s="220">
        <v>0</v>
      </c>
      <c r="AF292" s="220">
        <v>13</v>
      </c>
      <c r="AG292" s="221">
        <v>13</v>
      </c>
      <c r="AH292" s="220">
        <v>0</v>
      </c>
      <c r="AI292" s="220">
        <v>0</v>
      </c>
      <c r="AJ292" s="220">
        <v>14.545827922331812</v>
      </c>
      <c r="AK292" s="220">
        <v>14.545827922331812</v>
      </c>
      <c r="AL292" s="220">
        <v>0</v>
      </c>
      <c r="AM292" s="220">
        <v>0</v>
      </c>
      <c r="AN292" s="220">
        <v>11.861903435042819</v>
      </c>
      <c r="AO292" s="220">
        <v>11.861903435042819</v>
      </c>
      <c r="AP292" s="220">
        <v>0</v>
      </c>
      <c r="AQ292" s="220">
        <v>1.8596827016276773</v>
      </c>
      <c r="AR292" s="220">
        <v>0</v>
      </c>
      <c r="AS292" s="220">
        <v>13.223819371630487</v>
      </c>
      <c r="AT292" s="220">
        <v>13.869080757416301</v>
      </c>
      <c r="AU292" s="220">
        <v>14.545827922331812</v>
      </c>
      <c r="AV292" s="220">
        <v>15.255597227159249</v>
      </c>
      <c r="AW292" s="220">
        <v>16</v>
      </c>
      <c r="AX292" s="220">
        <v>10.82344254632928</v>
      </c>
      <c r="AY292" s="220">
        <v>11.330782423084997</v>
      </c>
      <c r="AZ292" s="220">
        <v>11.861903435042819</v>
      </c>
      <c r="BA292" s="220">
        <v>12.417920303156913</v>
      </c>
      <c r="BB292" s="220">
        <v>13</v>
      </c>
      <c r="BC292" s="220">
        <v>1.7292098753666085</v>
      </c>
      <c r="BD292" s="220">
        <v>1.7932600739165065</v>
      </c>
      <c r="BE292" s="220">
        <v>1.8596827016276773</v>
      </c>
      <c r="BF292" s="220">
        <v>1.9285656336395076</v>
      </c>
      <c r="BG292" s="220">
        <v>2</v>
      </c>
      <c r="BH292" s="222">
        <v>16.202524388541953</v>
      </c>
      <c r="BI292" s="222">
        <v>16.407612285081047</v>
      </c>
      <c r="BJ292" s="222">
        <v>16.61529613792289</v>
      </c>
      <c r="BK292" s="223">
        <v>16.506057855697161</v>
      </c>
      <c r="BL292" s="223">
        <v>16.397537767249297</v>
      </c>
      <c r="BM292" s="223">
        <v>16.515253485366816</v>
      </c>
      <c r="BN292" s="223">
        <v>16.633814268791614</v>
      </c>
      <c r="BO292" s="223">
        <v>16.753226184133872</v>
      </c>
      <c r="BP292" s="223">
        <v>16.873495341555145</v>
      </c>
      <c r="BQ292" s="223">
        <v>16.994627895081013</v>
      </c>
      <c r="BR292" s="223">
        <v>17.090029363465199</v>
      </c>
      <c r="BS292" s="223">
        <v>17.185966379919403</v>
      </c>
      <c r="BT292" s="223">
        <v>17.28244195080967</v>
      </c>
      <c r="BU292" s="223">
        <v>17.379459099378661</v>
      </c>
      <c r="BV292" s="223">
        <v>17.477020865840373</v>
      </c>
      <c r="BW292" s="222">
        <v>13.164551065690336</v>
      </c>
      <c r="BX292" s="222">
        <v>13.331184981628351</v>
      </c>
      <c r="BY292" s="222">
        <v>13.499928112062348</v>
      </c>
      <c r="BZ292" s="223">
        <v>13.411172007753944</v>
      </c>
      <c r="CA292" s="223">
        <v>13.322999435890052</v>
      </c>
      <c r="CB292" s="223">
        <v>13.418643456860538</v>
      </c>
      <c r="CC292" s="223">
        <v>13.514974093393187</v>
      </c>
      <c r="CD292" s="223">
        <v>13.611996274608773</v>
      </c>
      <c r="CE292" s="223">
        <v>13.709714965013555</v>
      </c>
      <c r="CF292" s="223">
        <v>13.808135164753322</v>
      </c>
      <c r="CG292" s="223">
        <v>13.885648857815474</v>
      </c>
      <c r="CH292" s="223">
        <v>13.963597683684513</v>
      </c>
      <c r="CI292" s="223">
        <v>14.041984085032857</v>
      </c>
      <c r="CJ292" s="223">
        <v>14.120810518245161</v>
      </c>
      <c r="CK292" s="223">
        <v>14.200079453495302</v>
      </c>
      <c r="CL292" s="222">
        <v>2.0253155485677441</v>
      </c>
      <c r="CM292" s="222">
        <v>2.0509515356351309</v>
      </c>
      <c r="CN292" s="222">
        <v>2.0769120172403612</v>
      </c>
      <c r="CO292" s="223">
        <v>2.0632572319621452</v>
      </c>
      <c r="CP292" s="223">
        <v>2.0496922209061621</v>
      </c>
      <c r="CQ292" s="223">
        <v>2.0644066856708521</v>
      </c>
      <c r="CR292" s="223">
        <v>2.0792267835989517</v>
      </c>
      <c r="CS292" s="223">
        <v>2.094153273016734</v>
      </c>
      <c r="CT292" s="223">
        <v>2.1091869176943931</v>
      </c>
      <c r="CU292" s="223">
        <v>2.1243284868851267</v>
      </c>
      <c r="CV292" s="223">
        <v>2.1362536704331498</v>
      </c>
      <c r="CW292" s="223">
        <v>2.1482457974899254</v>
      </c>
      <c r="CX292" s="223">
        <v>2.1603052438512087</v>
      </c>
      <c r="CY292" s="223">
        <v>2.1724323874223326</v>
      </c>
      <c r="CZ292" s="223">
        <v>2.1846276082300466</v>
      </c>
      <c r="DA292" s="224">
        <v>0</v>
      </c>
      <c r="DB292" s="224">
        <v>0</v>
      </c>
      <c r="DC292" s="224">
        <v>0</v>
      </c>
      <c r="DD292" s="225">
        <v>0</v>
      </c>
      <c r="DE292" s="225">
        <v>0</v>
      </c>
      <c r="DF292" s="225">
        <v>0</v>
      </c>
      <c r="DG292" s="225">
        <v>0</v>
      </c>
      <c r="DH292" s="225">
        <v>0</v>
      </c>
      <c r="DI292" s="225">
        <v>0</v>
      </c>
      <c r="DJ292" s="225">
        <v>0</v>
      </c>
      <c r="DK292" s="225">
        <v>0</v>
      </c>
      <c r="DL292" s="225">
        <v>0</v>
      </c>
      <c r="DM292" s="225">
        <v>0</v>
      </c>
      <c r="DN292" s="225">
        <v>0</v>
      </c>
      <c r="DO292" s="225">
        <v>0</v>
      </c>
      <c r="DP292" s="224">
        <v>0</v>
      </c>
      <c r="DQ292" s="224">
        <v>0</v>
      </c>
      <c r="DR292" s="224">
        <v>0</v>
      </c>
      <c r="DS292" s="225">
        <v>0</v>
      </c>
      <c r="DT292" s="225">
        <v>0</v>
      </c>
      <c r="DU292" s="225">
        <v>0</v>
      </c>
      <c r="DV292" s="225">
        <v>0</v>
      </c>
      <c r="DW292" s="225">
        <v>0</v>
      </c>
      <c r="DX292" s="225">
        <v>0</v>
      </c>
      <c r="DY292" s="225">
        <v>0</v>
      </c>
      <c r="DZ292" s="225">
        <v>0</v>
      </c>
      <c r="EA292" s="225">
        <v>0</v>
      </c>
      <c r="EB292" s="225">
        <v>0</v>
      </c>
      <c r="EC292" s="225">
        <v>0</v>
      </c>
      <c r="ED292" s="225">
        <v>0</v>
      </c>
    </row>
    <row r="293" spans="1:134" ht="15" x14ac:dyDescent="0.25">
      <c r="A293" s="216">
        <v>139</v>
      </c>
      <c r="B293" s="216">
        <v>97</v>
      </c>
      <c r="C293" s="216" t="s">
        <v>991</v>
      </c>
      <c r="D293" s="2">
        <v>99712</v>
      </c>
      <c r="E293" s="2">
        <v>99712</v>
      </c>
      <c r="F293" s="217" t="s">
        <v>703</v>
      </c>
      <c r="G293" s="20">
        <v>44</v>
      </c>
      <c r="H293" s="20">
        <v>25</v>
      </c>
      <c r="I293" s="20">
        <v>19</v>
      </c>
      <c r="J293" s="20">
        <v>6</v>
      </c>
      <c r="K293" s="20">
        <v>0</v>
      </c>
      <c r="L293" s="20">
        <v>41</v>
      </c>
      <c r="M293" s="20">
        <v>41</v>
      </c>
      <c r="N293" s="20">
        <v>2</v>
      </c>
      <c r="O293" s="20">
        <v>0</v>
      </c>
      <c r="P293" s="20">
        <v>0</v>
      </c>
      <c r="Q293" s="20">
        <v>43</v>
      </c>
      <c r="R293" s="20">
        <v>0</v>
      </c>
      <c r="S293" s="20">
        <v>2037.3902439024391</v>
      </c>
      <c r="T293" s="20">
        <v>2037.3902439024391</v>
      </c>
      <c r="U293" s="20">
        <v>2499</v>
      </c>
      <c r="V293" s="20">
        <v>0</v>
      </c>
      <c r="W293" s="20">
        <v>0</v>
      </c>
      <c r="X293" s="20">
        <v>2058.8604651162791</v>
      </c>
      <c r="Y293" s="20">
        <v>0</v>
      </c>
      <c r="Z293" s="20">
        <v>25</v>
      </c>
      <c r="AA293" s="20">
        <v>0</v>
      </c>
      <c r="AB293" s="218">
        <v>2</v>
      </c>
      <c r="AC293" s="218">
        <v>0</v>
      </c>
      <c r="AD293" s="219">
        <v>27</v>
      </c>
      <c r="AE293" s="220">
        <v>0</v>
      </c>
      <c r="AF293" s="220">
        <v>19</v>
      </c>
      <c r="AG293" s="221">
        <v>19</v>
      </c>
      <c r="AH293" s="220">
        <v>0</v>
      </c>
      <c r="AI293" s="220">
        <v>0</v>
      </c>
      <c r="AJ293" s="220">
        <v>22.727856128643456</v>
      </c>
      <c r="AK293" s="220">
        <v>22.727856128643456</v>
      </c>
      <c r="AL293" s="220">
        <v>0</v>
      </c>
      <c r="AM293" s="220">
        <v>0</v>
      </c>
      <c r="AN293" s="220">
        <v>17.336628097370276</v>
      </c>
      <c r="AO293" s="220">
        <v>17.336628097370276</v>
      </c>
      <c r="AP293" s="220">
        <v>0</v>
      </c>
      <c r="AQ293" s="220">
        <v>1.8596827016276773</v>
      </c>
      <c r="AR293" s="220">
        <v>0</v>
      </c>
      <c r="AS293" s="220">
        <v>20.662217768172635</v>
      </c>
      <c r="AT293" s="220">
        <v>21.670438683462969</v>
      </c>
      <c r="AU293" s="220">
        <v>22.727856128643456</v>
      </c>
      <c r="AV293" s="220">
        <v>23.83687066743633</v>
      </c>
      <c r="AW293" s="220">
        <v>25</v>
      </c>
      <c r="AX293" s="220">
        <v>15.818877567712025</v>
      </c>
      <c r="AY293" s="220">
        <v>16.560374310662688</v>
      </c>
      <c r="AZ293" s="220">
        <v>17.336628097370276</v>
      </c>
      <c r="BA293" s="220">
        <v>18.149268135383181</v>
      </c>
      <c r="BB293" s="220">
        <v>19</v>
      </c>
      <c r="BC293" s="220">
        <v>1.7292098753666085</v>
      </c>
      <c r="BD293" s="220">
        <v>1.7932600739165065</v>
      </c>
      <c r="BE293" s="220">
        <v>1.8596827016276773</v>
      </c>
      <c r="BF293" s="220">
        <v>1.9285656336395076</v>
      </c>
      <c r="BG293" s="220">
        <v>2</v>
      </c>
      <c r="BH293" s="222">
        <v>25.316444357096803</v>
      </c>
      <c r="BI293" s="222">
        <v>25.636894195439137</v>
      </c>
      <c r="BJ293" s="222">
        <v>25.961400215504515</v>
      </c>
      <c r="BK293" s="223">
        <v>25.790715399526814</v>
      </c>
      <c r="BL293" s="223">
        <v>25.621152761327025</v>
      </c>
      <c r="BM293" s="223">
        <v>25.80508357088565</v>
      </c>
      <c r="BN293" s="223">
        <v>25.990334794986897</v>
      </c>
      <c r="BO293" s="223">
        <v>26.176915912709177</v>
      </c>
      <c r="BP293" s="223">
        <v>26.364836471179913</v>
      </c>
      <c r="BQ293" s="223">
        <v>26.554106086064081</v>
      </c>
      <c r="BR293" s="223">
        <v>26.703170880414373</v>
      </c>
      <c r="BS293" s="223">
        <v>26.853072468624067</v>
      </c>
      <c r="BT293" s="223">
        <v>27.003815548140111</v>
      </c>
      <c r="BU293" s="223">
        <v>27.155404842779156</v>
      </c>
      <c r="BV293" s="223">
        <v>27.307845102875582</v>
      </c>
      <c r="BW293" s="222">
        <v>19.240497711393569</v>
      </c>
      <c r="BX293" s="222">
        <v>19.484039588533744</v>
      </c>
      <c r="BY293" s="222">
        <v>19.73066416378343</v>
      </c>
      <c r="BZ293" s="223">
        <v>19.600943703640379</v>
      </c>
      <c r="CA293" s="223">
        <v>19.472076098608539</v>
      </c>
      <c r="CB293" s="223">
        <v>19.611863513873093</v>
      </c>
      <c r="CC293" s="223">
        <v>19.752654444190043</v>
      </c>
      <c r="CD293" s="223">
        <v>19.894456093658974</v>
      </c>
      <c r="CE293" s="223">
        <v>20.037275718096733</v>
      </c>
      <c r="CF293" s="223">
        <v>20.181120625408703</v>
      </c>
      <c r="CG293" s="223">
        <v>20.294409869114922</v>
      </c>
      <c r="CH293" s="223">
        <v>20.408335076154287</v>
      </c>
      <c r="CI293" s="223">
        <v>20.522899816586481</v>
      </c>
      <c r="CJ293" s="223">
        <v>20.638107680512157</v>
      </c>
      <c r="CK293" s="223">
        <v>20.75396227818544</v>
      </c>
      <c r="CL293" s="222">
        <v>2.0253155485677441</v>
      </c>
      <c r="CM293" s="222">
        <v>2.0509515356351309</v>
      </c>
      <c r="CN293" s="222">
        <v>2.0769120172403612</v>
      </c>
      <c r="CO293" s="223">
        <v>2.0632572319621452</v>
      </c>
      <c r="CP293" s="223">
        <v>2.0496922209061621</v>
      </c>
      <c r="CQ293" s="223">
        <v>2.0644066856708521</v>
      </c>
      <c r="CR293" s="223">
        <v>2.0792267835989517</v>
      </c>
      <c r="CS293" s="223">
        <v>2.094153273016734</v>
      </c>
      <c r="CT293" s="223">
        <v>2.1091869176943931</v>
      </c>
      <c r="CU293" s="223">
        <v>2.1243284868851267</v>
      </c>
      <c r="CV293" s="223">
        <v>2.1362536704331498</v>
      </c>
      <c r="CW293" s="223">
        <v>2.1482457974899254</v>
      </c>
      <c r="CX293" s="223">
        <v>2.1603052438512087</v>
      </c>
      <c r="CY293" s="223">
        <v>2.1724323874223326</v>
      </c>
      <c r="CZ293" s="223">
        <v>2.1846276082300466</v>
      </c>
      <c r="DA293" s="224">
        <v>0</v>
      </c>
      <c r="DB293" s="224">
        <v>0</v>
      </c>
      <c r="DC293" s="224">
        <v>0</v>
      </c>
      <c r="DD293" s="225">
        <v>0</v>
      </c>
      <c r="DE293" s="225">
        <v>0</v>
      </c>
      <c r="DF293" s="225">
        <v>0</v>
      </c>
      <c r="DG293" s="225">
        <v>0</v>
      </c>
      <c r="DH293" s="225">
        <v>0</v>
      </c>
      <c r="DI293" s="225">
        <v>0</v>
      </c>
      <c r="DJ293" s="225">
        <v>0</v>
      </c>
      <c r="DK293" s="225">
        <v>0</v>
      </c>
      <c r="DL293" s="225">
        <v>0</v>
      </c>
      <c r="DM293" s="225">
        <v>0</v>
      </c>
      <c r="DN293" s="225">
        <v>0</v>
      </c>
      <c r="DO293" s="225">
        <v>0</v>
      </c>
      <c r="DP293" s="224">
        <v>0</v>
      </c>
      <c r="DQ293" s="224">
        <v>0</v>
      </c>
      <c r="DR293" s="224">
        <v>0</v>
      </c>
      <c r="DS293" s="225">
        <v>0</v>
      </c>
      <c r="DT293" s="225">
        <v>0</v>
      </c>
      <c r="DU293" s="225">
        <v>0</v>
      </c>
      <c r="DV293" s="225">
        <v>0</v>
      </c>
      <c r="DW293" s="225">
        <v>0</v>
      </c>
      <c r="DX293" s="225">
        <v>0</v>
      </c>
      <c r="DY293" s="225">
        <v>0</v>
      </c>
      <c r="DZ293" s="225">
        <v>0</v>
      </c>
      <c r="EA293" s="225">
        <v>0</v>
      </c>
      <c r="EB293" s="225">
        <v>0</v>
      </c>
      <c r="EC293" s="225">
        <v>0</v>
      </c>
      <c r="ED293" s="225">
        <v>0</v>
      </c>
    </row>
    <row r="294" spans="1:134" ht="15" x14ac:dyDescent="0.25">
      <c r="A294" s="216">
        <v>141</v>
      </c>
      <c r="B294" s="216">
        <v>97</v>
      </c>
      <c r="C294" s="216" t="s">
        <v>992</v>
      </c>
      <c r="D294" s="2">
        <v>99712</v>
      </c>
      <c r="E294" s="2">
        <v>99712</v>
      </c>
      <c r="F294" s="217" t="s">
        <v>703</v>
      </c>
      <c r="G294" s="20">
        <v>9</v>
      </c>
      <c r="H294" s="20">
        <v>3</v>
      </c>
      <c r="I294" s="20">
        <v>3</v>
      </c>
      <c r="J294" s="20">
        <v>0</v>
      </c>
      <c r="K294" s="20">
        <v>0</v>
      </c>
      <c r="L294" s="20">
        <v>6</v>
      </c>
      <c r="M294" s="20">
        <v>6</v>
      </c>
      <c r="N294" s="20">
        <v>0</v>
      </c>
      <c r="O294" s="20">
        <v>0</v>
      </c>
      <c r="P294" s="20">
        <v>0</v>
      </c>
      <c r="Q294" s="20">
        <v>6</v>
      </c>
      <c r="R294" s="20">
        <v>0</v>
      </c>
      <c r="S294" s="20">
        <v>2149.8333333333335</v>
      </c>
      <c r="T294" s="20">
        <v>2149.8333333333335</v>
      </c>
      <c r="U294" s="20">
        <v>0</v>
      </c>
      <c r="V294" s="20">
        <v>0</v>
      </c>
      <c r="W294" s="20">
        <v>0</v>
      </c>
      <c r="X294" s="20">
        <v>2149.8333333333335</v>
      </c>
      <c r="Y294" s="20">
        <v>0</v>
      </c>
      <c r="Z294" s="20">
        <v>3</v>
      </c>
      <c r="AA294" s="20">
        <v>0</v>
      </c>
      <c r="AB294" s="218">
        <v>0</v>
      </c>
      <c r="AC294" s="218">
        <v>0</v>
      </c>
      <c r="AD294" s="219">
        <v>3</v>
      </c>
      <c r="AE294" s="220">
        <v>0</v>
      </c>
      <c r="AF294" s="220">
        <v>3</v>
      </c>
      <c r="AG294" s="221">
        <v>3</v>
      </c>
      <c r="AH294" s="220">
        <v>0</v>
      </c>
      <c r="AI294" s="220">
        <v>0</v>
      </c>
      <c r="AJ294" s="220">
        <v>2.7273427354372148</v>
      </c>
      <c r="AK294" s="220">
        <v>2.7273427354372148</v>
      </c>
      <c r="AL294" s="220">
        <v>0</v>
      </c>
      <c r="AM294" s="220">
        <v>0</v>
      </c>
      <c r="AN294" s="220">
        <v>2.7373623311637276</v>
      </c>
      <c r="AO294" s="220">
        <v>2.7373623311637276</v>
      </c>
      <c r="AP294" s="220">
        <v>0</v>
      </c>
      <c r="AQ294" s="220">
        <v>0</v>
      </c>
      <c r="AR294" s="220">
        <v>0</v>
      </c>
      <c r="AS294" s="220">
        <v>2.4794661321807161</v>
      </c>
      <c r="AT294" s="220">
        <v>2.600452642015556</v>
      </c>
      <c r="AU294" s="220">
        <v>2.7273427354372148</v>
      </c>
      <c r="AV294" s="220">
        <v>2.8604244800923593</v>
      </c>
      <c r="AW294" s="220">
        <v>3</v>
      </c>
      <c r="AX294" s="220">
        <v>2.4977175106913725</v>
      </c>
      <c r="AY294" s="220">
        <v>2.6147959437888453</v>
      </c>
      <c r="AZ294" s="220">
        <v>2.7373623311637276</v>
      </c>
      <c r="BA294" s="220">
        <v>2.8656739161131335</v>
      </c>
      <c r="BB294" s="220">
        <v>3</v>
      </c>
      <c r="BC294" s="220">
        <v>0</v>
      </c>
      <c r="BD294" s="220">
        <v>0</v>
      </c>
      <c r="BE294" s="220">
        <v>0</v>
      </c>
      <c r="BF294" s="220">
        <v>0</v>
      </c>
      <c r="BG294" s="220">
        <v>0</v>
      </c>
      <c r="BH294" s="222">
        <v>3.0379733228516161</v>
      </c>
      <c r="BI294" s="222">
        <v>3.0764273034526965</v>
      </c>
      <c r="BJ294" s="222">
        <v>3.1153680258605418</v>
      </c>
      <c r="BK294" s="223">
        <v>3.094885847943218</v>
      </c>
      <c r="BL294" s="223">
        <v>3.0745383313592431</v>
      </c>
      <c r="BM294" s="223">
        <v>3.0966100285062779</v>
      </c>
      <c r="BN294" s="223">
        <v>3.1188401753984278</v>
      </c>
      <c r="BO294" s="223">
        <v>3.1412299095251015</v>
      </c>
      <c r="BP294" s="223">
        <v>3.1637803765415899</v>
      </c>
      <c r="BQ294" s="223">
        <v>3.1864927303276898</v>
      </c>
      <c r="BR294" s="223">
        <v>3.2043805056497248</v>
      </c>
      <c r="BS294" s="223">
        <v>3.2223686962348879</v>
      </c>
      <c r="BT294" s="223">
        <v>3.2404578657768131</v>
      </c>
      <c r="BU294" s="223">
        <v>3.2586485811334986</v>
      </c>
      <c r="BV294" s="223">
        <v>3.27694141234507</v>
      </c>
      <c r="BW294" s="222">
        <v>3.0379733228516161</v>
      </c>
      <c r="BX294" s="222">
        <v>3.0764273034526965</v>
      </c>
      <c r="BY294" s="222">
        <v>3.1153680258605418</v>
      </c>
      <c r="BZ294" s="223">
        <v>3.094885847943218</v>
      </c>
      <c r="CA294" s="223">
        <v>3.0745383313592431</v>
      </c>
      <c r="CB294" s="223">
        <v>3.0966100285062779</v>
      </c>
      <c r="CC294" s="223">
        <v>3.1188401753984278</v>
      </c>
      <c r="CD294" s="223">
        <v>3.1412299095251015</v>
      </c>
      <c r="CE294" s="223">
        <v>3.1637803765415899</v>
      </c>
      <c r="CF294" s="223">
        <v>3.1864927303276898</v>
      </c>
      <c r="CG294" s="223">
        <v>3.2043805056497248</v>
      </c>
      <c r="CH294" s="223">
        <v>3.2223686962348879</v>
      </c>
      <c r="CI294" s="223">
        <v>3.2404578657768131</v>
      </c>
      <c r="CJ294" s="223">
        <v>3.2586485811334986</v>
      </c>
      <c r="CK294" s="223">
        <v>3.27694141234507</v>
      </c>
      <c r="CL294" s="222">
        <v>0</v>
      </c>
      <c r="CM294" s="222">
        <v>0</v>
      </c>
      <c r="CN294" s="222">
        <v>0</v>
      </c>
      <c r="CO294" s="223">
        <v>0</v>
      </c>
      <c r="CP294" s="223">
        <v>0</v>
      </c>
      <c r="CQ294" s="223">
        <v>0</v>
      </c>
      <c r="CR294" s="223">
        <v>0</v>
      </c>
      <c r="CS294" s="223">
        <v>0</v>
      </c>
      <c r="CT294" s="223">
        <v>0</v>
      </c>
      <c r="CU294" s="223">
        <v>0</v>
      </c>
      <c r="CV294" s="223">
        <v>0</v>
      </c>
      <c r="CW294" s="223">
        <v>0</v>
      </c>
      <c r="CX294" s="223">
        <v>0</v>
      </c>
      <c r="CY294" s="223">
        <v>0</v>
      </c>
      <c r="CZ294" s="223">
        <v>0</v>
      </c>
      <c r="DA294" s="224">
        <v>0</v>
      </c>
      <c r="DB294" s="224">
        <v>0</v>
      </c>
      <c r="DC294" s="224">
        <v>0</v>
      </c>
      <c r="DD294" s="225">
        <v>0</v>
      </c>
      <c r="DE294" s="225">
        <v>0</v>
      </c>
      <c r="DF294" s="225">
        <v>0</v>
      </c>
      <c r="DG294" s="225">
        <v>0</v>
      </c>
      <c r="DH294" s="225">
        <v>0</v>
      </c>
      <c r="DI294" s="225">
        <v>0</v>
      </c>
      <c r="DJ294" s="225">
        <v>0</v>
      </c>
      <c r="DK294" s="225">
        <v>0</v>
      </c>
      <c r="DL294" s="225">
        <v>0</v>
      </c>
      <c r="DM294" s="225">
        <v>0</v>
      </c>
      <c r="DN294" s="225">
        <v>0</v>
      </c>
      <c r="DO294" s="225">
        <v>0</v>
      </c>
      <c r="DP294" s="224">
        <v>0</v>
      </c>
      <c r="DQ294" s="224">
        <v>0</v>
      </c>
      <c r="DR294" s="224">
        <v>0</v>
      </c>
      <c r="DS294" s="225">
        <v>0</v>
      </c>
      <c r="DT294" s="225">
        <v>0</v>
      </c>
      <c r="DU294" s="225">
        <v>0</v>
      </c>
      <c r="DV294" s="225">
        <v>0</v>
      </c>
      <c r="DW294" s="225">
        <v>0</v>
      </c>
      <c r="DX294" s="225">
        <v>0</v>
      </c>
      <c r="DY294" s="225">
        <v>0</v>
      </c>
      <c r="DZ294" s="225">
        <v>0</v>
      </c>
      <c r="EA294" s="225">
        <v>0</v>
      </c>
      <c r="EB294" s="225">
        <v>0</v>
      </c>
      <c r="EC294" s="225">
        <v>0</v>
      </c>
      <c r="ED294" s="225">
        <v>0</v>
      </c>
    </row>
    <row r="295" spans="1:134" ht="15" x14ac:dyDescent="0.25">
      <c r="A295" s="216">
        <v>89</v>
      </c>
      <c r="B295" s="216">
        <v>98</v>
      </c>
      <c r="C295" s="216" t="s">
        <v>993</v>
      </c>
      <c r="D295" s="2">
        <v>99709</v>
      </c>
      <c r="E295" s="2">
        <v>99709</v>
      </c>
      <c r="F295" s="217" t="s">
        <v>703</v>
      </c>
      <c r="G295" s="20">
        <v>55</v>
      </c>
      <c r="H295" s="20">
        <v>34</v>
      </c>
      <c r="I295" s="20">
        <v>27</v>
      </c>
      <c r="J295" s="20">
        <v>7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  <c r="S295" s="20">
        <v>834.49503068156923</v>
      </c>
      <c r="T295" s="20">
        <v>834.49503068156923</v>
      </c>
      <c r="U295" s="20">
        <v>1408.3846153846155</v>
      </c>
      <c r="V295" s="20">
        <v>0</v>
      </c>
      <c r="W295" s="20">
        <v>0</v>
      </c>
      <c r="X295" s="20">
        <v>1365.173957061457</v>
      </c>
      <c r="Y295" s="20">
        <v>0.77901940401940406</v>
      </c>
      <c r="Z295" s="20">
        <v>33.176801801801801</v>
      </c>
      <c r="AA295" s="20">
        <v>4.4178794178794181E-2</v>
      </c>
      <c r="AB295" s="218">
        <v>0</v>
      </c>
      <c r="AC295" s="218">
        <v>0</v>
      </c>
      <c r="AD295" s="219">
        <v>33.999999999999993</v>
      </c>
      <c r="AE295" s="220">
        <v>0.61863305613305619</v>
      </c>
      <c r="AF295" s="220">
        <v>26.346283783783782</v>
      </c>
      <c r="AG295" s="221">
        <v>26.964916839916839</v>
      </c>
      <c r="AH295" s="220">
        <v>3.5083160083160085E-2</v>
      </c>
      <c r="AI295" s="220">
        <v>0.74174986541100141</v>
      </c>
      <c r="AJ295" s="220">
        <v>31.589570355093478</v>
      </c>
      <c r="AK295" s="220">
        <v>32.33132022050448</v>
      </c>
      <c r="AL295" s="220">
        <v>4.2065209758657927E-2</v>
      </c>
      <c r="AM295" s="220">
        <v>0.59014786748743053</v>
      </c>
      <c r="AN295" s="220">
        <v>25.133159369800229</v>
      </c>
      <c r="AO295" s="220">
        <v>25.72330723728766</v>
      </c>
      <c r="AP295" s="220">
        <v>3.3467742957699276E-2</v>
      </c>
      <c r="AQ295" s="220">
        <v>0</v>
      </c>
      <c r="AR295" s="220">
        <v>0</v>
      </c>
      <c r="AS295" s="220">
        <v>30.784537969636812</v>
      </c>
      <c r="AT295" s="220">
        <v>31.548450911837278</v>
      </c>
      <c r="AU295" s="220">
        <v>32.331320220504473</v>
      </c>
      <c r="AV295" s="220">
        <v>33.133616294567091</v>
      </c>
      <c r="AW295" s="220">
        <v>33.955821205821202</v>
      </c>
      <c r="AX295" s="220">
        <v>24.538868009575378</v>
      </c>
      <c r="AY295" s="220">
        <v>25.124108761616938</v>
      </c>
      <c r="AZ295" s="220">
        <v>25.72330723728766</v>
      </c>
      <c r="BA295" s="220">
        <v>26.336796321897101</v>
      </c>
      <c r="BB295" s="220">
        <v>26.964916839916839</v>
      </c>
      <c r="BC295" s="220">
        <v>0</v>
      </c>
      <c r="BD295" s="220">
        <v>0</v>
      </c>
      <c r="BE295" s="220">
        <v>0</v>
      </c>
      <c r="BF295" s="220">
        <v>0</v>
      </c>
      <c r="BG295" s="220">
        <v>0</v>
      </c>
      <c r="BH295" s="222">
        <v>34.129764280628343</v>
      </c>
      <c r="BI295" s="222">
        <v>34.304598401276785</v>
      </c>
      <c r="BJ295" s="222">
        <v>34.480328132263807</v>
      </c>
      <c r="BK295" s="223">
        <v>34.917931085069391</v>
      </c>
      <c r="BL295" s="223">
        <v>35.355534037874968</v>
      </c>
      <c r="BM295" s="223">
        <v>35.793136990680544</v>
      </c>
      <c r="BN295" s="223">
        <v>36.230739943486128</v>
      </c>
      <c r="BO295" s="223">
        <v>36.748176733606705</v>
      </c>
      <c r="BP295" s="223">
        <v>37.265613523727289</v>
      </c>
      <c r="BQ295" s="223">
        <v>38.70009684818487</v>
      </c>
      <c r="BR295" s="223">
        <v>40.409185542990421</v>
      </c>
      <c r="BS295" s="223">
        <v>41.159612740306031</v>
      </c>
      <c r="BT295" s="223">
        <v>41.571714400063627</v>
      </c>
      <c r="BU295" s="223">
        <v>41.99848455201986</v>
      </c>
      <c r="BV295" s="223">
        <v>42.435522648515132</v>
      </c>
      <c r="BW295" s="222">
        <v>27.103048105204863</v>
      </c>
      <c r="BX295" s="222">
        <v>27.241886965719804</v>
      </c>
      <c r="BY295" s="222">
        <v>27.381437046209491</v>
      </c>
      <c r="BZ295" s="223">
        <v>27.728945273437454</v>
      </c>
      <c r="CA295" s="223">
        <v>28.076453500665416</v>
      </c>
      <c r="CB295" s="223">
        <v>28.423961727893371</v>
      </c>
      <c r="CC295" s="223">
        <v>28.771469955121333</v>
      </c>
      <c r="CD295" s="223">
        <v>29.182375641393559</v>
      </c>
      <c r="CE295" s="223">
        <v>29.593281327665785</v>
      </c>
      <c r="CF295" s="223">
        <v>30.73242985002916</v>
      </c>
      <c r="CG295" s="223">
        <v>32.089647342962984</v>
      </c>
      <c r="CH295" s="223">
        <v>32.685574823184197</v>
      </c>
      <c r="CI295" s="223">
        <v>33.012832023579932</v>
      </c>
      <c r="CJ295" s="223">
        <v>33.351737732486356</v>
      </c>
      <c r="CK295" s="223">
        <v>33.698797397350248</v>
      </c>
      <c r="CL295" s="222">
        <v>0</v>
      </c>
      <c r="CM295" s="222">
        <v>0</v>
      </c>
      <c r="CN295" s="222">
        <v>0</v>
      </c>
      <c r="CO295" s="223">
        <v>0</v>
      </c>
      <c r="CP295" s="223">
        <v>0</v>
      </c>
      <c r="CQ295" s="223">
        <v>0</v>
      </c>
      <c r="CR295" s="223">
        <v>0</v>
      </c>
      <c r="CS295" s="223">
        <v>0</v>
      </c>
      <c r="CT295" s="223">
        <v>0</v>
      </c>
      <c r="CU295" s="223">
        <v>0</v>
      </c>
      <c r="CV295" s="223">
        <v>0</v>
      </c>
      <c r="CW295" s="223">
        <v>0</v>
      </c>
      <c r="CX295" s="223">
        <v>0</v>
      </c>
      <c r="CY295" s="223">
        <v>0</v>
      </c>
      <c r="CZ295" s="223">
        <v>0</v>
      </c>
      <c r="DA295" s="224">
        <v>4.4405105751533114E-2</v>
      </c>
      <c r="DB295" s="224">
        <v>4.4632576634500119E-2</v>
      </c>
      <c r="DC295" s="224">
        <v>4.4861212766411411E-2</v>
      </c>
      <c r="DD295" s="225">
        <v>4.5430563472637769E-2</v>
      </c>
      <c r="DE295" s="225">
        <v>4.5999914178864135E-2</v>
      </c>
      <c r="DF295" s="225">
        <v>4.6569264885090486E-2</v>
      </c>
      <c r="DG295" s="225">
        <v>4.7138615591316851E-2</v>
      </c>
      <c r="DH295" s="225">
        <v>4.7811835458764912E-2</v>
      </c>
      <c r="DI295" s="225">
        <v>4.8485055326212979E-2</v>
      </c>
      <c r="DJ295" s="225">
        <v>5.0351414062171321E-2</v>
      </c>
      <c r="DK295" s="225">
        <v>5.2575052749141857E-2</v>
      </c>
      <c r="DL295" s="225">
        <v>5.3551408717546226E-2</v>
      </c>
      <c r="DM295" s="225">
        <v>5.4087580536122337E-2</v>
      </c>
      <c r="DN295" s="225">
        <v>5.4642837044001906E-2</v>
      </c>
      <c r="DO295" s="225">
        <v>5.5211452834393882E-2</v>
      </c>
      <c r="DP295" s="224">
        <v>0</v>
      </c>
      <c r="DQ295" s="224">
        <v>0</v>
      </c>
      <c r="DR295" s="224">
        <v>0</v>
      </c>
      <c r="DS295" s="225">
        <v>0</v>
      </c>
      <c r="DT295" s="225">
        <v>0</v>
      </c>
      <c r="DU295" s="225">
        <v>0</v>
      </c>
      <c r="DV295" s="225">
        <v>0</v>
      </c>
      <c r="DW295" s="225">
        <v>0</v>
      </c>
      <c r="DX295" s="225">
        <v>0</v>
      </c>
      <c r="DY295" s="225">
        <v>0</v>
      </c>
      <c r="DZ295" s="225">
        <v>0</v>
      </c>
      <c r="EA295" s="225">
        <v>0</v>
      </c>
      <c r="EB295" s="225">
        <v>0</v>
      </c>
      <c r="EC295" s="225">
        <v>0</v>
      </c>
      <c r="ED295" s="225">
        <v>0</v>
      </c>
    </row>
    <row r="296" spans="1:134" ht="15" x14ac:dyDescent="0.25">
      <c r="A296" s="216">
        <v>90</v>
      </c>
      <c r="B296" s="216">
        <v>98</v>
      </c>
      <c r="C296" s="216" t="s">
        <v>994</v>
      </c>
      <c r="D296" s="2">
        <v>99709</v>
      </c>
      <c r="E296" s="2">
        <v>99709</v>
      </c>
      <c r="F296" s="217" t="s">
        <v>703</v>
      </c>
      <c r="G296" s="20">
        <v>10</v>
      </c>
      <c r="H296" s="20">
        <v>3</v>
      </c>
      <c r="I296" s="20">
        <v>3</v>
      </c>
      <c r="J296" s="20">
        <v>0</v>
      </c>
      <c r="K296" s="20">
        <v>0</v>
      </c>
      <c r="L296" s="20">
        <v>2</v>
      </c>
      <c r="M296" s="20">
        <v>2</v>
      </c>
      <c r="N296" s="20">
        <v>0</v>
      </c>
      <c r="O296" s="20">
        <v>0</v>
      </c>
      <c r="P296" s="20">
        <v>0</v>
      </c>
      <c r="Q296" s="20">
        <v>2</v>
      </c>
      <c r="R296" s="20">
        <v>0</v>
      </c>
      <c r="S296" s="20">
        <v>1071</v>
      </c>
      <c r="T296" s="20">
        <v>1071</v>
      </c>
      <c r="U296" s="20">
        <v>0</v>
      </c>
      <c r="V296" s="20">
        <v>0</v>
      </c>
      <c r="W296" s="20">
        <v>0</v>
      </c>
      <c r="X296" s="20">
        <v>1071</v>
      </c>
      <c r="Y296" s="20">
        <v>0</v>
      </c>
      <c r="Z296" s="20">
        <v>3</v>
      </c>
      <c r="AA296" s="20">
        <v>0</v>
      </c>
      <c r="AB296" s="218">
        <v>0</v>
      </c>
      <c r="AC296" s="218">
        <v>0</v>
      </c>
      <c r="AD296" s="219">
        <v>3</v>
      </c>
      <c r="AE296" s="220">
        <v>0</v>
      </c>
      <c r="AF296" s="220">
        <v>3</v>
      </c>
      <c r="AG296" s="221">
        <v>3</v>
      </c>
      <c r="AH296" s="220">
        <v>0</v>
      </c>
      <c r="AI296" s="220">
        <v>0</v>
      </c>
      <c r="AJ296" s="220">
        <v>2.8564751850232182</v>
      </c>
      <c r="AK296" s="220">
        <v>2.8564751850232182</v>
      </c>
      <c r="AL296" s="220">
        <v>0</v>
      </c>
      <c r="AM296" s="220">
        <v>0</v>
      </c>
      <c r="AN296" s="220">
        <v>2.861863886693929</v>
      </c>
      <c r="AO296" s="220">
        <v>2.861863886693929</v>
      </c>
      <c r="AP296" s="220">
        <v>0</v>
      </c>
      <c r="AQ296" s="220">
        <v>0</v>
      </c>
      <c r="AR296" s="220">
        <v>0</v>
      </c>
      <c r="AS296" s="220">
        <v>2.7198168275511425</v>
      </c>
      <c r="AT296" s="220">
        <v>2.7873086079062741</v>
      </c>
      <c r="AU296" s="220">
        <v>2.8564751850232182</v>
      </c>
      <c r="AV296" s="220">
        <v>2.9273581186916053</v>
      </c>
      <c r="AW296" s="220">
        <v>3</v>
      </c>
      <c r="AX296" s="220">
        <v>2.7300883019876268</v>
      </c>
      <c r="AY296" s="220">
        <v>2.7951996563651655</v>
      </c>
      <c r="AZ296" s="220">
        <v>2.861863886693929</v>
      </c>
      <c r="BA296" s="220">
        <v>2.9301180283534292</v>
      </c>
      <c r="BB296" s="220">
        <v>3</v>
      </c>
      <c r="BC296" s="220">
        <v>0</v>
      </c>
      <c r="BD296" s="220">
        <v>0</v>
      </c>
      <c r="BE296" s="220">
        <v>0</v>
      </c>
      <c r="BF296" s="220">
        <v>0</v>
      </c>
      <c r="BG296" s="220">
        <v>0</v>
      </c>
      <c r="BH296" s="222">
        <v>3.015367887033519</v>
      </c>
      <c r="BI296" s="222">
        <v>3.0308144980509963</v>
      </c>
      <c r="BJ296" s="222">
        <v>3.0463402363261958</v>
      </c>
      <c r="BK296" s="223">
        <v>3.0850024984007671</v>
      </c>
      <c r="BL296" s="223">
        <v>3.1236647604753385</v>
      </c>
      <c r="BM296" s="223">
        <v>3.1623270225499089</v>
      </c>
      <c r="BN296" s="223">
        <v>3.2009892846244803</v>
      </c>
      <c r="BO296" s="223">
        <v>3.2467048737410713</v>
      </c>
      <c r="BP296" s="223">
        <v>3.2924204628576619</v>
      </c>
      <c r="BQ296" s="223">
        <v>3.4191571996100332</v>
      </c>
      <c r="BR296" s="223">
        <v>3.570155346682903</v>
      </c>
      <c r="BS296" s="223">
        <v>3.6364556602079623</v>
      </c>
      <c r="BT296" s="223">
        <v>3.6728648806411539</v>
      </c>
      <c r="BU296" s="223">
        <v>3.7105700637409291</v>
      </c>
      <c r="BV296" s="223">
        <v>3.7491824207073114</v>
      </c>
      <c r="BW296" s="222">
        <v>3.015367887033519</v>
      </c>
      <c r="BX296" s="222">
        <v>3.0308144980509963</v>
      </c>
      <c r="BY296" s="222">
        <v>3.0463402363261958</v>
      </c>
      <c r="BZ296" s="223">
        <v>3.0850024984007671</v>
      </c>
      <c r="CA296" s="223">
        <v>3.1236647604753385</v>
      </c>
      <c r="CB296" s="223">
        <v>3.1623270225499089</v>
      </c>
      <c r="CC296" s="223">
        <v>3.2009892846244803</v>
      </c>
      <c r="CD296" s="223">
        <v>3.2467048737410713</v>
      </c>
      <c r="CE296" s="223">
        <v>3.2924204628576619</v>
      </c>
      <c r="CF296" s="223">
        <v>3.4191571996100332</v>
      </c>
      <c r="CG296" s="223">
        <v>3.570155346682903</v>
      </c>
      <c r="CH296" s="223">
        <v>3.6364556602079623</v>
      </c>
      <c r="CI296" s="223">
        <v>3.6728648806411539</v>
      </c>
      <c r="CJ296" s="223">
        <v>3.7105700637409291</v>
      </c>
      <c r="CK296" s="223">
        <v>3.7491824207073114</v>
      </c>
      <c r="CL296" s="222">
        <v>0</v>
      </c>
      <c r="CM296" s="222">
        <v>0</v>
      </c>
      <c r="CN296" s="222">
        <v>0</v>
      </c>
      <c r="CO296" s="223">
        <v>0</v>
      </c>
      <c r="CP296" s="223">
        <v>0</v>
      </c>
      <c r="CQ296" s="223">
        <v>0</v>
      </c>
      <c r="CR296" s="223">
        <v>0</v>
      </c>
      <c r="CS296" s="223">
        <v>0</v>
      </c>
      <c r="CT296" s="223">
        <v>0</v>
      </c>
      <c r="CU296" s="223">
        <v>0</v>
      </c>
      <c r="CV296" s="223">
        <v>0</v>
      </c>
      <c r="CW296" s="223">
        <v>0</v>
      </c>
      <c r="CX296" s="223">
        <v>0</v>
      </c>
      <c r="CY296" s="223">
        <v>0</v>
      </c>
      <c r="CZ296" s="223">
        <v>0</v>
      </c>
      <c r="DA296" s="224">
        <v>0</v>
      </c>
      <c r="DB296" s="224">
        <v>0</v>
      </c>
      <c r="DC296" s="224">
        <v>0</v>
      </c>
      <c r="DD296" s="225">
        <v>0</v>
      </c>
      <c r="DE296" s="225">
        <v>0</v>
      </c>
      <c r="DF296" s="225">
        <v>0</v>
      </c>
      <c r="DG296" s="225">
        <v>0</v>
      </c>
      <c r="DH296" s="225">
        <v>0</v>
      </c>
      <c r="DI296" s="225">
        <v>0</v>
      </c>
      <c r="DJ296" s="225">
        <v>0</v>
      </c>
      <c r="DK296" s="225">
        <v>0</v>
      </c>
      <c r="DL296" s="225">
        <v>0</v>
      </c>
      <c r="DM296" s="225">
        <v>0</v>
      </c>
      <c r="DN296" s="225">
        <v>0</v>
      </c>
      <c r="DO296" s="225">
        <v>0</v>
      </c>
      <c r="DP296" s="224">
        <v>0</v>
      </c>
      <c r="DQ296" s="224">
        <v>0</v>
      </c>
      <c r="DR296" s="224">
        <v>0</v>
      </c>
      <c r="DS296" s="225">
        <v>0</v>
      </c>
      <c r="DT296" s="225">
        <v>0</v>
      </c>
      <c r="DU296" s="225">
        <v>0</v>
      </c>
      <c r="DV296" s="225">
        <v>0</v>
      </c>
      <c r="DW296" s="225">
        <v>0</v>
      </c>
      <c r="DX296" s="225">
        <v>0</v>
      </c>
      <c r="DY296" s="225">
        <v>0</v>
      </c>
      <c r="DZ296" s="225">
        <v>0</v>
      </c>
      <c r="EA296" s="225">
        <v>0</v>
      </c>
      <c r="EB296" s="225">
        <v>0</v>
      </c>
      <c r="EC296" s="225">
        <v>0</v>
      </c>
      <c r="ED296" s="225">
        <v>0</v>
      </c>
    </row>
    <row r="297" spans="1:134" ht="15" x14ac:dyDescent="0.25">
      <c r="A297" s="216">
        <v>101</v>
      </c>
      <c r="B297" s="216">
        <v>98</v>
      </c>
      <c r="C297" s="216" t="s">
        <v>995</v>
      </c>
      <c r="D297" s="2">
        <v>99709</v>
      </c>
      <c r="E297" s="2">
        <v>99709</v>
      </c>
      <c r="F297" s="217" t="s">
        <v>773</v>
      </c>
      <c r="G297" s="20">
        <v>34</v>
      </c>
      <c r="H297" s="20">
        <v>20</v>
      </c>
      <c r="I297" s="20">
        <v>15</v>
      </c>
      <c r="J297" s="20">
        <v>5</v>
      </c>
      <c r="K297" s="20">
        <v>0</v>
      </c>
      <c r="L297" s="20">
        <v>29</v>
      </c>
      <c r="M297" s="20">
        <v>29</v>
      </c>
      <c r="N297" s="20">
        <v>1</v>
      </c>
      <c r="O297" s="20">
        <v>0</v>
      </c>
      <c r="P297" s="20">
        <v>0</v>
      </c>
      <c r="Q297" s="20">
        <v>30</v>
      </c>
      <c r="R297" s="20">
        <v>0</v>
      </c>
      <c r="S297" s="20">
        <v>1284.5862068965516</v>
      </c>
      <c r="T297" s="20">
        <v>1284.5862068965516</v>
      </c>
      <c r="U297" s="20">
        <v>11822</v>
      </c>
      <c r="V297" s="20">
        <v>0</v>
      </c>
      <c r="W297" s="20">
        <v>0</v>
      </c>
      <c r="X297" s="20">
        <v>1635.8333333333333</v>
      </c>
      <c r="Y297" s="20">
        <v>0</v>
      </c>
      <c r="Z297" s="20">
        <v>20</v>
      </c>
      <c r="AA297" s="20">
        <v>0</v>
      </c>
      <c r="AB297" s="218">
        <v>1</v>
      </c>
      <c r="AC297" s="218">
        <v>0</v>
      </c>
      <c r="AD297" s="219">
        <v>21</v>
      </c>
      <c r="AE297" s="220">
        <v>0</v>
      </c>
      <c r="AF297" s="220">
        <v>15</v>
      </c>
      <c r="AG297" s="221">
        <v>15</v>
      </c>
      <c r="AH297" s="220">
        <v>0</v>
      </c>
      <c r="AI297" s="220">
        <v>0</v>
      </c>
      <c r="AJ297" s="220">
        <v>19.043167900154788</v>
      </c>
      <c r="AK297" s="220">
        <v>19.043167900154788</v>
      </c>
      <c r="AL297" s="220">
        <v>0</v>
      </c>
      <c r="AM297" s="220">
        <v>0</v>
      </c>
      <c r="AN297" s="220">
        <v>14.309319433469645</v>
      </c>
      <c r="AO297" s="220">
        <v>14.309319433469645</v>
      </c>
      <c r="AP297" s="220">
        <v>0</v>
      </c>
      <c r="AQ297" s="220">
        <v>0.95966573850124082</v>
      </c>
      <c r="AR297" s="220">
        <v>0</v>
      </c>
      <c r="AS297" s="220">
        <v>18.132112183674284</v>
      </c>
      <c r="AT297" s="220">
        <v>18.582057386041829</v>
      </c>
      <c r="AU297" s="220">
        <v>19.043167900154788</v>
      </c>
      <c r="AV297" s="220">
        <v>19.515720791277367</v>
      </c>
      <c r="AW297" s="220">
        <v>20</v>
      </c>
      <c r="AX297" s="220">
        <v>13.650441509938135</v>
      </c>
      <c r="AY297" s="220">
        <v>13.975998281825829</v>
      </c>
      <c r="AZ297" s="220">
        <v>14.309319433469645</v>
      </c>
      <c r="BA297" s="220">
        <v>14.650590141767145</v>
      </c>
      <c r="BB297" s="220">
        <v>15</v>
      </c>
      <c r="BC297" s="220">
        <v>0.92095832965313207</v>
      </c>
      <c r="BD297" s="220">
        <v>0.94011284192667122</v>
      </c>
      <c r="BE297" s="220">
        <v>0.95966573850124082</v>
      </c>
      <c r="BF297" s="220">
        <v>0.97962530515561963</v>
      </c>
      <c r="BG297" s="220">
        <v>1</v>
      </c>
      <c r="BH297" s="222">
        <v>20.208076675314587</v>
      </c>
      <c r="BI297" s="222">
        <v>20.418318145769668</v>
      </c>
      <c r="BJ297" s="222">
        <v>20.630746933534031</v>
      </c>
      <c r="BK297" s="223">
        <v>20.688503435714264</v>
      </c>
      <c r="BL297" s="223">
        <v>20.7462599378945</v>
      </c>
      <c r="BM297" s="223">
        <v>20.804016440074736</v>
      </c>
      <c r="BN297" s="223">
        <v>20.861772942254969</v>
      </c>
      <c r="BO297" s="223">
        <v>20.930066217940453</v>
      </c>
      <c r="BP297" s="223">
        <v>20.998359493625941</v>
      </c>
      <c r="BQ297" s="223">
        <v>21.187688058996372</v>
      </c>
      <c r="BR297" s="223">
        <v>21.413260085635802</v>
      </c>
      <c r="BS297" s="223">
        <v>21.512304321466452</v>
      </c>
      <c r="BT297" s="223">
        <v>21.566695065993361</v>
      </c>
      <c r="BU297" s="223">
        <v>21.623021813913798</v>
      </c>
      <c r="BV297" s="223">
        <v>21.68070376420971</v>
      </c>
      <c r="BW297" s="222">
        <v>15.15605750648594</v>
      </c>
      <c r="BX297" s="222">
        <v>15.313738609327253</v>
      </c>
      <c r="BY297" s="222">
        <v>15.473060200150522</v>
      </c>
      <c r="BZ297" s="223">
        <v>15.516377576785697</v>
      </c>
      <c r="CA297" s="223">
        <v>15.559694953420873</v>
      </c>
      <c r="CB297" s="223">
        <v>15.603012330056051</v>
      </c>
      <c r="CC297" s="223">
        <v>15.646329706691226</v>
      </c>
      <c r="CD297" s="223">
        <v>15.697549663455339</v>
      </c>
      <c r="CE297" s="223">
        <v>15.748769620219454</v>
      </c>
      <c r="CF297" s="223">
        <v>15.890766044247277</v>
      </c>
      <c r="CG297" s="223">
        <v>16.059945064226849</v>
      </c>
      <c r="CH297" s="223">
        <v>16.134228241099837</v>
      </c>
      <c r="CI297" s="223">
        <v>16.175021299495022</v>
      </c>
      <c r="CJ297" s="223">
        <v>16.21726636043535</v>
      </c>
      <c r="CK297" s="223">
        <v>16.260527823157283</v>
      </c>
      <c r="CL297" s="222">
        <v>1.0104038337657293</v>
      </c>
      <c r="CM297" s="222">
        <v>1.0209159072884835</v>
      </c>
      <c r="CN297" s="222">
        <v>1.0315373466767015</v>
      </c>
      <c r="CO297" s="223">
        <v>1.0344251717857131</v>
      </c>
      <c r="CP297" s="223">
        <v>1.0373129968947248</v>
      </c>
      <c r="CQ297" s="223">
        <v>1.0402008220037369</v>
      </c>
      <c r="CR297" s="223">
        <v>1.0430886471127485</v>
      </c>
      <c r="CS297" s="223">
        <v>1.0465033108970225</v>
      </c>
      <c r="CT297" s="223">
        <v>1.049917974681297</v>
      </c>
      <c r="CU297" s="223">
        <v>1.0593844029498185</v>
      </c>
      <c r="CV297" s="223">
        <v>1.07066300428179</v>
      </c>
      <c r="CW297" s="223">
        <v>1.0756152160733226</v>
      </c>
      <c r="CX297" s="223">
        <v>1.0783347532996681</v>
      </c>
      <c r="CY297" s="223">
        <v>1.0811510906956898</v>
      </c>
      <c r="CZ297" s="223">
        <v>1.0840351882104855</v>
      </c>
      <c r="DA297" s="224">
        <v>0</v>
      </c>
      <c r="DB297" s="224">
        <v>0</v>
      </c>
      <c r="DC297" s="224">
        <v>0</v>
      </c>
      <c r="DD297" s="225">
        <v>0</v>
      </c>
      <c r="DE297" s="225">
        <v>0</v>
      </c>
      <c r="DF297" s="225">
        <v>0</v>
      </c>
      <c r="DG297" s="225">
        <v>0</v>
      </c>
      <c r="DH297" s="225">
        <v>0</v>
      </c>
      <c r="DI297" s="225">
        <v>0</v>
      </c>
      <c r="DJ297" s="225">
        <v>0</v>
      </c>
      <c r="DK297" s="225">
        <v>0</v>
      </c>
      <c r="DL297" s="225">
        <v>0</v>
      </c>
      <c r="DM297" s="225">
        <v>0</v>
      </c>
      <c r="DN297" s="225">
        <v>0</v>
      </c>
      <c r="DO297" s="225">
        <v>0</v>
      </c>
      <c r="DP297" s="224">
        <v>0</v>
      </c>
      <c r="DQ297" s="224">
        <v>0</v>
      </c>
      <c r="DR297" s="224">
        <v>0</v>
      </c>
      <c r="DS297" s="225">
        <v>0</v>
      </c>
      <c r="DT297" s="225">
        <v>0</v>
      </c>
      <c r="DU297" s="225">
        <v>0</v>
      </c>
      <c r="DV297" s="225">
        <v>0</v>
      </c>
      <c r="DW297" s="225">
        <v>0</v>
      </c>
      <c r="DX297" s="225">
        <v>0</v>
      </c>
      <c r="DY297" s="225">
        <v>0</v>
      </c>
      <c r="DZ297" s="225">
        <v>0</v>
      </c>
      <c r="EA297" s="225">
        <v>0</v>
      </c>
      <c r="EB297" s="225">
        <v>0</v>
      </c>
      <c r="EC297" s="225">
        <v>0</v>
      </c>
      <c r="ED297" s="225">
        <v>0</v>
      </c>
    </row>
    <row r="298" spans="1:134" ht="15" x14ac:dyDescent="0.25">
      <c r="A298" s="216">
        <v>102</v>
      </c>
      <c r="B298" s="216">
        <v>98</v>
      </c>
      <c r="C298" s="216" t="s">
        <v>996</v>
      </c>
      <c r="D298" s="2">
        <v>99709</v>
      </c>
      <c r="E298" s="2">
        <v>99709</v>
      </c>
      <c r="F298" s="217" t="s">
        <v>773</v>
      </c>
      <c r="G298" s="20">
        <v>37</v>
      </c>
      <c r="H298" s="20">
        <v>25</v>
      </c>
      <c r="I298" s="20">
        <v>20</v>
      </c>
      <c r="J298" s="20">
        <v>5</v>
      </c>
      <c r="K298" s="20">
        <v>0</v>
      </c>
      <c r="L298" s="20">
        <v>10</v>
      </c>
      <c r="M298" s="20">
        <v>10</v>
      </c>
      <c r="N298" s="20">
        <v>6</v>
      </c>
      <c r="O298" s="20">
        <v>0</v>
      </c>
      <c r="P298" s="20">
        <v>0</v>
      </c>
      <c r="Q298" s="20">
        <v>16</v>
      </c>
      <c r="R298" s="20">
        <v>0</v>
      </c>
      <c r="S298" s="20">
        <v>1474.6</v>
      </c>
      <c r="T298" s="20">
        <v>1474.6</v>
      </c>
      <c r="U298" s="20">
        <v>7943.166666666667</v>
      </c>
      <c r="V298" s="20">
        <v>0</v>
      </c>
      <c r="W298" s="20">
        <v>0</v>
      </c>
      <c r="X298" s="20">
        <v>3900.3125</v>
      </c>
      <c r="Y298" s="20">
        <v>0</v>
      </c>
      <c r="Z298" s="20">
        <v>25</v>
      </c>
      <c r="AA298" s="20">
        <v>0</v>
      </c>
      <c r="AB298" s="218">
        <v>6</v>
      </c>
      <c r="AC298" s="218">
        <v>0</v>
      </c>
      <c r="AD298" s="219">
        <v>31</v>
      </c>
      <c r="AE298" s="220">
        <v>0</v>
      </c>
      <c r="AF298" s="220">
        <v>20</v>
      </c>
      <c r="AG298" s="221">
        <v>20</v>
      </c>
      <c r="AH298" s="220">
        <v>0</v>
      </c>
      <c r="AI298" s="220">
        <v>0</v>
      </c>
      <c r="AJ298" s="220">
        <v>23.803959875193485</v>
      </c>
      <c r="AK298" s="220">
        <v>23.803959875193485</v>
      </c>
      <c r="AL298" s="220">
        <v>0</v>
      </c>
      <c r="AM298" s="220">
        <v>0</v>
      </c>
      <c r="AN298" s="220">
        <v>19.079092577959525</v>
      </c>
      <c r="AO298" s="220">
        <v>19.079092577959525</v>
      </c>
      <c r="AP298" s="220">
        <v>0</v>
      </c>
      <c r="AQ298" s="220">
        <v>5.7579944310074449</v>
      </c>
      <c r="AR298" s="220">
        <v>0</v>
      </c>
      <c r="AS298" s="220">
        <v>22.665140229592854</v>
      </c>
      <c r="AT298" s="220">
        <v>23.227571732552285</v>
      </c>
      <c r="AU298" s="220">
        <v>23.803959875193485</v>
      </c>
      <c r="AV298" s="220">
        <v>24.394650989096711</v>
      </c>
      <c r="AW298" s="220">
        <v>25</v>
      </c>
      <c r="AX298" s="220">
        <v>18.200588679917512</v>
      </c>
      <c r="AY298" s="220">
        <v>18.63466437576777</v>
      </c>
      <c r="AZ298" s="220">
        <v>19.079092577959525</v>
      </c>
      <c r="BA298" s="220">
        <v>19.534120189022861</v>
      </c>
      <c r="BB298" s="220">
        <v>20</v>
      </c>
      <c r="BC298" s="220">
        <v>5.5257499779187924</v>
      </c>
      <c r="BD298" s="220">
        <v>5.6406770515600275</v>
      </c>
      <c r="BE298" s="220">
        <v>5.7579944310074449</v>
      </c>
      <c r="BF298" s="220">
        <v>5.8777518309337182</v>
      </c>
      <c r="BG298" s="220">
        <v>6</v>
      </c>
      <c r="BH298" s="222">
        <v>25.128065725279324</v>
      </c>
      <c r="BI298" s="222">
        <v>25.256787483758302</v>
      </c>
      <c r="BJ298" s="222">
        <v>25.386168636051632</v>
      </c>
      <c r="BK298" s="223">
        <v>26.120030429903334</v>
      </c>
      <c r="BL298" s="223">
        <v>26.853892223755039</v>
      </c>
      <c r="BM298" s="223">
        <v>27.587754017606734</v>
      </c>
      <c r="BN298" s="223">
        <v>28.32161581145844</v>
      </c>
      <c r="BO298" s="223">
        <v>29.189359250044109</v>
      </c>
      <c r="BP298" s="223">
        <v>30.057102688629783</v>
      </c>
      <c r="BQ298" s="223">
        <v>32.462736606288679</v>
      </c>
      <c r="BR298" s="223">
        <v>35.3288847604098</v>
      </c>
      <c r="BS298" s="223">
        <v>36.587353986100354</v>
      </c>
      <c r="BT298" s="223">
        <v>37.278450015823296</v>
      </c>
      <c r="BU298" s="223">
        <v>37.994145162003235</v>
      </c>
      <c r="BV298" s="223">
        <v>38.727059689703083</v>
      </c>
      <c r="BW298" s="222">
        <v>20.10245258022346</v>
      </c>
      <c r="BX298" s="222">
        <v>20.205429987006642</v>
      </c>
      <c r="BY298" s="222">
        <v>20.308934908841305</v>
      </c>
      <c r="BZ298" s="223">
        <v>20.896024343922669</v>
      </c>
      <c r="CA298" s="223">
        <v>21.483113779004029</v>
      </c>
      <c r="CB298" s="223">
        <v>22.070203214085389</v>
      </c>
      <c r="CC298" s="223">
        <v>22.657292649166749</v>
      </c>
      <c r="CD298" s="223">
        <v>23.351487400035285</v>
      </c>
      <c r="CE298" s="223">
        <v>24.045682150903826</v>
      </c>
      <c r="CF298" s="223">
        <v>25.970189285030941</v>
      </c>
      <c r="CG298" s="223">
        <v>28.263107808327838</v>
      </c>
      <c r="CH298" s="223">
        <v>29.269883188880279</v>
      </c>
      <c r="CI298" s="223">
        <v>29.822760012658637</v>
      </c>
      <c r="CJ298" s="223">
        <v>30.395316129602588</v>
      </c>
      <c r="CK298" s="223">
        <v>30.981647751762463</v>
      </c>
      <c r="CL298" s="222">
        <v>6.030735774067038</v>
      </c>
      <c r="CM298" s="222">
        <v>6.0616289961019927</v>
      </c>
      <c r="CN298" s="222">
        <v>6.0926804726523915</v>
      </c>
      <c r="CO298" s="223">
        <v>6.2688073031767999</v>
      </c>
      <c r="CP298" s="223">
        <v>6.4449341337012092</v>
      </c>
      <c r="CQ298" s="223">
        <v>6.6210609642256166</v>
      </c>
      <c r="CR298" s="223">
        <v>6.797187794750025</v>
      </c>
      <c r="CS298" s="223">
        <v>7.0054462200105858</v>
      </c>
      <c r="CT298" s="223">
        <v>7.2137046452711475</v>
      </c>
      <c r="CU298" s="223">
        <v>7.7910567855092827</v>
      </c>
      <c r="CV298" s="223">
        <v>8.4789323424983518</v>
      </c>
      <c r="CW298" s="223">
        <v>8.7809649566640839</v>
      </c>
      <c r="CX298" s="223">
        <v>8.9468280037975916</v>
      </c>
      <c r="CY298" s="223">
        <v>9.1185948388807763</v>
      </c>
      <c r="CZ298" s="223">
        <v>9.2944943255287384</v>
      </c>
      <c r="DA298" s="224">
        <v>0</v>
      </c>
      <c r="DB298" s="224">
        <v>0</v>
      </c>
      <c r="DC298" s="224">
        <v>0</v>
      </c>
      <c r="DD298" s="225">
        <v>0</v>
      </c>
      <c r="DE298" s="225">
        <v>0</v>
      </c>
      <c r="DF298" s="225">
        <v>0</v>
      </c>
      <c r="DG298" s="225">
        <v>0</v>
      </c>
      <c r="DH298" s="225">
        <v>0</v>
      </c>
      <c r="DI298" s="225">
        <v>0</v>
      </c>
      <c r="DJ298" s="225">
        <v>0</v>
      </c>
      <c r="DK298" s="225">
        <v>0</v>
      </c>
      <c r="DL298" s="225">
        <v>0</v>
      </c>
      <c r="DM298" s="225">
        <v>0</v>
      </c>
      <c r="DN298" s="225">
        <v>0</v>
      </c>
      <c r="DO298" s="225">
        <v>0</v>
      </c>
      <c r="DP298" s="224">
        <v>0</v>
      </c>
      <c r="DQ298" s="224">
        <v>0</v>
      </c>
      <c r="DR298" s="224">
        <v>0</v>
      </c>
      <c r="DS298" s="225">
        <v>0</v>
      </c>
      <c r="DT298" s="225">
        <v>0</v>
      </c>
      <c r="DU298" s="225">
        <v>0</v>
      </c>
      <c r="DV298" s="225">
        <v>0</v>
      </c>
      <c r="DW298" s="225">
        <v>0</v>
      </c>
      <c r="DX298" s="225">
        <v>0</v>
      </c>
      <c r="DY298" s="225">
        <v>0</v>
      </c>
      <c r="DZ298" s="225">
        <v>0</v>
      </c>
      <c r="EA298" s="225">
        <v>0</v>
      </c>
      <c r="EB298" s="225">
        <v>0</v>
      </c>
      <c r="EC298" s="225">
        <v>0</v>
      </c>
      <c r="ED298" s="225">
        <v>0</v>
      </c>
    </row>
    <row r="299" spans="1:134" ht="15" x14ac:dyDescent="0.25">
      <c r="A299" s="216">
        <v>105</v>
      </c>
      <c r="B299" s="216">
        <v>98</v>
      </c>
      <c r="C299" s="216" t="s">
        <v>997</v>
      </c>
      <c r="D299" s="2">
        <v>99709</v>
      </c>
      <c r="E299" s="2">
        <v>99709</v>
      </c>
      <c r="F299" s="217" t="s">
        <v>773</v>
      </c>
      <c r="G299" s="20">
        <v>495</v>
      </c>
      <c r="H299" s="20">
        <v>198</v>
      </c>
      <c r="I299" s="20">
        <v>186</v>
      </c>
      <c r="J299" s="20">
        <v>12</v>
      </c>
      <c r="K299" s="20">
        <v>0</v>
      </c>
      <c r="L299" s="20">
        <v>129</v>
      </c>
      <c r="M299" s="20">
        <v>129</v>
      </c>
      <c r="N299" s="20">
        <v>0</v>
      </c>
      <c r="O299" s="20">
        <v>0</v>
      </c>
      <c r="P299" s="20">
        <v>0</v>
      </c>
      <c r="Q299" s="20">
        <v>129</v>
      </c>
      <c r="R299" s="20">
        <v>0</v>
      </c>
      <c r="S299" s="20">
        <v>2874.6046511627906</v>
      </c>
      <c r="T299" s="20">
        <v>2874.6046511627906</v>
      </c>
      <c r="U299" s="20">
        <v>0</v>
      </c>
      <c r="V299" s="20">
        <v>0</v>
      </c>
      <c r="W299" s="20">
        <v>0</v>
      </c>
      <c r="X299" s="20">
        <v>2874.6046511627906</v>
      </c>
      <c r="Y299" s="20">
        <v>0</v>
      </c>
      <c r="Z299" s="20">
        <v>198</v>
      </c>
      <c r="AA299" s="20">
        <v>0</v>
      </c>
      <c r="AB299" s="218">
        <v>0</v>
      </c>
      <c r="AC299" s="218">
        <v>0</v>
      </c>
      <c r="AD299" s="219">
        <v>198</v>
      </c>
      <c r="AE299" s="220">
        <v>0</v>
      </c>
      <c r="AF299" s="220">
        <v>186</v>
      </c>
      <c r="AG299" s="221">
        <v>186</v>
      </c>
      <c r="AH299" s="220">
        <v>0</v>
      </c>
      <c r="AI299" s="220">
        <v>0</v>
      </c>
      <c r="AJ299" s="220">
        <v>188.52736221153239</v>
      </c>
      <c r="AK299" s="220">
        <v>188.52736221153239</v>
      </c>
      <c r="AL299" s="220">
        <v>0</v>
      </c>
      <c r="AM299" s="220">
        <v>0</v>
      </c>
      <c r="AN299" s="220">
        <v>177.43556097502361</v>
      </c>
      <c r="AO299" s="220">
        <v>177.43556097502361</v>
      </c>
      <c r="AP299" s="220">
        <v>0</v>
      </c>
      <c r="AQ299" s="220">
        <v>0</v>
      </c>
      <c r="AR299" s="220">
        <v>0</v>
      </c>
      <c r="AS299" s="220">
        <v>179.5079106183754</v>
      </c>
      <c r="AT299" s="220">
        <v>183.96236812181408</v>
      </c>
      <c r="AU299" s="220">
        <v>188.52736221153239</v>
      </c>
      <c r="AV299" s="220">
        <v>193.20563583364594</v>
      </c>
      <c r="AW299" s="220">
        <v>198</v>
      </c>
      <c r="AX299" s="220">
        <v>169.26547472323287</v>
      </c>
      <c r="AY299" s="220">
        <v>173.30237869464028</v>
      </c>
      <c r="AZ299" s="220">
        <v>177.43556097502361</v>
      </c>
      <c r="BA299" s="220">
        <v>181.6673177579126</v>
      </c>
      <c r="BB299" s="220">
        <v>186</v>
      </c>
      <c r="BC299" s="220">
        <v>0</v>
      </c>
      <c r="BD299" s="220">
        <v>0</v>
      </c>
      <c r="BE299" s="220">
        <v>0</v>
      </c>
      <c r="BF299" s="220">
        <v>0</v>
      </c>
      <c r="BG299" s="220">
        <v>0</v>
      </c>
      <c r="BH299" s="222">
        <v>202.30349503262556</v>
      </c>
      <c r="BI299" s="222">
        <v>206.70052576977557</v>
      </c>
      <c r="BJ299" s="222">
        <v>211.19312519346911</v>
      </c>
      <c r="BK299" s="223">
        <v>212.69018656628967</v>
      </c>
      <c r="BL299" s="223">
        <v>214.18724793911022</v>
      </c>
      <c r="BM299" s="223">
        <v>215.68430931193083</v>
      </c>
      <c r="BN299" s="223">
        <v>217.18137068475139</v>
      </c>
      <c r="BO299" s="223">
        <v>218.95154756861243</v>
      </c>
      <c r="BP299" s="223">
        <v>220.72172445247352</v>
      </c>
      <c r="BQ299" s="223">
        <v>225.62916294490699</v>
      </c>
      <c r="BR299" s="223">
        <v>231.47604000849589</v>
      </c>
      <c r="BS299" s="223">
        <v>234.04328861368143</v>
      </c>
      <c r="BT299" s="223">
        <v>235.45310880009234</v>
      </c>
      <c r="BU299" s="223">
        <v>236.91311062473793</v>
      </c>
      <c r="BV299" s="223">
        <v>238.40823959614775</v>
      </c>
      <c r="BW299" s="222">
        <v>190.0426771518604</v>
      </c>
      <c r="BX299" s="222">
        <v>194.17322117766795</v>
      </c>
      <c r="BY299" s="222">
        <v>198.39354184841036</v>
      </c>
      <c r="BZ299" s="223">
        <v>199.79987222893877</v>
      </c>
      <c r="CA299" s="223">
        <v>201.20620260946717</v>
      </c>
      <c r="CB299" s="223">
        <v>202.6125329899956</v>
      </c>
      <c r="CC299" s="223">
        <v>204.018863370524</v>
      </c>
      <c r="CD299" s="223">
        <v>205.68175680687833</v>
      </c>
      <c r="CE299" s="223">
        <v>207.34465024323268</v>
      </c>
      <c r="CF299" s="223">
        <v>211.95466822097322</v>
      </c>
      <c r="CG299" s="223">
        <v>217.44718909889008</v>
      </c>
      <c r="CH299" s="223">
        <v>219.85884687951889</v>
      </c>
      <c r="CI299" s="223">
        <v>221.18322341826854</v>
      </c>
      <c r="CJ299" s="223">
        <v>222.55474028384469</v>
      </c>
      <c r="CK299" s="223">
        <v>223.9592553781994</v>
      </c>
      <c r="CL299" s="222">
        <v>0</v>
      </c>
      <c r="CM299" s="222">
        <v>0</v>
      </c>
      <c r="CN299" s="222">
        <v>0</v>
      </c>
      <c r="CO299" s="223">
        <v>0</v>
      </c>
      <c r="CP299" s="223">
        <v>0</v>
      </c>
      <c r="CQ299" s="223">
        <v>0</v>
      </c>
      <c r="CR299" s="223">
        <v>0</v>
      </c>
      <c r="CS299" s="223">
        <v>0</v>
      </c>
      <c r="CT299" s="223">
        <v>0</v>
      </c>
      <c r="CU299" s="223">
        <v>0</v>
      </c>
      <c r="CV299" s="223">
        <v>0</v>
      </c>
      <c r="CW299" s="223">
        <v>0</v>
      </c>
      <c r="CX299" s="223">
        <v>0</v>
      </c>
      <c r="CY299" s="223">
        <v>0</v>
      </c>
      <c r="CZ299" s="223">
        <v>0</v>
      </c>
      <c r="DA299" s="224">
        <v>0</v>
      </c>
      <c r="DB299" s="224">
        <v>0</v>
      </c>
      <c r="DC299" s="224">
        <v>0</v>
      </c>
      <c r="DD299" s="225">
        <v>0</v>
      </c>
      <c r="DE299" s="225">
        <v>0</v>
      </c>
      <c r="DF299" s="225">
        <v>0</v>
      </c>
      <c r="DG299" s="225">
        <v>0</v>
      </c>
      <c r="DH299" s="225">
        <v>0</v>
      </c>
      <c r="DI299" s="225">
        <v>0</v>
      </c>
      <c r="DJ299" s="225">
        <v>0</v>
      </c>
      <c r="DK299" s="225">
        <v>0</v>
      </c>
      <c r="DL299" s="225">
        <v>0</v>
      </c>
      <c r="DM299" s="225">
        <v>0</v>
      </c>
      <c r="DN299" s="225">
        <v>0</v>
      </c>
      <c r="DO299" s="225">
        <v>0</v>
      </c>
      <c r="DP299" s="224">
        <v>0</v>
      </c>
      <c r="DQ299" s="224">
        <v>0</v>
      </c>
      <c r="DR299" s="224">
        <v>0</v>
      </c>
      <c r="DS299" s="225">
        <v>0</v>
      </c>
      <c r="DT299" s="225">
        <v>0</v>
      </c>
      <c r="DU299" s="225">
        <v>0</v>
      </c>
      <c r="DV299" s="225">
        <v>0</v>
      </c>
      <c r="DW299" s="225">
        <v>0</v>
      </c>
      <c r="DX299" s="225">
        <v>0</v>
      </c>
      <c r="DY299" s="225">
        <v>0</v>
      </c>
      <c r="DZ299" s="225">
        <v>0</v>
      </c>
      <c r="EA299" s="225">
        <v>0</v>
      </c>
      <c r="EB299" s="225">
        <v>0</v>
      </c>
      <c r="EC299" s="225">
        <v>0</v>
      </c>
      <c r="ED299" s="225">
        <v>0</v>
      </c>
    </row>
    <row r="300" spans="1:134" ht="15" x14ac:dyDescent="0.25">
      <c r="A300" s="216">
        <v>106</v>
      </c>
      <c r="B300" s="216">
        <v>98</v>
      </c>
      <c r="C300" s="216" t="s">
        <v>998</v>
      </c>
      <c r="D300" s="2">
        <v>99709</v>
      </c>
      <c r="E300" s="2">
        <v>99709</v>
      </c>
      <c r="F300" s="217" t="s">
        <v>773</v>
      </c>
      <c r="G300" s="20">
        <v>107</v>
      </c>
      <c r="H300" s="20">
        <v>48</v>
      </c>
      <c r="I300" s="20">
        <v>45</v>
      </c>
      <c r="J300" s="20">
        <v>3</v>
      </c>
      <c r="K300" s="20">
        <v>0</v>
      </c>
      <c r="L300" s="20">
        <v>60</v>
      </c>
      <c r="M300" s="20">
        <v>60</v>
      </c>
      <c r="N300" s="20">
        <v>3</v>
      </c>
      <c r="O300" s="20">
        <v>0</v>
      </c>
      <c r="P300" s="20">
        <v>0</v>
      </c>
      <c r="Q300" s="20">
        <v>63</v>
      </c>
      <c r="R300" s="20">
        <v>0</v>
      </c>
      <c r="S300" s="20">
        <v>3196.5166666666669</v>
      </c>
      <c r="T300" s="20">
        <v>3196.5166666666669</v>
      </c>
      <c r="U300" s="20">
        <v>1737</v>
      </c>
      <c r="V300" s="20">
        <v>0</v>
      </c>
      <c r="W300" s="20">
        <v>0</v>
      </c>
      <c r="X300" s="20">
        <v>3127.0158730158732</v>
      </c>
      <c r="Y300" s="20">
        <v>0</v>
      </c>
      <c r="Z300" s="20">
        <v>48</v>
      </c>
      <c r="AA300" s="20">
        <v>0</v>
      </c>
      <c r="AB300" s="218">
        <v>3</v>
      </c>
      <c r="AC300" s="218">
        <v>0</v>
      </c>
      <c r="AD300" s="219">
        <v>51</v>
      </c>
      <c r="AE300" s="220">
        <v>0</v>
      </c>
      <c r="AF300" s="220">
        <v>45</v>
      </c>
      <c r="AG300" s="221">
        <v>45</v>
      </c>
      <c r="AH300" s="220">
        <v>0</v>
      </c>
      <c r="AI300" s="220">
        <v>0</v>
      </c>
      <c r="AJ300" s="220">
        <v>45.703602960371491</v>
      </c>
      <c r="AK300" s="220">
        <v>45.703602960371491</v>
      </c>
      <c r="AL300" s="220">
        <v>0</v>
      </c>
      <c r="AM300" s="220">
        <v>0</v>
      </c>
      <c r="AN300" s="220">
        <v>42.927958300408932</v>
      </c>
      <c r="AO300" s="220">
        <v>42.927958300408932</v>
      </c>
      <c r="AP300" s="220">
        <v>0</v>
      </c>
      <c r="AQ300" s="220">
        <v>2.8789972155037225</v>
      </c>
      <c r="AR300" s="220">
        <v>0</v>
      </c>
      <c r="AS300" s="220">
        <v>43.51706924081828</v>
      </c>
      <c r="AT300" s="220">
        <v>44.596937726500386</v>
      </c>
      <c r="AU300" s="220">
        <v>45.703602960371491</v>
      </c>
      <c r="AV300" s="220">
        <v>46.837729899065685</v>
      </c>
      <c r="AW300" s="220">
        <v>48</v>
      </c>
      <c r="AX300" s="220">
        <v>40.951324529814407</v>
      </c>
      <c r="AY300" s="220">
        <v>41.927994845477485</v>
      </c>
      <c r="AZ300" s="220">
        <v>42.927958300408932</v>
      </c>
      <c r="BA300" s="220">
        <v>43.951770425301433</v>
      </c>
      <c r="BB300" s="220">
        <v>45</v>
      </c>
      <c r="BC300" s="220">
        <v>2.7628749889593962</v>
      </c>
      <c r="BD300" s="220">
        <v>2.8203385257800138</v>
      </c>
      <c r="BE300" s="220">
        <v>2.8789972155037225</v>
      </c>
      <c r="BF300" s="220">
        <v>2.9388759154668591</v>
      </c>
      <c r="BG300" s="220">
        <v>3</v>
      </c>
      <c r="BH300" s="222">
        <v>48.507123132195574</v>
      </c>
      <c r="BI300" s="222">
        <v>49.01960405337465</v>
      </c>
      <c r="BJ300" s="222">
        <v>49.537499368927449</v>
      </c>
      <c r="BK300" s="223">
        <v>49.681765581151531</v>
      </c>
      <c r="BL300" s="223">
        <v>49.826031793375613</v>
      </c>
      <c r="BM300" s="223">
        <v>49.97029800559968</v>
      </c>
      <c r="BN300" s="223">
        <v>50.114564217823762</v>
      </c>
      <c r="BO300" s="223">
        <v>50.285149551623491</v>
      </c>
      <c r="BP300" s="223">
        <v>50.455734885423212</v>
      </c>
      <c r="BQ300" s="223">
        <v>50.928646401196389</v>
      </c>
      <c r="BR300" s="223">
        <v>51.492088102797844</v>
      </c>
      <c r="BS300" s="223">
        <v>51.739484260919177</v>
      </c>
      <c r="BT300" s="223">
        <v>51.875343365898523</v>
      </c>
      <c r="BU300" s="223">
        <v>52.016038287900976</v>
      </c>
      <c r="BV300" s="223">
        <v>52.160118281819585</v>
      </c>
      <c r="BW300" s="222">
        <v>45.475427936433356</v>
      </c>
      <c r="BX300" s="222">
        <v>45.955878800038732</v>
      </c>
      <c r="BY300" s="222">
        <v>46.441405658369483</v>
      </c>
      <c r="BZ300" s="223">
        <v>46.576655232329557</v>
      </c>
      <c r="CA300" s="223">
        <v>46.711904806289631</v>
      </c>
      <c r="CB300" s="223">
        <v>46.847154380249698</v>
      </c>
      <c r="CC300" s="223">
        <v>46.982403954209772</v>
      </c>
      <c r="CD300" s="223">
        <v>47.142327704647023</v>
      </c>
      <c r="CE300" s="223">
        <v>47.30225145508426</v>
      </c>
      <c r="CF300" s="223">
        <v>47.745606001121615</v>
      </c>
      <c r="CG300" s="223">
        <v>48.273832596372984</v>
      </c>
      <c r="CH300" s="223">
        <v>48.505766494611727</v>
      </c>
      <c r="CI300" s="223">
        <v>48.633134405529866</v>
      </c>
      <c r="CJ300" s="223">
        <v>48.765035894907165</v>
      </c>
      <c r="CK300" s="223">
        <v>48.900110889205855</v>
      </c>
      <c r="CL300" s="222">
        <v>3.0316951957622233</v>
      </c>
      <c r="CM300" s="222">
        <v>3.0637252533359156</v>
      </c>
      <c r="CN300" s="222">
        <v>3.0960937105579656</v>
      </c>
      <c r="CO300" s="223">
        <v>3.1051103488219707</v>
      </c>
      <c r="CP300" s="223">
        <v>3.1141269870859758</v>
      </c>
      <c r="CQ300" s="223">
        <v>3.12314362534998</v>
      </c>
      <c r="CR300" s="223">
        <v>3.1321602636139851</v>
      </c>
      <c r="CS300" s="223">
        <v>3.1428218469764682</v>
      </c>
      <c r="CT300" s="223">
        <v>3.1534834303389507</v>
      </c>
      <c r="CU300" s="223">
        <v>3.1830404000747743</v>
      </c>
      <c r="CV300" s="223">
        <v>3.2182555064248652</v>
      </c>
      <c r="CW300" s="223">
        <v>3.2337177663074486</v>
      </c>
      <c r="CX300" s="223">
        <v>3.2422089603686577</v>
      </c>
      <c r="CY300" s="223">
        <v>3.251002392993811</v>
      </c>
      <c r="CZ300" s="223">
        <v>3.2600073926137241</v>
      </c>
      <c r="DA300" s="224">
        <v>0</v>
      </c>
      <c r="DB300" s="224">
        <v>0</v>
      </c>
      <c r="DC300" s="224">
        <v>0</v>
      </c>
      <c r="DD300" s="225">
        <v>0</v>
      </c>
      <c r="DE300" s="225">
        <v>0</v>
      </c>
      <c r="DF300" s="225">
        <v>0</v>
      </c>
      <c r="DG300" s="225">
        <v>0</v>
      </c>
      <c r="DH300" s="225">
        <v>0</v>
      </c>
      <c r="DI300" s="225">
        <v>0</v>
      </c>
      <c r="DJ300" s="225">
        <v>0</v>
      </c>
      <c r="DK300" s="225">
        <v>0</v>
      </c>
      <c r="DL300" s="225">
        <v>0</v>
      </c>
      <c r="DM300" s="225">
        <v>0</v>
      </c>
      <c r="DN300" s="225">
        <v>0</v>
      </c>
      <c r="DO300" s="225">
        <v>0</v>
      </c>
      <c r="DP300" s="224">
        <v>0</v>
      </c>
      <c r="DQ300" s="224">
        <v>0</v>
      </c>
      <c r="DR300" s="224">
        <v>0</v>
      </c>
      <c r="DS300" s="225">
        <v>0</v>
      </c>
      <c r="DT300" s="225">
        <v>0</v>
      </c>
      <c r="DU300" s="225">
        <v>0</v>
      </c>
      <c r="DV300" s="225">
        <v>0</v>
      </c>
      <c r="DW300" s="225">
        <v>0</v>
      </c>
      <c r="DX300" s="225">
        <v>0</v>
      </c>
      <c r="DY300" s="225">
        <v>0</v>
      </c>
      <c r="DZ300" s="225">
        <v>0</v>
      </c>
      <c r="EA300" s="225">
        <v>0</v>
      </c>
      <c r="EB300" s="225">
        <v>0</v>
      </c>
      <c r="EC300" s="225">
        <v>0</v>
      </c>
      <c r="ED300" s="225">
        <v>0</v>
      </c>
    </row>
    <row r="301" spans="1:134" ht="15" x14ac:dyDescent="0.25">
      <c r="A301" s="216">
        <v>107</v>
      </c>
      <c r="B301" s="216">
        <v>98</v>
      </c>
      <c r="C301" s="216" t="s">
        <v>999</v>
      </c>
      <c r="D301" s="2">
        <v>99709</v>
      </c>
      <c r="E301" s="2">
        <v>99709</v>
      </c>
      <c r="F301" s="217" t="s">
        <v>773</v>
      </c>
      <c r="G301" s="20">
        <v>13</v>
      </c>
      <c r="H301" s="20">
        <v>7</v>
      </c>
      <c r="I301" s="20">
        <v>7</v>
      </c>
      <c r="J301" s="20">
        <v>0</v>
      </c>
      <c r="K301" s="20">
        <v>2</v>
      </c>
      <c r="L301" s="20">
        <v>162</v>
      </c>
      <c r="M301" s="20">
        <v>164</v>
      </c>
      <c r="N301" s="20">
        <v>0</v>
      </c>
      <c r="O301" s="20">
        <v>0</v>
      </c>
      <c r="P301" s="20">
        <v>0</v>
      </c>
      <c r="Q301" s="20">
        <v>164</v>
      </c>
      <c r="R301" s="20">
        <v>3256</v>
      </c>
      <c r="S301" s="20">
        <v>3317.6975308641977</v>
      </c>
      <c r="T301" s="20">
        <v>3316.9451219512193</v>
      </c>
      <c r="U301" s="20">
        <v>0</v>
      </c>
      <c r="V301" s="20">
        <v>0</v>
      </c>
      <c r="W301" s="20">
        <v>0</v>
      </c>
      <c r="X301" s="20">
        <v>3316.9451219512193</v>
      </c>
      <c r="Y301" s="20">
        <v>8.5365853658536592E-2</v>
      </c>
      <c r="Z301" s="20">
        <v>6.9146341463414638</v>
      </c>
      <c r="AA301" s="20">
        <v>0</v>
      </c>
      <c r="AB301" s="218">
        <v>0</v>
      </c>
      <c r="AC301" s="218">
        <v>0</v>
      </c>
      <c r="AD301" s="219">
        <v>7</v>
      </c>
      <c r="AE301" s="220">
        <v>8.5365853658536592E-2</v>
      </c>
      <c r="AF301" s="220">
        <v>6.9146341463414638</v>
      </c>
      <c r="AG301" s="221">
        <v>7</v>
      </c>
      <c r="AH301" s="220">
        <v>0</v>
      </c>
      <c r="AI301" s="220">
        <v>8.1281814207977754E-2</v>
      </c>
      <c r="AJ301" s="220">
        <v>6.5838269508461984</v>
      </c>
      <c r="AK301" s="220">
        <v>6.6651087650541765</v>
      </c>
      <c r="AL301" s="220">
        <v>0</v>
      </c>
      <c r="AM301" s="220">
        <v>8.1435151247388232E-2</v>
      </c>
      <c r="AN301" s="220">
        <v>6.596247251038446</v>
      </c>
      <c r="AO301" s="220">
        <v>6.6776824022858339</v>
      </c>
      <c r="AP301" s="220">
        <v>0</v>
      </c>
      <c r="AQ301" s="220">
        <v>0</v>
      </c>
      <c r="AR301" s="220">
        <v>0</v>
      </c>
      <c r="AS301" s="220">
        <v>6.346239264285999</v>
      </c>
      <c r="AT301" s="220">
        <v>6.5037200851146393</v>
      </c>
      <c r="AU301" s="220">
        <v>6.6651087650541756</v>
      </c>
      <c r="AV301" s="220">
        <v>6.8305022769470787</v>
      </c>
      <c r="AW301" s="220">
        <v>7</v>
      </c>
      <c r="AX301" s="220">
        <v>6.3702060379711298</v>
      </c>
      <c r="AY301" s="220">
        <v>6.5221325315187197</v>
      </c>
      <c r="AZ301" s="220">
        <v>6.6776824022858339</v>
      </c>
      <c r="BA301" s="220">
        <v>6.8369420661580014</v>
      </c>
      <c r="BB301" s="220">
        <v>7</v>
      </c>
      <c r="BC301" s="220">
        <v>0</v>
      </c>
      <c r="BD301" s="220">
        <v>0</v>
      </c>
      <c r="BE301" s="220">
        <v>0</v>
      </c>
      <c r="BF301" s="220">
        <v>0</v>
      </c>
      <c r="BG301" s="220">
        <v>0</v>
      </c>
      <c r="BH301" s="222">
        <v>7.0739554567785214</v>
      </c>
      <c r="BI301" s="222">
        <v>7.1486922577838028</v>
      </c>
      <c r="BJ301" s="222">
        <v>7.2242186579685868</v>
      </c>
      <c r="BK301" s="223">
        <v>7.2452574805845984</v>
      </c>
      <c r="BL301" s="223">
        <v>7.26629630320061</v>
      </c>
      <c r="BM301" s="223">
        <v>7.2873351258166199</v>
      </c>
      <c r="BN301" s="223">
        <v>7.3083739484326316</v>
      </c>
      <c r="BO301" s="223">
        <v>7.3332509762784266</v>
      </c>
      <c r="BP301" s="223">
        <v>7.358128004124219</v>
      </c>
      <c r="BQ301" s="223">
        <v>7.4270942668411406</v>
      </c>
      <c r="BR301" s="223">
        <v>7.5092628483246866</v>
      </c>
      <c r="BS301" s="223">
        <v>7.5453414547173798</v>
      </c>
      <c r="BT301" s="223">
        <v>7.5651542408602017</v>
      </c>
      <c r="BU301" s="223">
        <v>7.5856722503188934</v>
      </c>
      <c r="BV301" s="223">
        <v>7.6066839160986897</v>
      </c>
      <c r="BW301" s="222">
        <v>7.0739554567785214</v>
      </c>
      <c r="BX301" s="222">
        <v>7.1486922577838028</v>
      </c>
      <c r="BY301" s="222">
        <v>7.2242186579685868</v>
      </c>
      <c r="BZ301" s="223">
        <v>7.2452574805845984</v>
      </c>
      <c r="CA301" s="223">
        <v>7.26629630320061</v>
      </c>
      <c r="CB301" s="223">
        <v>7.2873351258166199</v>
      </c>
      <c r="CC301" s="223">
        <v>7.3083739484326316</v>
      </c>
      <c r="CD301" s="223">
        <v>7.3332509762784266</v>
      </c>
      <c r="CE301" s="223">
        <v>7.358128004124219</v>
      </c>
      <c r="CF301" s="223">
        <v>7.4270942668411406</v>
      </c>
      <c r="CG301" s="223">
        <v>7.5092628483246866</v>
      </c>
      <c r="CH301" s="223">
        <v>7.5453414547173798</v>
      </c>
      <c r="CI301" s="223">
        <v>7.5651542408602017</v>
      </c>
      <c r="CJ301" s="223">
        <v>7.5856722503188934</v>
      </c>
      <c r="CK301" s="223">
        <v>7.6066839160986897</v>
      </c>
      <c r="CL301" s="222">
        <v>0</v>
      </c>
      <c r="CM301" s="222">
        <v>0</v>
      </c>
      <c r="CN301" s="222">
        <v>0</v>
      </c>
      <c r="CO301" s="223">
        <v>0</v>
      </c>
      <c r="CP301" s="223">
        <v>0</v>
      </c>
      <c r="CQ301" s="223">
        <v>0</v>
      </c>
      <c r="CR301" s="223">
        <v>0</v>
      </c>
      <c r="CS301" s="223">
        <v>0</v>
      </c>
      <c r="CT301" s="223">
        <v>0</v>
      </c>
      <c r="CU301" s="223">
        <v>0</v>
      </c>
      <c r="CV301" s="223">
        <v>0</v>
      </c>
      <c r="CW301" s="223">
        <v>0</v>
      </c>
      <c r="CX301" s="223">
        <v>0</v>
      </c>
      <c r="CY301" s="223">
        <v>0</v>
      </c>
      <c r="CZ301" s="223">
        <v>0</v>
      </c>
      <c r="DA301" s="224">
        <v>0</v>
      </c>
      <c r="DB301" s="224">
        <v>0</v>
      </c>
      <c r="DC301" s="224">
        <v>0</v>
      </c>
      <c r="DD301" s="225">
        <v>0</v>
      </c>
      <c r="DE301" s="225">
        <v>0</v>
      </c>
      <c r="DF301" s="225">
        <v>0</v>
      </c>
      <c r="DG301" s="225">
        <v>0</v>
      </c>
      <c r="DH301" s="225">
        <v>0</v>
      </c>
      <c r="DI301" s="225">
        <v>0</v>
      </c>
      <c r="DJ301" s="225">
        <v>0</v>
      </c>
      <c r="DK301" s="225">
        <v>0</v>
      </c>
      <c r="DL301" s="225">
        <v>0</v>
      </c>
      <c r="DM301" s="225">
        <v>0</v>
      </c>
      <c r="DN301" s="225">
        <v>0</v>
      </c>
      <c r="DO301" s="225">
        <v>0</v>
      </c>
      <c r="DP301" s="224">
        <v>0</v>
      </c>
      <c r="DQ301" s="224">
        <v>0</v>
      </c>
      <c r="DR301" s="224">
        <v>0</v>
      </c>
      <c r="DS301" s="225">
        <v>0</v>
      </c>
      <c r="DT301" s="225">
        <v>0</v>
      </c>
      <c r="DU301" s="225">
        <v>0</v>
      </c>
      <c r="DV301" s="225">
        <v>0</v>
      </c>
      <c r="DW301" s="225">
        <v>0</v>
      </c>
      <c r="DX301" s="225">
        <v>0</v>
      </c>
      <c r="DY301" s="225">
        <v>0</v>
      </c>
      <c r="DZ301" s="225">
        <v>0</v>
      </c>
      <c r="EA301" s="225">
        <v>0</v>
      </c>
      <c r="EB301" s="225">
        <v>0</v>
      </c>
      <c r="EC301" s="225">
        <v>0</v>
      </c>
      <c r="ED301" s="225">
        <v>0</v>
      </c>
    </row>
    <row r="302" spans="1:134" ht="15" x14ac:dyDescent="0.25">
      <c r="A302" s="216">
        <v>108</v>
      </c>
      <c r="B302" s="216">
        <v>98</v>
      </c>
      <c r="C302" s="216" t="s">
        <v>1000</v>
      </c>
      <c r="D302" s="2">
        <v>99709</v>
      </c>
      <c r="E302" s="2">
        <v>99709</v>
      </c>
      <c r="F302" s="217" t="s">
        <v>773</v>
      </c>
      <c r="G302" s="20">
        <v>103</v>
      </c>
      <c r="H302" s="20">
        <v>65</v>
      </c>
      <c r="I302" s="20">
        <v>55</v>
      </c>
      <c r="J302" s="20">
        <v>10</v>
      </c>
      <c r="K302" s="20">
        <v>0</v>
      </c>
      <c r="L302" s="20">
        <v>118</v>
      </c>
      <c r="M302" s="20">
        <v>118</v>
      </c>
      <c r="N302" s="20">
        <v>0</v>
      </c>
      <c r="O302" s="20">
        <v>0</v>
      </c>
      <c r="P302" s="20">
        <v>0</v>
      </c>
      <c r="Q302" s="20">
        <v>118</v>
      </c>
      <c r="R302" s="20">
        <v>0</v>
      </c>
      <c r="S302" s="20">
        <v>2388.101694915254</v>
      </c>
      <c r="T302" s="20">
        <v>2388.101694915254</v>
      </c>
      <c r="U302" s="20">
        <v>0</v>
      </c>
      <c r="V302" s="20">
        <v>0</v>
      </c>
      <c r="W302" s="20">
        <v>0</v>
      </c>
      <c r="X302" s="20">
        <v>2388.101694915254</v>
      </c>
      <c r="Y302" s="20">
        <v>0</v>
      </c>
      <c r="Z302" s="20">
        <v>65</v>
      </c>
      <c r="AA302" s="20">
        <v>0</v>
      </c>
      <c r="AB302" s="218">
        <v>0</v>
      </c>
      <c r="AC302" s="218">
        <v>0</v>
      </c>
      <c r="AD302" s="219">
        <v>65</v>
      </c>
      <c r="AE302" s="220">
        <v>0</v>
      </c>
      <c r="AF302" s="220">
        <v>55</v>
      </c>
      <c r="AG302" s="221">
        <v>55</v>
      </c>
      <c r="AH302" s="220">
        <v>0</v>
      </c>
      <c r="AI302" s="220">
        <v>0</v>
      </c>
      <c r="AJ302" s="220">
        <v>61.890295675503054</v>
      </c>
      <c r="AK302" s="220">
        <v>61.890295675503054</v>
      </c>
      <c r="AL302" s="220">
        <v>0</v>
      </c>
      <c r="AM302" s="220">
        <v>0</v>
      </c>
      <c r="AN302" s="220">
        <v>52.467504589388696</v>
      </c>
      <c r="AO302" s="220">
        <v>52.467504589388696</v>
      </c>
      <c r="AP302" s="220">
        <v>0</v>
      </c>
      <c r="AQ302" s="220">
        <v>0</v>
      </c>
      <c r="AR302" s="220">
        <v>0</v>
      </c>
      <c r="AS302" s="220">
        <v>58.929364596941426</v>
      </c>
      <c r="AT302" s="220">
        <v>60.391686504635935</v>
      </c>
      <c r="AU302" s="220">
        <v>61.890295675503054</v>
      </c>
      <c r="AV302" s="220">
        <v>63.426092571651445</v>
      </c>
      <c r="AW302" s="220">
        <v>65</v>
      </c>
      <c r="AX302" s="220">
        <v>50.051618869773158</v>
      </c>
      <c r="AY302" s="220">
        <v>51.24532703336137</v>
      </c>
      <c r="AZ302" s="220">
        <v>52.467504589388696</v>
      </c>
      <c r="BA302" s="220">
        <v>53.718830519812869</v>
      </c>
      <c r="BB302" s="220">
        <v>55</v>
      </c>
      <c r="BC302" s="220">
        <v>0</v>
      </c>
      <c r="BD302" s="220">
        <v>0</v>
      </c>
      <c r="BE302" s="220">
        <v>0</v>
      </c>
      <c r="BF302" s="220">
        <v>0</v>
      </c>
      <c r="BG302" s="220">
        <v>0</v>
      </c>
      <c r="BH302" s="222">
        <v>65.68672924151484</v>
      </c>
      <c r="BI302" s="222">
        <v>66.380713822278167</v>
      </c>
      <c r="BJ302" s="222">
        <v>67.082030395422592</v>
      </c>
      <c r="BK302" s="223">
        <v>67.854552702255006</v>
      </c>
      <c r="BL302" s="223">
        <v>68.627075009087434</v>
      </c>
      <c r="BM302" s="223">
        <v>69.399597315919848</v>
      </c>
      <c r="BN302" s="223">
        <v>70.172119622752277</v>
      </c>
      <c r="BO302" s="223">
        <v>71.085576582265773</v>
      </c>
      <c r="BP302" s="223">
        <v>71.999033541779269</v>
      </c>
      <c r="BQ302" s="223">
        <v>74.531398462577556</v>
      </c>
      <c r="BR302" s="223">
        <v>77.548537932564159</v>
      </c>
      <c r="BS302" s="223">
        <v>78.873304472331085</v>
      </c>
      <c r="BT302" s="223">
        <v>79.600808075321737</v>
      </c>
      <c r="BU302" s="223">
        <v>80.354206698806166</v>
      </c>
      <c r="BV302" s="223">
        <v>81.125731836636277</v>
      </c>
      <c r="BW302" s="222">
        <v>55.581078588974101</v>
      </c>
      <c r="BX302" s="222">
        <v>56.16829631115845</v>
      </c>
      <c r="BY302" s="222">
        <v>56.761718026896034</v>
      </c>
      <c r="BZ302" s="223">
        <v>57.415390748061924</v>
      </c>
      <c r="CA302" s="223">
        <v>58.069063469227821</v>
      </c>
      <c r="CB302" s="223">
        <v>58.722736190393711</v>
      </c>
      <c r="CC302" s="223">
        <v>59.376408911559608</v>
      </c>
      <c r="CD302" s="223">
        <v>60.149334031147959</v>
      </c>
      <c r="CE302" s="223">
        <v>60.922259150736295</v>
      </c>
      <c r="CF302" s="223">
        <v>63.065029468334849</v>
      </c>
      <c r="CG302" s="223">
        <v>65.617993635246592</v>
      </c>
      <c r="CH302" s="223">
        <v>66.738949938126297</v>
      </c>
      <c r="CI302" s="223">
        <v>67.354529909887617</v>
      </c>
      <c r="CJ302" s="223">
        <v>67.99202105283598</v>
      </c>
      <c r="CK302" s="223">
        <v>68.644850015615305</v>
      </c>
      <c r="CL302" s="222">
        <v>0</v>
      </c>
      <c r="CM302" s="222">
        <v>0</v>
      </c>
      <c r="CN302" s="222">
        <v>0</v>
      </c>
      <c r="CO302" s="223">
        <v>0</v>
      </c>
      <c r="CP302" s="223">
        <v>0</v>
      </c>
      <c r="CQ302" s="223">
        <v>0</v>
      </c>
      <c r="CR302" s="223">
        <v>0</v>
      </c>
      <c r="CS302" s="223">
        <v>0</v>
      </c>
      <c r="CT302" s="223">
        <v>0</v>
      </c>
      <c r="CU302" s="223">
        <v>0</v>
      </c>
      <c r="CV302" s="223">
        <v>0</v>
      </c>
      <c r="CW302" s="223">
        <v>0</v>
      </c>
      <c r="CX302" s="223">
        <v>0</v>
      </c>
      <c r="CY302" s="223">
        <v>0</v>
      </c>
      <c r="CZ302" s="223">
        <v>0</v>
      </c>
      <c r="DA302" s="224">
        <v>0</v>
      </c>
      <c r="DB302" s="224">
        <v>0</v>
      </c>
      <c r="DC302" s="224">
        <v>0</v>
      </c>
      <c r="DD302" s="225">
        <v>0</v>
      </c>
      <c r="DE302" s="225">
        <v>0</v>
      </c>
      <c r="DF302" s="225">
        <v>0</v>
      </c>
      <c r="DG302" s="225">
        <v>0</v>
      </c>
      <c r="DH302" s="225">
        <v>0</v>
      </c>
      <c r="DI302" s="225">
        <v>0</v>
      </c>
      <c r="DJ302" s="225">
        <v>0</v>
      </c>
      <c r="DK302" s="225">
        <v>0</v>
      </c>
      <c r="DL302" s="225">
        <v>0</v>
      </c>
      <c r="DM302" s="225">
        <v>0</v>
      </c>
      <c r="DN302" s="225">
        <v>0</v>
      </c>
      <c r="DO302" s="225">
        <v>0</v>
      </c>
      <c r="DP302" s="224">
        <v>0</v>
      </c>
      <c r="DQ302" s="224">
        <v>0</v>
      </c>
      <c r="DR302" s="224">
        <v>0</v>
      </c>
      <c r="DS302" s="225">
        <v>0</v>
      </c>
      <c r="DT302" s="225">
        <v>0</v>
      </c>
      <c r="DU302" s="225">
        <v>0</v>
      </c>
      <c r="DV302" s="225">
        <v>0</v>
      </c>
      <c r="DW302" s="225">
        <v>0</v>
      </c>
      <c r="DX302" s="225">
        <v>0</v>
      </c>
      <c r="DY302" s="225">
        <v>0</v>
      </c>
      <c r="DZ302" s="225">
        <v>0</v>
      </c>
      <c r="EA302" s="225">
        <v>0</v>
      </c>
      <c r="EB302" s="225">
        <v>0</v>
      </c>
      <c r="EC302" s="225">
        <v>0</v>
      </c>
      <c r="ED302" s="225">
        <v>0</v>
      </c>
    </row>
    <row r="303" spans="1:134" ht="15" x14ac:dyDescent="0.25">
      <c r="A303" s="216">
        <v>109</v>
      </c>
      <c r="B303" s="216">
        <v>98</v>
      </c>
      <c r="C303" s="216" t="s">
        <v>1001</v>
      </c>
      <c r="D303" s="2">
        <v>99709</v>
      </c>
      <c r="E303" s="2">
        <v>99709</v>
      </c>
      <c r="F303" s="217" t="s">
        <v>773</v>
      </c>
      <c r="G303" s="20">
        <v>66</v>
      </c>
      <c r="H303" s="20">
        <v>34</v>
      </c>
      <c r="I303" s="20">
        <v>30</v>
      </c>
      <c r="J303" s="20">
        <v>4</v>
      </c>
      <c r="K303" s="20">
        <v>0</v>
      </c>
      <c r="L303" s="20">
        <v>71</v>
      </c>
      <c r="M303" s="20">
        <v>71</v>
      </c>
      <c r="N303" s="20">
        <v>0</v>
      </c>
      <c r="O303" s="20">
        <v>0</v>
      </c>
      <c r="P303" s="20">
        <v>0</v>
      </c>
      <c r="Q303" s="20">
        <v>71</v>
      </c>
      <c r="R303" s="20">
        <v>0</v>
      </c>
      <c r="S303" s="20">
        <v>1156.6338028169014</v>
      </c>
      <c r="T303" s="20">
        <v>1156.6338028169014</v>
      </c>
      <c r="U303" s="20">
        <v>0</v>
      </c>
      <c r="V303" s="20">
        <v>0</v>
      </c>
      <c r="W303" s="20">
        <v>0</v>
      </c>
      <c r="X303" s="20">
        <v>1156.6338028169014</v>
      </c>
      <c r="Y303" s="20">
        <v>0</v>
      </c>
      <c r="Z303" s="20">
        <v>34</v>
      </c>
      <c r="AA303" s="20">
        <v>0</v>
      </c>
      <c r="AB303" s="218">
        <v>0</v>
      </c>
      <c r="AC303" s="218">
        <v>0</v>
      </c>
      <c r="AD303" s="219">
        <v>34</v>
      </c>
      <c r="AE303" s="220">
        <v>0</v>
      </c>
      <c r="AF303" s="220">
        <v>30</v>
      </c>
      <c r="AG303" s="221">
        <v>30</v>
      </c>
      <c r="AH303" s="220">
        <v>0</v>
      </c>
      <c r="AI303" s="220">
        <v>0</v>
      </c>
      <c r="AJ303" s="220">
        <v>32.373385430263134</v>
      </c>
      <c r="AK303" s="220">
        <v>32.373385430263134</v>
      </c>
      <c r="AL303" s="220">
        <v>0</v>
      </c>
      <c r="AM303" s="220">
        <v>0</v>
      </c>
      <c r="AN303" s="220">
        <v>28.618638866939289</v>
      </c>
      <c r="AO303" s="220">
        <v>28.618638866939289</v>
      </c>
      <c r="AP303" s="220">
        <v>0</v>
      </c>
      <c r="AQ303" s="220">
        <v>0</v>
      </c>
      <c r="AR303" s="220">
        <v>0</v>
      </c>
      <c r="AS303" s="220">
        <v>30.824590712246284</v>
      </c>
      <c r="AT303" s="220">
        <v>31.589497556271105</v>
      </c>
      <c r="AU303" s="220">
        <v>32.373385430263134</v>
      </c>
      <c r="AV303" s="220">
        <v>33.176725345171526</v>
      </c>
      <c r="AW303" s="220">
        <v>34</v>
      </c>
      <c r="AX303" s="220">
        <v>27.30088301987627</v>
      </c>
      <c r="AY303" s="220">
        <v>27.951996563651658</v>
      </c>
      <c r="AZ303" s="220">
        <v>28.618638866939289</v>
      </c>
      <c r="BA303" s="220">
        <v>29.30118028353429</v>
      </c>
      <c r="BB303" s="220">
        <v>30</v>
      </c>
      <c r="BC303" s="220">
        <v>0</v>
      </c>
      <c r="BD303" s="220">
        <v>0</v>
      </c>
      <c r="BE303" s="220">
        <v>0</v>
      </c>
      <c r="BF303" s="220">
        <v>0</v>
      </c>
      <c r="BG303" s="220">
        <v>0</v>
      </c>
      <c r="BH303" s="222">
        <v>34.322347675338797</v>
      </c>
      <c r="BI303" s="222">
        <v>34.647751469024548</v>
      </c>
      <c r="BJ303" s="222">
        <v>34.9762403555468</v>
      </c>
      <c r="BK303" s="223">
        <v>35.581878992247148</v>
      </c>
      <c r="BL303" s="223">
        <v>36.187517628947489</v>
      </c>
      <c r="BM303" s="223">
        <v>36.793156265647838</v>
      </c>
      <c r="BN303" s="223">
        <v>37.398794902348186</v>
      </c>
      <c r="BO303" s="223">
        <v>38.114922867523184</v>
      </c>
      <c r="BP303" s="223">
        <v>38.831050832698182</v>
      </c>
      <c r="BQ303" s="223">
        <v>40.816363133321175</v>
      </c>
      <c r="BR303" s="223">
        <v>43.181726850557972</v>
      </c>
      <c r="BS303" s="223">
        <v>44.220311489466944</v>
      </c>
      <c r="BT303" s="223">
        <v>44.790656560946445</v>
      </c>
      <c r="BU303" s="223">
        <v>45.381302696577087</v>
      </c>
      <c r="BV303" s="223">
        <v>45.986159577113519</v>
      </c>
      <c r="BW303" s="222">
        <v>30.284424419416588</v>
      </c>
      <c r="BX303" s="222">
        <v>30.571545413845193</v>
      </c>
      <c r="BY303" s="222">
        <v>30.861388549011885</v>
      </c>
      <c r="BZ303" s="223">
        <v>31.395775581394542</v>
      </c>
      <c r="CA303" s="223">
        <v>31.930162613777203</v>
      </c>
      <c r="CB303" s="223">
        <v>32.46454964615986</v>
      </c>
      <c r="CC303" s="223">
        <v>32.99893667854252</v>
      </c>
      <c r="CD303" s="223">
        <v>33.630814294873403</v>
      </c>
      <c r="CE303" s="223">
        <v>34.262691911204286</v>
      </c>
      <c r="CF303" s="223">
        <v>36.014438058812807</v>
      </c>
      <c r="CG303" s="223">
        <v>38.101523691668802</v>
      </c>
      <c r="CH303" s="223">
        <v>39.017921902470839</v>
      </c>
      <c r="CI303" s="223">
        <v>39.52116755377628</v>
      </c>
      <c r="CJ303" s="223">
        <v>40.042325908744495</v>
      </c>
      <c r="CK303" s="223">
        <v>40.576023156276641</v>
      </c>
      <c r="CL303" s="222">
        <v>0</v>
      </c>
      <c r="CM303" s="222">
        <v>0</v>
      </c>
      <c r="CN303" s="222">
        <v>0</v>
      </c>
      <c r="CO303" s="223">
        <v>0</v>
      </c>
      <c r="CP303" s="223">
        <v>0</v>
      </c>
      <c r="CQ303" s="223">
        <v>0</v>
      </c>
      <c r="CR303" s="223">
        <v>0</v>
      </c>
      <c r="CS303" s="223">
        <v>0</v>
      </c>
      <c r="CT303" s="223">
        <v>0</v>
      </c>
      <c r="CU303" s="223">
        <v>0</v>
      </c>
      <c r="CV303" s="223">
        <v>0</v>
      </c>
      <c r="CW303" s="223">
        <v>0</v>
      </c>
      <c r="CX303" s="223">
        <v>0</v>
      </c>
      <c r="CY303" s="223">
        <v>0</v>
      </c>
      <c r="CZ303" s="223">
        <v>0</v>
      </c>
      <c r="DA303" s="224">
        <v>0</v>
      </c>
      <c r="DB303" s="224">
        <v>0</v>
      </c>
      <c r="DC303" s="224">
        <v>0</v>
      </c>
      <c r="DD303" s="225">
        <v>0</v>
      </c>
      <c r="DE303" s="225">
        <v>0</v>
      </c>
      <c r="DF303" s="225">
        <v>0</v>
      </c>
      <c r="DG303" s="225">
        <v>0</v>
      </c>
      <c r="DH303" s="225">
        <v>0</v>
      </c>
      <c r="DI303" s="225">
        <v>0</v>
      </c>
      <c r="DJ303" s="225">
        <v>0</v>
      </c>
      <c r="DK303" s="225">
        <v>0</v>
      </c>
      <c r="DL303" s="225">
        <v>0</v>
      </c>
      <c r="DM303" s="225">
        <v>0</v>
      </c>
      <c r="DN303" s="225">
        <v>0</v>
      </c>
      <c r="DO303" s="225">
        <v>0</v>
      </c>
      <c r="DP303" s="224">
        <v>0</v>
      </c>
      <c r="DQ303" s="224">
        <v>0</v>
      </c>
      <c r="DR303" s="224">
        <v>0</v>
      </c>
      <c r="DS303" s="225">
        <v>0</v>
      </c>
      <c r="DT303" s="225">
        <v>0</v>
      </c>
      <c r="DU303" s="225">
        <v>0</v>
      </c>
      <c r="DV303" s="225">
        <v>0</v>
      </c>
      <c r="DW303" s="225">
        <v>0</v>
      </c>
      <c r="DX303" s="225">
        <v>0</v>
      </c>
      <c r="DY303" s="225">
        <v>0</v>
      </c>
      <c r="DZ303" s="225">
        <v>0</v>
      </c>
      <c r="EA303" s="225">
        <v>0</v>
      </c>
      <c r="EB303" s="225">
        <v>0</v>
      </c>
      <c r="EC303" s="225">
        <v>0</v>
      </c>
      <c r="ED303" s="225">
        <v>0</v>
      </c>
    </row>
    <row r="304" spans="1:134" ht="15" x14ac:dyDescent="0.25">
      <c r="A304" s="216">
        <v>110</v>
      </c>
      <c r="B304" s="216">
        <v>98</v>
      </c>
      <c r="C304" s="216" t="s">
        <v>1002</v>
      </c>
      <c r="D304" s="2">
        <v>99712</v>
      </c>
      <c r="E304" s="2">
        <v>99709</v>
      </c>
      <c r="F304" s="217" t="s">
        <v>773</v>
      </c>
      <c r="G304" s="20">
        <v>81</v>
      </c>
      <c r="H304" s="20">
        <v>48</v>
      </c>
      <c r="I304" s="20">
        <v>34</v>
      </c>
      <c r="J304" s="20">
        <v>14</v>
      </c>
      <c r="K304" s="20">
        <v>0</v>
      </c>
      <c r="L304" s="20">
        <v>50</v>
      </c>
      <c r="M304" s="20">
        <v>50</v>
      </c>
      <c r="N304" s="20">
        <v>4</v>
      </c>
      <c r="O304" s="20">
        <v>0</v>
      </c>
      <c r="P304" s="20">
        <v>0</v>
      </c>
      <c r="Q304" s="20">
        <v>54</v>
      </c>
      <c r="R304" s="20">
        <v>0</v>
      </c>
      <c r="S304" s="20">
        <v>2638.36</v>
      </c>
      <c r="T304" s="20">
        <v>2638.36</v>
      </c>
      <c r="U304" s="20">
        <v>3539</v>
      </c>
      <c r="V304" s="20">
        <v>0</v>
      </c>
      <c r="W304" s="20">
        <v>0</v>
      </c>
      <c r="X304" s="20">
        <v>2705.0740740740739</v>
      </c>
      <c r="Y304" s="20">
        <v>0</v>
      </c>
      <c r="Z304" s="20">
        <v>48</v>
      </c>
      <c r="AA304" s="20">
        <v>0</v>
      </c>
      <c r="AB304" s="218">
        <v>4</v>
      </c>
      <c r="AC304" s="218">
        <v>0</v>
      </c>
      <c r="AD304" s="219">
        <v>52</v>
      </c>
      <c r="AE304" s="220">
        <v>0</v>
      </c>
      <c r="AF304" s="220">
        <v>34</v>
      </c>
      <c r="AG304" s="221">
        <v>34</v>
      </c>
      <c r="AH304" s="220">
        <v>0</v>
      </c>
      <c r="AI304" s="220">
        <v>0</v>
      </c>
      <c r="AJ304" s="220">
        <v>43.637483766995437</v>
      </c>
      <c r="AK304" s="220">
        <v>43.637483766995437</v>
      </c>
      <c r="AL304" s="220">
        <v>0</v>
      </c>
      <c r="AM304" s="220">
        <v>0</v>
      </c>
      <c r="AN304" s="220">
        <v>31.023439753188914</v>
      </c>
      <c r="AO304" s="220">
        <v>31.023439753188914</v>
      </c>
      <c r="AP304" s="220">
        <v>0</v>
      </c>
      <c r="AQ304" s="220">
        <v>3.7193654032553547</v>
      </c>
      <c r="AR304" s="220">
        <v>0</v>
      </c>
      <c r="AS304" s="220">
        <v>39.671458114891458</v>
      </c>
      <c r="AT304" s="220">
        <v>41.607242272248897</v>
      </c>
      <c r="AU304" s="220">
        <v>43.637483766995437</v>
      </c>
      <c r="AV304" s="220">
        <v>45.766791681477748</v>
      </c>
      <c r="AW304" s="220">
        <v>48</v>
      </c>
      <c r="AX304" s="220">
        <v>28.307465121168889</v>
      </c>
      <c r="AY304" s="220">
        <v>29.634354029606914</v>
      </c>
      <c r="AZ304" s="220">
        <v>31.023439753188914</v>
      </c>
      <c r="BA304" s="220">
        <v>32.477637715948852</v>
      </c>
      <c r="BB304" s="220">
        <v>34</v>
      </c>
      <c r="BC304" s="220">
        <v>3.4584197507332171</v>
      </c>
      <c r="BD304" s="220">
        <v>3.5865201478330131</v>
      </c>
      <c r="BE304" s="220">
        <v>3.7193654032553547</v>
      </c>
      <c r="BF304" s="220">
        <v>3.8571312672790152</v>
      </c>
      <c r="BG304" s="220">
        <v>4</v>
      </c>
      <c r="BH304" s="222">
        <v>48.455079071066535</v>
      </c>
      <c r="BI304" s="222">
        <v>48.914472662152306</v>
      </c>
      <c r="BJ304" s="222">
        <v>49.37822167841901</v>
      </c>
      <c r="BK304" s="223">
        <v>51.037750715353695</v>
      </c>
      <c r="BL304" s="223">
        <v>52.697279752288381</v>
      </c>
      <c r="BM304" s="223">
        <v>54.356808789223066</v>
      </c>
      <c r="BN304" s="223">
        <v>56.016337826157752</v>
      </c>
      <c r="BO304" s="223">
        <v>57.978622066878799</v>
      </c>
      <c r="BP304" s="223">
        <v>59.940906307599839</v>
      </c>
      <c r="BQ304" s="223">
        <v>65.380921542125904</v>
      </c>
      <c r="BR304" s="223">
        <v>71.862327340561492</v>
      </c>
      <c r="BS304" s="223">
        <v>74.708185020603366</v>
      </c>
      <c r="BT304" s="223">
        <v>76.271005075066199</v>
      </c>
      <c r="BU304" s="223">
        <v>77.889452699168615</v>
      </c>
      <c r="BV304" s="223">
        <v>79.546839622018766</v>
      </c>
      <c r="BW304" s="222">
        <v>34.322347675338797</v>
      </c>
      <c r="BX304" s="222">
        <v>34.647751469024548</v>
      </c>
      <c r="BY304" s="222">
        <v>34.9762403555468</v>
      </c>
      <c r="BZ304" s="223">
        <v>36.151740090042203</v>
      </c>
      <c r="CA304" s="223">
        <v>37.327239824537607</v>
      </c>
      <c r="CB304" s="223">
        <v>38.50273955903301</v>
      </c>
      <c r="CC304" s="223">
        <v>39.678239293528407</v>
      </c>
      <c r="CD304" s="223">
        <v>41.068190630705814</v>
      </c>
      <c r="CE304" s="223">
        <v>42.458141967883222</v>
      </c>
      <c r="CF304" s="223">
        <v>46.31148609233918</v>
      </c>
      <c r="CG304" s="223">
        <v>50.902481866231064</v>
      </c>
      <c r="CH304" s="223">
        <v>52.918297722927392</v>
      </c>
      <c r="CI304" s="223">
        <v>54.025295261505221</v>
      </c>
      <c r="CJ304" s="223">
        <v>55.171695661911109</v>
      </c>
      <c r="CK304" s="223">
        <v>56.345678065596623</v>
      </c>
      <c r="CL304" s="222">
        <v>4.0379232559222116</v>
      </c>
      <c r="CM304" s="222">
        <v>4.0762060551793589</v>
      </c>
      <c r="CN304" s="222">
        <v>4.1148518065349178</v>
      </c>
      <c r="CO304" s="223">
        <v>4.2531458929461419</v>
      </c>
      <c r="CP304" s="223">
        <v>4.3914399793573651</v>
      </c>
      <c r="CQ304" s="223">
        <v>4.5297340657685892</v>
      </c>
      <c r="CR304" s="223">
        <v>4.6680281521798133</v>
      </c>
      <c r="CS304" s="223">
        <v>4.8315518389065666</v>
      </c>
      <c r="CT304" s="223">
        <v>4.9950755256333208</v>
      </c>
      <c r="CU304" s="223">
        <v>5.448410128510492</v>
      </c>
      <c r="CV304" s="223">
        <v>5.9885272783801256</v>
      </c>
      <c r="CW304" s="223">
        <v>6.2256820850502814</v>
      </c>
      <c r="CX304" s="223">
        <v>6.3559170895888499</v>
      </c>
      <c r="CY304" s="223">
        <v>6.4907877249307191</v>
      </c>
      <c r="CZ304" s="223">
        <v>6.6289033018348968</v>
      </c>
      <c r="DA304" s="224">
        <v>0</v>
      </c>
      <c r="DB304" s="224">
        <v>0</v>
      </c>
      <c r="DC304" s="224">
        <v>0</v>
      </c>
      <c r="DD304" s="225">
        <v>0</v>
      </c>
      <c r="DE304" s="225">
        <v>0</v>
      </c>
      <c r="DF304" s="225">
        <v>0</v>
      </c>
      <c r="DG304" s="225">
        <v>0</v>
      </c>
      <c r="DH304" s="225">
        <v>0</v>
      </c>
      <c r="DI304" s="225">
        <v>0</v>
      </c>
      <c r="DJ304" s="225">
        <v>0</v>
      </c>
      <c r="DK304" s="225">
        <v>0</v>
      </c>
      <c r="DL304" s="225">
        <v>0</v>
      </c>
      <c r="DM304" s="225">
        <v>0</v>
      </c>
      <c r="DN304" s="225">
        <v>0</v>
      </c>
      <c r="DO304" s="225">
        <v>0</v>
      </c>
      <c r="DP304" s="224">
        <v>0</v>
      </c>
      <c r="DQ304" s="224">
        <v>0</v>
      </c>
      <c r="DR304" s="224">
        <v>0</v>
      </c>
      <c r="DS304" s="225">
        <v>0</v>
      </c>
      <c r="DT304" s="225">
        <v>0</v>
      </c>
      <c r="DU304" s="225">
        <v>0</v>
      </c>
      <c r="DV304" s="225">
        <v>0</v>
      </c>
      <c r="DW304" s="225">
        <v>0</v>
      </c>
      <c r="DX304" s="225">
        <v>0</v>
      </c>
      <c r="DY304" s="225">
        <v>0</v>
      </c>
      <c r="DZ304" s="225">
        <v>0</v>
      </c>
      <c r="EA304" s="225">
        <v>0</v>
      </c>
      <c r="EB304" s="225">
        <v>0</v>
      </c>
      <c r="EC304" s="225">
        <v>0</v>
      </c>
      <c r="ED304" s="225">
        <v>0</v>
      </c>
    </row>
    <row r="305" spans="1:134" ht="15" x14ac:dyDescent="0.25">
      <c r="A305" s="216">
        <v>111</v>
      </c>
      <c r="B305" s="216">
        <v>98</v>
      </c>
      <c r="C305" s="216" t="s">
        <v>1003</v>
      </c>
      <c r="D305" s="2">
        <v>99712</v>
      </c>
      <c r="E305" s="2">
        <v>99712</v>
      </c>
      <c r="F305" s="217" t="s">
        <v>773</v>
      </c>
      <c r="G305" s="20">
        <v>338</v>
      </c>
      <c r="H305" s="20">
        <v>162</v>
      </c>
      <c r="I305" s="20">
        <v>147</v>
      </c>
      <c r="J305" s="20">
        <v>15</v>
      </c>
      <c r="K305" s="20">
        <v>0</v>
      </c>
      <c r="L305" s="20">
        <v>148</v>
      </c>
      <c r="M305" s="20">
        <v>148</v>
      </c>
      <c r="N305" s="20">
        <v>3</v>
      </c>
      <c r="O305" s="20">
        <v>0</v>
      </c>
      <c r="P305" s="20">
        <v>0</v>
      </c>
      <c r="Q305" s="20">
        <v>151</v>
      </c>
      <c r="R305" s="20">
        <v>0</v>
      </c>
      <c r="S305" s="20">
        <v>1644.0135135135135</v>
      </c>
      <c r="T305" s="20">
        <v>1644.0135135135135</v>
      </c>
      <c r="U305" s="20">
        <v>2548</v>
      </c>
      <c r="V305" s="20">
        <v>0</v>
      </c>
      <c r="W305" s="20">
        <v>0</v>
      </c>
      <c r="X305" s="20">
        <v>1661.9735099337747</v>
      </c>
      <c r="Y305" s="20">
        <v>0</v>
      </c>
      <c r="Z305" s="20">
        <v>162</v>
      </c>
      <c r="AA305" s="20">
        <v>0</v>
      </c>
      <c r="AB305" s="218">
        <v>3</v>
      </c>
      <c r="AC305" s="218">
        <v>0</v>
      </c>
      <c r="AD305" s="219">
        <v>165</v>
      </c>
      <c r="AE305" s="220">
        <v>0</v>
      </c>
      <c r="AF305" s="220">
        <v>147</v>
      </c>
      <c r="AG305" s="221">
        <v>147</v>
      </c>
      <c r="AH305" s="220">
        <v>0</v>
      </c>
      <c r="AI305" s="220">
        <v>0</v>
      </c>
      <c r="AJ305" s="220">
        <v>147.27650771360959</v>
      </c>
      <c r="AK305" s="220">
        <v>147.27650771360959</v>
      </c>
      <c r="AL305" s="220">
        <v>0</v>
      </c>
      <c r="AM305" s="220">
        <v>0</v>
      </c>
      <c r="AN305" s="220">
        <v>134.13075422702266</v>
      </c>
      <c r="AO305" s="220">
        <v>134.13075422702266</v>
      </c>
      <c r="AP305" s="220">
        <v>0</v>
      </c>
      <c r="AQ305" s="220">
        <v>2.7895240524415161</v>
      </c>
      <c r="AR305" s="220">
        <v>0</v>
      </c>
      <c r="AS305" s="220">
        <v>133.89117113775868</v>
      </c>
      <c r="AT305" s="220">
        <v>140.42444266884004</v>
      </c>
      <c r="AU305" s="220">
        <v>147.27650771360959</v>
      </c>
      <c r="AV305" s="220">
        <v>154.4629219249874</v>
      </c>
      <c r="AW305" s="220">
        <v>162</v>
      </c>
      <c r="AX305" s="220">
        <v>122.38815802387725</v>
      </c>
      <c r="AY305" s="220">
        <v>128.12500124565344</v>
      </c>
      <c r="AZ305" s="220">
        <v>134.13075422702266</v>
      </c>
      <c r="BA305" s="220">
        <v>140.41802188954355</v>
      </c>
      <c r="BB305" s="220">
        <v>147</v>
      </c>
      <c r="BC305" s="220">
        <v>2.5938148130499128</v>
      </c>
      <c r="BD305" s="220">
        <v>2.6898901108747597</v>
      </c>
      <c r="BE305" s="220">
        <v>2.7895240524415161</v>
      </c>
      <c r="BF305" s="220">
        <v>2.8928484504592613</v>
      </c>
      <c r="BG305" s="220">
        <v>3</v>
      </c>
      <c r="BH305" s="222">
        <v>164.21424748789261</v>
      </c>
      <c r="BI305" s="222">
        <v>166.45875974083236</v>
      </c>
      <c r="BJ305" s="222">
        <v>168.73395042351049</v>
      </c>
      <c r="BK305" s="223">
        <v>168.99463128425683</v>
      </c>
      <c r="BL305" s="223">
        <v>169.25531214500316</v>
      </c>
      <c r="BM305" s="223">
        <v>169.51599300574946</v>
      </c>
      <c r="BN305" s="223">
        <v>169.7766738664958</v>
      </c>
      <c r="BO305" s="223">
        <v>170.08491188675063</v>
      </c>
      <c r="BP305" s="223">
        <v>170.39314990700544</v>
      </c>
      <c r="BQ305" s="223">
        <v>171.2476741860315</v>
      </c>
      <c r="BR305" s="223">
        <v>172.2657813747453</v>
      </c>
      <c r="BS305" s="223">
        <v>172.71281219679418</v>
      </c>
      <c r="BT305" s="223">
        <v>172.95830189171477</v>
      </c>
      <c r="BU305" s="223">
        <v>173.21252963364279</v>
      </c>
      <c r="BV305" s="223">
        <v>173.472874008476</v>
      </c>
      <c r="BW305" s="222">
        <v>149.00922457234699</v>
      </c>
      <c r="BX305" s="222">
        <v>151.04591161668122</v>
      </c>
      <c r="BY305" s="222">
        <v>153.11043649540767</v>
      </c>
      <c r="BZ305" s="223">
        <v>153.34698023941823</v>
      </c>
      <c r="CA305" s="223">
        <v>153.58352398342879</v>
      </c>
      <c r="CB305" s="223">
        <v>153.82006772743932</v>
      </c>
      <c r="CC305" s="223">
        <v>154.05661147144988</v>
      </c>
      <c r="CD305" s="223">
        <v>154.33630893427372</v>
      </c>
      <c r="CE305" s="223">
        <v>154.61600639709752</v>
      </c>
      <c r="CF305" s="223">
        <v>155.39140805769526</v>
      </c>
      <c r="CG305" s="223">
        <v>156.3152460622689</v>
      </c>
      <c r="CH305" s="223">
        <v>156.72088514153546</v>
      </c>
      <c r="CI305" s="223">
        <v>156.9436443091486</v>
      </c>
      <c r="CJ305" s="223">
        <v>157.17433244534254</v>
      </c>
      <c r="CK305" s="223">
        <v>157.41057085954301</v>
      </c>
      <c r="CL305" s="222">
        <v>3.0410045831091224</v>
      </c>
      <c r="CM305" s="222">
        <v>3.0825696248302288</v>
      </c>
      <c r="CN305" s="222">
        <v>3.1247027856205642</v>
      </c>
      <c r="CO305" s="223">
        <v>3.1295302089677186</v>
      </c>
      <c r="CP305" s="223">
        <v>3.1343576323148725</v>
      </c>
      <c r="CQ305" s="223">
        <v>3.1391850556620269</v>
      </c>
      <c r="CR305" s="223">
        <v>3.1440124790091812</v>
      </c>
      <c r="CS305" s="223">
        <v>3.1497205904953818</v>
      </c>
      <c r="CT305" s="223">
        <v>3.1554287019815819</v>
      </c>
      <c r="CU305" s="223">
        <v>3.1712532256672494</v>
      </c>
      <c r="CV305" s="223">
        <v>3.190107062495283</v>
      </c>
      <c r="CW305" s="223">
        <v>3.1983854110517433</v>
      </c>
      <c r="CX305" s="223">
        <v>3.2029315165132362</v>
      </c>
      <c r="CY305" s="223">
        <v>3.2076394376600512</v>
      </c>
      <c r="CZ305" s="223">
        <v>3.2124606297865919</v>
      </c>
      <c r="DA305" s="224">
        <v>0</v>
      </c>
      <c r="DB305" s="224">
        <v>0</v>
      </c>
      <c r="DC305" s="224">
        <v>0</v>
      </c>
      <c r="DD305" s="225">
        <v>0</v>
      </c>
      <c r="DE305" s="225">
        <v>0</v>
      </c>
      <c r="DF305" s="225">
        <v>0</v>
      </c>
      <c r="DG305" s="225">
        <v>0</v>
      </c>
      <c r="DH305" s="225">
        <v>0</v>
      </c>
      <c r="DI305" s="225">
        <v>0</v>
      </c>
      <c r="DJ305" s="225">
        <v>0</v>
      </c>
      <c r="DK305" s="225">
        <v>0</v>
      </c>
      <c r="DL305" s="225">
        <v>0</v>
      </c>
      <c r="DM305" s="225">
        <v>0</v>
      </c>
      <c r="DN305" s="225">
        <v>0</v>
      </c>
      <c r="DO305" s="225">
        <v>0</v>
      </c>
      <c r="DP305" s="224">
        <v>0</v>
      </c>
      <c r="DQ305" s="224">
        <v>0</v>
      </c>
      <c r="DR305" s="224">
        <v>0</v>
      </c>
      <c r="DS305" s="225">
        <v>0</v>
      </c>
      <c r="DT305" s="225">
        <v>0</v>
      </c>
      <c r="DU305" s="225">
        <v>0</v>
      </c>
      <c r="DV305" s="225">
        <v>0</v>
      </c>
      <c r="DW305" s="225">
        <v>0</v>
      </c>
      <c r="DX305" s="225">
        <v>0</v>
      </c>
      <c r="DY305" s="225">
        <v>0</v>
      </c>
      <c r="DZ305" s="225">
        <v>0</v>
      </c>
      <c r="EA305" s="225">
        <v>0</v>
      </c>
      <c r="EB305" s="225">
        <v>0</v>
      </c>
      <c r="EC305" s="225">
        <v>0</v>
      </c>
      <c r="ED305" s="225">
        <v>0</v>
      </c>
    </row>
    <row r="306" spans="1:134" ht="15" x14ac:dyDescent="0.25">
      <c r="A306" s="216">
        <v>112</v>
      </c>
      <c r="B306" s="216">
        <v>98</v>
      </c>
      <c r="C306" s="216" t="s">
        <v>1004</v>
      </c>
      <c r="D306" s="2">
        <v>99712</v>
      </c>
      <c r="E306" s="2">
        <v>99712</v>
      </c>
      <c r="F306" s="217" t="s">
        <v>773</v>
      </c>
      <c r="G306" s="20">
        <v>168</v>
      </c>
      <c r="H306" s="20">
        <v>86</v>
      </c>
      <c r="I306" s="20">
        <v>74</v>
      </c>
      <c r="J306" s="20">
        <v>12</v>
      </c>
      <c r="K306" s="20">
        <v>4</v>
      </c>
      <c r="L306" s="20">
        <v>35</v>
      </c>
      <c r="M306" s="20">
        <v>39</v>
      </c>
      <c r="N306" s="20">
        <v>9</v>
      </c>
      <c r="O306" s="20">
        <v>0</v>
      </c>
      <c r="P306" s="20">
        <v>0</v>
      </c>
      <c r="Q306" s="20">
        <v>48</v>
      </c>
      <c r="R306" s="20">
        <v>6543</v>
      </c>
      <c r="S306" s="20">
        <v>1661.3428571428572</v>
      </c>
      <c r="T306" s="20">
        <v>2162.0256410256411</v>
      </c>
      <c r="U306" s="20">
        <v>8518.1111111111113</v>
      </c>
      <c r="V306" s="20">
        <v>0</v>
      </c>
      <c r="W306" s="20">
        <v>0</v>
      </c>
      <c r="X306" s="20">
        <v>3353.7916666666665</v>
      </c>
      <c r="Y306" s="20">
        <v>8.8205128205128212</v>
      </c>
      <c r="Z306" s="20">
        <v>77.179487179487182</v>
      </c>
      <c r="AA306" s="20">
        <v>0</v>
      </c>
      <c r="AB306" s="218">
        <v>9</v>
      </c>
      <c r="AC306" s="218">
        <v>0</v>
      </c>
      <c r="AD306" s="219">
        <v>95</v>
      </c>
      <c r="AE306" s="220">
        <v>7.5897435897435903</v>
      </c>
      <c r="AF306" s="220">
        <v>66.410256410256409</v>
      </c>
      <c r="AG306" s="221">
        <v>74</v>
      </c>
      <c r="AH306" s="220">
        <v>0</v>
      </c>
      <c r="AI306" s="220">
        <v>8.0188538546188202</v>
      </c>
      <c r="AJ306" s="220">
        <v>70.164971227914677</v>
      </c>
      <c r="AK306" s="220">
        <v>78.183825082533502</v>
      </c>
      <c r="AL306" s="220">
        <v>0</v>
      </c>
      <c r="AM306" s="220">
        <v>6.9252927352518245</v>
      </c>
      <c r="AN306" s="220">
        <v>60.596311433453458</v>
      </c>
      <c r="AO306" s="220">
        <v>67.521604168705281</v>
      </c>
      <c r="AP306" s="220">
        <v>0</v>
      </c>
      <c r="AQ306" s="220">
        <v>8.3685721573245484</v>
      </c>
      <c r="AR306" s="220">
        <v>0</v>
      </c>
      <c r="AS306" s="220">
        <v>71.078029122513868</v>
      </c>
      <c r="AT306" s="220">
        <v>74.546309071112617</v>
      </c>
      <c r="AU306" s="220">
        <v>78.183825082533488</v>
      </c>
      <c r="AV306" s="220">
        <v>81.998835095980965</v>
      </c>
      <c r="AW306" s="220">
        <v>86</v>
      </c>
      <c r="AX306" s="220">
        <v>61.610365263720524</v>
      </c>
      <c r="AY306" s="220">
        <v>64.498299946791519</v>
      </c>
      <c r="AZ306" s="220">
        <v>67.521604168705281</v>
      </c>
      <c r="BA306" s="220">
        <v>70.686623264123966</v>
      </c>
      <c r="BB306" s="220">
        <v>74</v>
      </c>
      <c r="BC306" s="220">
        <v>7.7814444391497384</v>
      </c>
      <c r="BD306" s="220">
        <v>8.0696703326242787</v>
      </c>
      <c r="BE306" s="220">
        <v>8.3685721573245484</v>
      </c>
      <c r="BF306" s="220">
        <v>8.6785453513777835</v>
      </c>
      <c r="BG306" s="220">
        <v>9</v>
      </c>
      <c r="BH306" s="222">
        <v>87.71872186521766</v>
      </c>
      <c r="BI306" s="222">
        <v>89.471792624039722</v>
      </c>
      <c r="BJ306" s="222">
        <v>91.259898743843877</v>
      </c>
      <c r="BK306" s="223">
        <v>92.165504586589947</v>
      </c>
      <c r="BL306" s="223">
        <v>93.071110429336017</v>
      </c>
      <c r="BM306" s="223">
        <v>93.976716272082072</v>
      </c>
      <c r="BN306" s="223">
        <v>94.882322114828142</v>
      </c>
      <c r="BO306" s="223">
        <v>95.953141626855441</v>
      </c>
      <c r="BP306" s="223">
        <v>97.023961138882726</v>
      </c>
      <c r="BQ306" s="223">
        <v>99.992580229823233</v>
      </c>
      <c r="BR306" s="223">
        <v>103.52948668318257</v>
      </c>
      <c r="BS306" s="223">
        <v>105.08247267216537</v>
      </c>
      <c r="BT306" s="223">
        <v>105.93530437380072</v>
      </c>
      <c r="BU306" s="223">
        <v>106.81849206858965</v>
      </c>
      <c r="BV306" s="223">
        <v>107.72292895858612</v>
      </c>
      <c r="BW306" s="222">
        <v>75.478900209605897</v>
      </c>
      <c r="BX306" s="222">
        <v>76.987356443941152</v>
      </c>
      <c r="BY306" s="222">
        <v>78.525959384237751</v>
      </c>
      <c r="BZ306" s="223">
        <v>79.305201621019251</v>
      </c>
      <c r="CA306" s="223">
        <v>80.084443857800764</v>
      </c>
      <c r="CB306" s="223">
        <v>80.863686094582249</v>
      </c>
      <c r="CC306" s="223">
        <v>81.642928331363748</v>
      </c>
      <c r="CD306" s="223">
        <v>82.564331167294213</v>
      </c>
      <c r="CE306" s="223">
        <v>83.485734003224678</v>
      </c>
      <c r="CF306" s="223">
        <v>86.040127174499048</v>
      </c>
      <c r="CG306" s="223">
        <v>89.083511797157101</v>
      </c>
      <c r="CH306" s="223">
        <v>90.419802066746939</v>
      </c>
      <c r="CI306" s="223">
        <v>91.153633996061089</v>
      </c>
      <c r="CJ306" s="223">
        <v>91.913586198553872</v>
      </c>
      <c r="CK306" s="223">
        <v>92.691822592271777</v>
      </c>
      <c r="CL306" s="222">
        <v>9.1798662417088259</v>
      </c>
      <c r="CM306" s="222">
        <v>9.3633271350739236</v>
      </c>
      <c r="CN306" s="222">
        <v>9.5504545197045907</v>
      </c>
      <c r="CO306" s="223">
        <v>9.6452272241780168</v>
      </c>
      <c r="CP306" s="223">
        <v>9.7399999286514429</v>
      </c>
      <c r="CQ306" s="223">
        <v>9.8347726331248673</v>
      </c>
      <c r="CR306" s="223">
        <v>9.9295453375982934</v>
      </c>
      <c r="CS306" s="223">
        <v>10.041607844670917</v>
      </c>
      <c r="CT306" s="223">
        <v>10.153670351743541</v>
      </c>
      <c r="CU306" s="223">
        <v>10.464339791493128</v>
      </c>
      <c r="CV306" s="223">
        <v>10.834481164519106</v>
      </c>
      <c r="CW306" s="223">
        <v>10.997002954063817</v>
      </c>
      <c r="CX306" s="223">
        <v>11.086252783304726</v>
      </c>
      <c r="CY306" s="223">
        <v>11.178679402526821</v>
      </c>
      <c r="CZ306" s="223">
        <v>11.273329774735757</v>
      </c>
      <c r="DA306" s="224">
        <v>0</v>
      </c>
      <c r="DB306" s="224">
        <v>0</v>
      </c>
      <c r="DC306" s="224">
        <v>0</v>
      </c>
      <c r="DD306" s="225">
        <v>0</v>
      </c>
      <c r="DE306" s="225">
        <v>0</v>
      </c>
      <c r="DF306" s="225">
        <v>0</v>
      </c>
      <c r="DG306" s="225">
        <v>0</v>
      </c>
      <c r="DH306" s="225">
        <v>0</v>
      </c>
      <c r="DI306" s="225">
        <v>0</v>
      </c>
      <c r="DJ306" s="225">
        <v>0</v>
      </c>
      <c r="DK306" s="225">
        <v>0</v>
      </c>
      <c r="DL306" s="225">
        <v>0</v>
      </c>
      <c r="DM306" s="225">
        <v>0</v>
      </c>
      <c r="DN306" s="225">
        <v>0</v>
      </c>
      <c r="DO306" s="225">
        <v>0</v>
      </c>
      <c r="DP306" s="224">
        <v>0</v>
      </c>
      <c r="DQ306" s="224">
        <v>0</v>
      </c>
      <c r="DR306" s="224">
        <v>0</v>
      </c>
      <c r="DS306" s="225">
        <v>0</v>
      </c>
      <c r="DT306" s="225">
        <v>0</v>
      </c>
      <c r="DU306" s="225">
        <v>0</v>
      </c>
      <c r="DV306" s="225">
        <v>0</v>
      </c>
      <c r="DW306" s="225">
        <v>0</v>
      </c>
      <c r="DX306" s="225">
        <v>0</v>
      </c>
      <c r="DY306" s="225">
        <v>0</v>
      </c>
      <c r="DZ306" s="225">
        <v>0</v>
      </c>
      <c r="EA306" s="225">
        <v>0</v>
      </c>
      <c r="EB306" s="225">
        <v>0</v>
      </c>
      <c r="EC306" s="225">
        <v>0</v>
      </c>
      <c r="ED306" s="225">
        <v>0</v>
      </c>
    </row>
    <row r="307" spans="1:134" ht="15" x14ac:dyDescent="0.25">
      <c r="A307" s="216">
        <v>113</v>
      </c>
      <c r="B307" s="216">
        <v>98</v>
      </c>
      <c r="C307" s="216" t="s">
        <v>1005</v>
      </c>
      <c r="D307" s="2">
        <v>99712</v>
      </c>
      <c r="E307" s="2">
        <v>99712</v>
      </c>
      <c r="F307" s="217" t="s">
        <v>773</v>
      </c>
      <c r="G307" s="20">
        <v>351</v>
      </c>
      <c r="H307" s="20">
        <v>157</v>
      </c>
      <c r="I307" s="20">
        <v>145</v>
      </c>
      <c r="J307" s="20">
        <v>12</v>
      </c>
      <c r="K307" s="20">
        <v>0</v>
      </c>
      <c r="L307" s="20">
        <v>146</v>
      </c>
      <c r="M307" s="20">
        <v>146</v>
      </c>
      <c r="N307" s="20">
        <v>5</v>
      </c>
      <c r="O307" s="20">
        <v>0</v>
      </c>
      <c r="P307" s="20">
        <v>0</v>
      </c>
      <c r="Q307" s="20">
        <v>151</v>
      </c>
      <c r="R307" s="20">
        <v>0</v>
      </c>
      <c r="S307" s="20">
        <v>1851.4657534246576</v>
      </c>
      <c r="T307" s="20">
        <v>1851.4657534246576</v>
      </c>
      <c r="U307" s="20">
        <v>2919</v>
      </c>
      <c r="V307" s="20">
        <v>0</v>
      </c>
      <c r="W307" s="20">
        <v>0</v>
      </c>
      <c r="X307" s="20">
        <v>1886.8145695364237</v>
      </c>
      <c r="Y307" s="20">
        <v>0</v>
      </c>
      <c r="Z307" s="20">
        <v>157</v>
      </c>
      <c r="AA307" s="20">
        <v>0</v>
      </c>
      <c r="AB307" s="218">
        <v>5</v>
      </c>
      <c r="AC307" s="218">
        <v>0</v>
      </c>
      <c r="AD307" s="219">
        <v>162</v>
      </c>
      <c r="AE307" s="220">
        <v>0</v>
      </c>
      <c r="AF307" s="220">
        <v>145</v>
      </c>
      <c r="AG307" s="221">
        <v>145</v>
      </c>
      <c r="AH307" s="220">
        <v>0</v>
      </c>
      <c r="AI307" s="220">
        <v>0</v>
      </c>
      <c r="AJ307" s="220">
        <v>142.73093648788091</v>
      </c>
      <c r="AK307" s="220">
        <v>142.73093648788091</v>
      </c>
      <c r="AL307" s="220">
        <v>0</v>
      </c>
      <c r="AM307" s="220">
        <v>0</v>
      </c>
      <c r="AN307" s="220">
        <v>132.30584600624684</v>
      </c>
      <c r="AO307" s="220">
        <v>132.30584600624684</v>
      </c>
      <c r="AP307" s="220">
        <v>0</v>
      </c>
      <c r="AQ307" s="220">
        <v>4.6492067540691933</v>
      </c>
      <c r="AR307" s="220">
        <v>0</v>
      </c>
      <c r="AS307" s="220">
        <v>129.75872758412416</v>
      </c>
      <c r="AT307" s="220">
        <v>136.09035493214745</v>
      </c>
      <c r="AU307" s="220">
        <v>142.73093648788091</v>
      </c>
      <c r="AV307" s="220">
        <v>149.69554779150013</v>
      </c>
      <c r="AW307" s="220">
        <v>157</v>
      </c>
      <c r="AX307" s="220">
        <v>120.72301301674968</v>
      </c>
      <c r="AY307" s="220">
        <v>126.38180394979419</v>
      </c>
      <c r="AZ307" s="220">
        <v>132.30584600624684</v>
      </c>
      <c r="BA307" s="220">
        <v>138.50757261213479</v>
      </c>
      <c r="BB307" s="220">
        <v>145</v>
      </c>
      <c r="BC307" s="220">
        <v>4.3230246884165213</v>
      </c>
      <c r="BD307" s="220">
        <v>4.483150184791266</v>
      </c>
      <c r="BE307" s="220">
        <v>4.6492067540691933</v>
      </c>
      <c r="BF307" s="220">
        <v>4.8214140840987687</v>
      </c>
      <c r="BG307" s="220">
        <v>5</v>
      </c>
      <c r="BH307" s="222">
        <v>158.48667968242478</v>
      </c>
      <c r="BI307" s="222">
        <v>159.98743717681219</v>
      </c>
      <c r="BJ307" s="222">
        <v>161.50240579014965</v>
      </c>
      <c r="BK307" s="223">
        <v>161.90145765777453</v>
      </c>
      <c r="BL307" s="223">
        <v>162.30050952539938</v>
      </c>
      <c r="BM307" s="223">
        <v>162.69956139302423</v>
      </c>
      <c r="BN307" s="223">
        <v>163.0986132606491</v>
      </c>
      <c r="BO307" s="223">
        <v>163.57046592103814</v>
      </c>
      <c r="BP307" s="223">
        <v>164.04231858142725</v>
      </c>
      <c r="BQ307" s="223">
        <v>165.3504296122864</v>
      </c>
      <c r="BR307" s="223">
        <v>166.9089543690919</v>
      </c>
      <c r="BS307" s="223">
        <v>167.59327190553759</v>
      </c>
      <c r="BT307" s="223">
        <v>167.9690690429272</v>
      </c>
      <c r="BU307" s="223">
        <v>168.35824243650879</v>
      </c>
      <c r="BV307" s="223">
        <v>168.75677920942479</v>
      </c>
      <c r="BW307" s="222">
        <v>146.37304811434137</v>
      </c>
      <c r="BX307" s="222">
        <v>147.75909802953993</v>
      </c>
      <c r="BY307" s="222">
        <v>149.15827286351401</v>
      </c>
      <c r="BZ307" s="223">
        <v>149.52682395144782</v>
      </c>
      <c r="CA307" s="223">
        <v>149.89537503938161</v>
      </c>
      <c r="CB307" s="223">
        <v>150.26392612731536</v>
      </c>
      <c r="CC307" s="223">
        <v>150.63247721524917</v>
      </c>
      <c r="CD307" s="223">
        <v>151.06826470414353</v>
      </c>
      <c r="CE307" s="223">
        <v>151.50405219303789</v>
      </c>
      <c r="CF307" s="223">
        <v>152.71218021516896</v>
      </c>
      <c r="CG307" s="223">
        <v>154.15158206062628</v>
      </c>
      <c r="CH307" s="223">
        <v>154.78359507199332</v>
      </c>
      <c r="CI307" s="223">
        <v>155.13066886130221</v>
      </c>
      <c r="CJ307" s="223">
        <v>155.49009651779477</v>
      </c>
      <c r="CK307" s="223">
        <v>155.85817188131588</v>
      </c>
      <c r="CL307" s="222">
        <v>5.0473464867014259</v>
      </c>
      <c r="CM307" s="222">
        <v>5.0951413113634461</v>
      </c>
      <c r="CN307" s="222">
        <v>5.1433887194315178</v>
      </c>
      <c r="CO307" s="223">
        <v>5.1560973776361312</v>
      </c>
      <c r="CP307" s="223">
        <v>5.1688060358407446</v>
      </c>
      <c r="CQ307" s="223">
        <v>5.1815146940453571</v>
      </c>
      <c r="CR307" s="223">
        <v>5.1942233522499714</v>
      </c>
      <c r="CS307" s="223">
        <v>5.2092505070394317</v>
      </c>
      <c r="CT307" s="223">
        <v>5.2242776618288929</v>
      </c>
      <c r="CU307" s="223">
        <v>5.26593724879893</v>
      </c>
      <c r="CV307" s="223">
        <v>5.3155717951940096</v>
      </c>
      <c r="CW307" s="223">
        <v>5.3373653473101141</v>
      </c>
      <c r="CX307" s="223">
        <v>5.3493334090104208</v>
      </c>
      <c r="CY307" s="223">
        <v>5.361727466130854</v>
      </c>
      <c r="CZ307" s="223">
        <v>5.3744197200453758</v>
      </c>
      <c r="DA307" s="224">
        <v>0</v>
      </c>
      <c r="DB307" s="224">
        <v>0</v>
      </c>
      <c r="DC307" s="224">
        <v>0</v>
      </c>
      <c r="DD307" s="225">
        <v>0</v>
      </c>
      <c r="DE307" s="225">
        <v>0</v>
      </c>
      <c r="DF307" s="225">
        <v>0</v>
      </c>
      <c r="DG307" s="225">
        <v>0</v>
      </c>
      <c r="DH307" s="225">
        <v>0</v>
      </c>
      <c r="DI307" s="225">
        <v>0</v>
      </c>
      <c r="DJ307" s="225">
        <v>0</v>
      </c>
      <c r="DK307" s="225">
        <v>0</v>
      </c>
      <c r="DL307" s="225">
        <v>0</v>
      </c>
      <c r="DM307" s="225">
        <v>0</v>
      </c>
      <c r="DN307" s="225">
        <v>0</v>
      </c>
      <c r="DO307" s="225">
        <v>0</v>
      </c>
      <c r="DP307" s="224">
        <v>0</v>
      </c>
      <c r="DQ307" s="224">
        <v>0</v>
      </c>
      <c r="DR307" s="224">
        <v>0</v>
      </c>
      <c r="DS307" s="225">
        <v>0</v>
      </c>
      <c r="DT307" s="225">
        <v>0</v>
      </c>
      <c r="DU307" s="225">
        <v>0</v>
      </c>
      <c r="DV307" s="225">
        <v>0</v>
      </c>
      <c r="DW307" s="225">
        <v>0</v>
      </c>
      <c r="DX307" s="225">
        <v>0</v>
      </c>
      <c r="DY307" s="225">
        <v>0</v>
      </c>
      <c r="DZ307" s="225">
        <v>0</v>
      </c>
      <c r="EA307" s="225">
        <v>0</v>
      </c>
      <c r="EB307" s="225">
        <v>0</v>
      </c>
      <c r="EC307" s="225">
        <v>0</v>
      </c>
      <c r="ED307" s="225">
        <v>0</v>
      </c>
    </row>
    <row r="308" spans="1:134" ht="15" x14ac:dyDescent="0.25">
      <c r="A308" s="216">
        <v>114</v>
      </c>
      <c r="B308" s="216">
        <v>98</v>
      </c>
      <c r="C308" s="216" t="s">
        <v>1006</v>
      </c>
      <c r="D308" s="2">
        <v>99712</v>
      </c>
      <c r="E308" s="2">
        <v>99712</v>
      </c>
      <c r="F308" s="217" t="s">
        <v>773</v>
      </c>
      <c r="G308" s="20">
        <v>561</v>
      </c>
      <c r="H308" s="20">
        <v>193</v>
      </c>
      <c r="I308" s="20">
        <v>187</v>
      </c>
      <c r="J308" s="20">
        <v>6</v>
      </c>
      <c r="K308" s="20">
        <v>0</v>
      </c>
      <c r="L308" s="20">
        <v>91</v>
      </c>
      <c r="M308" s="20">
        <v>91</v>
      </c>
      <c r="N308" s="20">
        <v>0</v>
      </c>
      <c r="O308" s="20">
        <v>0</v>
      </c>
      <c r="P308" s="20">
        <v>0</v>
      </c>
      <c r="Q308" s="20">
        <v>91</v>
      </c>
      <c r="R308" s="20">
        <v>0</v>
      </c>
      <c r="S308" s="20">
        <v>2840.2527472527472</v>
      </c>
      <c r="T308" s="20">
        <v>2840.2527472527472</v>
      </c>
      <c r="U308" s="20">
        <v>0</v>
      </c>
      <c r="V308" s="20">
        <v>0</v>
      </c>
      <c r="W308" s="20">
        <v>0</v>
      </c>
      <c r="X308" s="20">
        <v>2840.2527472527472</v>
      </c>
      <c r="Y308" s="20">
        <v>0</v>
      </c>
      <c r="Z308" s="20">
        <v>193</v>
      </c>
      <c r="AA308" s="20">
        <v>0</v>
      </c>
      <c r="AB308" s="218">
        <v>0</v>
      </c>
      <c r="AC308" s="218">
        <v>0</v>
      </c>
      <c r="AD308" s="219">
        <v>193</v>
      </c>
      <c r="AE308" s="220">
        <v>0</v>
      </c>
      <c r="AF308" s="220">
        <v>187</v>
      </c>
      <c r="AG308" s="221">
        <v>187</v>
      </c>
      <c r="AH308" s="220">
        <v>0</v>
      </c>
      <c r="AI308" s="220">
        <v>0</v>
      </c>
      <c r="AJ308" s="220">
        <v>175.45904931312748</v>
      </c>
      <c r="AK308" s="220">
        <v>175.45904931312748</v>
      </c>
      <c r="AL308" s="220">
        <v>0</v>
      </c>
      <c r="AM308" s="220">
        <v>0</v>
      </c>
      <c r="AN308" s="220">
        <v>170.62891864253902</v>
      </c>
      <c r="AO308" s="220">
        <v>170.62891864253902</v>
      </c>
      <c r="AP308" s="220">
        <v>0</v>
      </c>
      <c r="AQ308" s="220">
        <v>0</v>
      </c>
      <c r="AR308" s="220">
        <v>0</v>
      </c>
      <c r="AS308" s="220">
        <v>159.51232117029275</v>
      </c>
      <c r="AT308" s="220">
        <v>167.29578663633413</v>
      </c>
      <c r="AU308" s="220">
        <v>175.45904931312748</v>
      </c>
      <c r="AV308" s="220">
        <v>184.02064155260845</v>
      </c>
      <c r="AW308" s="220">
        <v>193</v>
      </c>
      <c r="AX308" s="220">
        <v>155.69105816642889</v>
      </c>
      <c r="AY308" s="220">
        <v>162.98894716283803</v>
      </c>
      <c r="AZ308" s="220">
        <v>170.62891864253902</v>
      </c>
      <c r="BA308" s="220">
        <v>178.62700743771867</v>
      </c>
      <c r="BB308" s="220">
        <v>187</v>
      </c>
      <c r="BC308" s="220">
        <v>0</v>
      </c>
      <c r="BD308" s="220">
        <v>0</v>
      </c>
      <c r="BE308" s="220">
        <v>0</v>
      </c>
      <c r="BF308" s="220">
        <v>0</v>
      </c>
      <c r="BG308" s="220">
        <v>0</v>
      </c>
      <c r="BH308" s="222">
        <v>194.82757438667505</v>
      </c>
      <c r="BI308" s="222">
        <v>196.67245461862902</v>
      </c>
      <c r="BJ308" s="222">
        <v>198.53480457005656</v>
      </c>
      <c r="BK308" s="223">
        <v>200.14560525529433</v>
      </c>
      <c r="BL308" s="223">
        <v>201.75640594053206</v>
      </c>
      <c r="BM308" s="223">
        <v>203.3672066257698</v>
      </c>
      <c r="BN308" s="223">
        <v>204.97800731100756</v>
      </c>
      <c r="BO308" s="223">
        <v>206.8826734718499</v>
      </c>
      <c r="BP308" s="223">
        <v>208.78733963269218</v>
      </c>
      <c r="BQ308" s="223">
        <v>214.06762100918687</v>
      </c>
      <c r="BR308" s="223">
        <v>220.3587148491043</v>
      </c>
      <c r="BS308" s="223">
        <v>223.12101029502668</v>
      </c>
      <c r="BT308" s="223">
        <v>224.63794164036904</v>
      </c>
      <c r="BU308" s="223">
        <v>226.20886717641204</v>
      </c>
      <c r="BV308" s="223">
        <v>227.81758864594556</v>
      </c>
      <c r="BW308" s="222">
        <v>188.77075860263335</v>
      </c>
      <c r="BX308" s="222">
        <v>190.55828504499289</v>
      </c>
      <c r="BY308" s="222">
        <v>192.36273810673876</v>
      </c>
      <c r="BZ308" s="223">
        <v>193.92346208673598</v>
      </c>
      <c r="CA308" s="223">
        <v>195.48418606673317</v>
      </c>
      <c r="CB308" s="223">
        <v>197.04491004673034</v>
      </c>
      <c r="CC308" s="223">
        <v>198.60563402672756</v>
      </c>
      <c r="CD308" s="223">
        <v>200.45108776806183</v>
      </c>
      <c r="CE308" s="223">
        <v>202.29654150939606</v>
      </c>
      <c r="CF308" s="223">
        <v>207.41266906071476</v>
      </c>
      <c r="CG308" s="223">
        <v>213.50818485379537</v>
      </c>
      <c r="CH308" s="223">
        <v>216.18460582989633</v>
      </c>
      <c r="CI308" s="223">
        <v>217.65437868781871</v>
      </c>
      <c r="CJ308" s="223">
        <v>219.17646716056507</v>
      </c>
      <c r="CK308" s="223">
        <v>220.73517656368821</v>
      </c>
      <c r="CL308" s="222">
        <v>0</v>
      </c>
      <c r="CM308" s="222">
        <v>0</v>
      </c>
      <c r="CN308" s="222">
        <v>0</v>
      </c>
      <c r="CO308" s="223">
        <v>0</v>
      </c>
      <c r="CP308" s="223">
        <v>0</v>
      </c>
      <c r="CQ308" s="223">
        <v>0</v>
      </c>
      <c r="CR308" s="223">
        <v>0</v>
      </c>
      <c r="CS308" s="223">
        <v>0</v>
      </c>
      <c r="CT308" s="223">
        <v>0</v>
      </c>
      <c r="CU308" s="223">
        <v>0</v>
      </c>
      <c r="CV308" s="223">
        <v>0</v>
      </c>
      <c r="CW308" s="223">
        <v>0</v>
      </c>
      <c r="CX308" s="223">
        <v>0</v>
      </c>
      <c r="CY308" s="223">
        <v>0</v>
      </c>
      <c r="CZ308" s="223">
        <v>0</v>
      </c>
      <c r="DA308" s="224">
        <v>0</v>
      </c>
      <c r="DB308" s="224">
        <v>0</v>
      </c>
      <c r="DC308" s="224">
        <v>0</v>
      </c>
      <c r="DD308" s="225">
        <v>0</v>
      </c>
      <c r="DE308" s="225">
        <v>0</v>
      </c>
      <c r="DF308" s="225">
        <v>0</v>
      </c>
      <c r="DG308" s="225">
        <v>0</v>
      </c>
      <c r="DH308" s="225">
        <v>0</v>
      </c>
      <c r="DI308" s="225">
        <v>0</v>
      </c>
      <c r="DJ308" s="225">
        <v>0</v>
      </c>
      <c r="DK308" s="225">
        <v>0</v>
      </c>
      <c r="DL308" s="225">
        <v>0</v>
      </c>
      <c r="DM308" s="225">
        <v>0</v>
      </c>
      <c r="DN308" s="225">
        <v>0</v>
      </c>
      <c r="DO308" s="225">
        <v>0</v>
      </c>
      <c r="DP308" s="224">
        <v>0</v>
      </c>
      <c r="DQ308" s="224">
        <v>0</v>
      </c>
      <c r="DR308" s="224">
        <v>0</v>
      </c>
      <c r="DS308" s="225">
        <v>0</v>
      </c>
      <c r="DT308" s="225">
        <v>0</v>
      </c>
      <c r="DU308" s="225">
        <v>0</v>
      </c>
      <c r="DV308" s="225">
        <v>0</v>
      </c>
      <c r="DW308" s="225">
        <v>0</v>
      </c>
      <c r="DX308" s="225">
        <v>0</v>
      </c>
      <c r="DY308" s="225">
        <v>0</v>
      </c>
      <c r="DZ308" s="225">
        <v>0</v>
      </c>
      <c r="EA308" s="225">
        <v>0</v>
      </c>
      <c r="EB308" s="225">
        <v>0</v>
      </c>
      <c r="EC308" s="225">
        <v>0</v>
      </c>
      <c r="ED308" s="225">
        <v>0</v>
      </c>
    </row>
    <row r="309" spans="1:134" ht="15" x14ac:dyDescent="0.25">
      <c r="A309" s="216">
        <v>115</v>
      </c>
      <c r="B309" s="216">
        <v>98</v>
      </c>
      <c r="C309" s="216" t="s">
        <v>1007</v>
      </c>
      <c r="D309" s="2">
        <v>99712</v>
      </c>
      <c r="E309" s="2">
        <v>99712</v>
      </c>
      <c r="F309" s="217" t="s">
        <v>773</v>
      </c>
      <c r="G309" s="20">
        <v>5</v>
      </c>
      <c r="H309" s="20">
        <v>3</v>
      </c>
      <c r="I309" s="20">
        <v>2</v>
      </c>
      <c r="J309" s="20">
        <v>1</v>
      </c>
      <c r="K309" s="20">
        <v>0</v>
      </c>
      <c r="L309" s="20">
        <v>32</v>
      </c>
      <c r="M309" s="20">
        <v>32</v>
      </c>
      <c r="N309" s="20">
        <v>3</v>
      </c>
      <c r="O309" s="20">
        <v>0</v>
      </c>
      <c r="P309" s="20">
        <v>0</v>
      </c>
      <c r="Q309" s="20">
        <v>35</v>
      </c>
      <c r="R309" s="20">
        <v>0</v>
      </c>
      <c r="S309" s="20">
        <v>1974.96875</v>
      </c>
      <c r="T309" s="20">
        <v>1974.96875</v>
      </c>
      <c r="U309" s="20">
        <v>4730.666666666667</v>
      </c>
      <c r="V309" s="20">
        <v>0</v>
      </c>
      <c r="W309" s="20">
        <v>0</v>
      </c>
      <c r="X309" s="20">
        <v>2211.1714285714284</v>
      </c>
      <c r="Y309" s="20">
        <v>0</v>
      </c>
      <c r="Z309" s="20">
        <v>3</v>
      </c>
      <c r="AA309" s="20">
        <v>0</v>
      </c>
      <c r="AB309" s="218">
        <v>3</v>
      </c>
      <c r="AC309" s="218">
        <v>0</v>
      </c>
      <c r="AD309" s="219">
        <v>6</v>
      </c>
      <c r="AE309" s="220">
        <v>0</v>
      </c>
      <c r="AF309" s="220">
        <v>2</v>
      </c>
      <c r="AG309" s="221">
        <v>2</v>
      </c>
      <c r="AH309" s="220">
        <v>0</v>
      </c>
      <c r="AI309" s="220">
        <v>0</v>
      </c>
      <c r="AJ309" s="220">
        <v>2.7273427354372148</v>
      </c>
      <c r="AK309" s="220">
        <v>2.7273427354372148</v>
      </c>
      <c r="AL309" s="220">
        <v>0</v>
      </c>
      <c r="AM309" s="220">
        <v>0</v>
      </c>
      <c r="AN309" s="220">
        <v>1.8249082207758185</v>
      </c>
      <c r="AO309" s="220">
        <v>1.8249082207758185</v>
      </c>
      <c r="AP309" s="220">
        <v>0</v>
      </c>
      <c r="AQ309" s="220">
        <v>2.7895240524415161</v>
      </c>
      <c r="AR309" s="220">
        <v>0</v>
      </c>
      <c r="AS309" s="220">
        <v>2.4794661321807161</v>
      </c>
      <c r="AT309" s="220">
        <v>2.600452642015556</v>
      </c>
      <c r="AU309" s="220">
        <v>2.7273427354372148</v>
      </c>
      <c r="AV309" s="220">
        <v>2.8604244800923593</v>
      </c>
      <c r="AW309" s="220">
        <v>3</v>
      </c>
      <c r="AX309" s="220">
        <v>1.6651450071275817</v>
      </c>
      <c r="AY309" s="220">
        <v>1.7431972958592303</v>
      </c>
      <c r="AZ309" s="220">
        <v>1.8249082207758185</v>
      </c>
      <c r="BA309" s="220">
        <v>1.9104492774087558</v>
      </c>
      <c r="BB309" s="220">
        <v>2</v>
      </c>
      <c r="BC309" s="220">
        <v>2.5938148130499128</v>
      </c>
      <c r="BD309" s="220">
        <v>2.6898901108747597</v>
      </c>
      <c r="BE309" s="220">
        <v>2.7895240524415161</v>
      </c>
      <c r="BF309" s="220">
        <v>2.8928484504592613</v>
      </c>
      <c r="BG309" s="220">
        <v>3</v>
      </c>
      <c r="BH309" s="222">
        <v>3.0284078920208559</v>
      </c>
      <c r="BI309" s="222">
        <v>3.0570847868180673</v>
      </c>
      <c r="BJ309" s="222">
        <v>3.0860332316589103</v>
      </c>
      <c r="BK309" s="223">
        <v>3.1105067577401684</v>
      </c>
      <c r="BL309" s="223">
        <v>3.1349802838214269</v>
      </c>
      <c r="BM309" s="223">
        <v>3.1594538099026859</v>
      </c>
      <c r="BN309" s="223">
        <v>3.183927335983944</v>
      </c>
      <c r="BO309" s="223">
        <v>3.2128656754015132</v>
      </c>
      <c r="BP309" s="223">
        <v>3.2418040148190825</v>
      </c>
      <c r="BQ309" s="223">
        <v>3.3220293991067442</v>
      </c>
      <c r="BR309" s="223">
        <v>3.4176124532871177</v>
      </c>
      <c r="BS309" s="223">
        <v>3.4595810905365756</v>
      </c>
      <c r="BT309" s="223">
        <v>3.4826284229495461</v>
      </c>
      <c r="BU309" s="223">
        <v>3.5064961102620753</v>
      </c>
      <c r="BV309" s="223">
        <v>3.5309380460042976</v>
      </c>
      <c r="BW309" s="222">
        <v>2.0189385946805705</v>
      </c>
      <c r="BX309" s="222">
        <v>2.0380565245453783</v>
      </c>
      <c r="BY309" s="222">
        <v>2.057355487772607</v>
      </c>
      <c r="BZ309" s="223">
        <v>2.0736711718267791</v>
      </c>
      <c r="CA309" s="223">
        <v>2.0899868558809516</v>
      </c>
      <c r="CB309" s="223">
        <v>2.1063025399351241</v>
      </c>
      <c r="CC309" s="223">
        <v>2.1226182239892961</v>
      </c>
      <c r="CD309" s="223">
        <v>2.1419104502676758</v>
      </c>
      <c r="CE309" s="223">
        <v>2.1612026765460555</v>
      </c>
      <c r="CF309" s="223">
        <v>2.2146862660711628</v>
      </c>
      <c r="CG309" s="223">
        <v>2.2784083021914121</v>
      </c>
      <c r="CH309" s="223">
        <v>2.3063873936910504</v>
      </c>
      <c r="CI309" s="223">
        <v>2.3217522819663641</v>
      </c>
      <c r="CJ309" s="223">
        <v>2.3376640735080505</v>
      </c>
      <c r="CK309" s="223">
        <v>2.3539586973361986</v>
      </c>
      <c r="CL309" s="222">
        <v>3.0284078920208559</v>
      </c>
      <c r="CM309" s="222">
        <v>3.0570847868180673</v>
      </c>
      <c r="CN309" s="222">
        <v>3.0860332316589103</v>
      </c>
      <c r="CO309" s="223">
        <v>3.1105067577401684</v>
      </c>
      <c r="CP309" s="223">
        <v>3.1349802838214269</v>
      </c>
      <c r="CQ309" s="223">
        <v>3.1594538099026859</v>
      </c>
      <c r="CR309" s="223">
        <v>3.183927335983944</v>
      </c>
      <c r="CS309" s="223">
        <v>3.2128656754015132</v>
      </c>
      <c r="CT309" s="223">
        <v>3.2418040148190825</v>
      </c>
      <c r="CU309" s="223">
        <v>3.3220293991067442</v>
      </c>
      <c r="CV309" s="223">
        <v>3.4176124532871177</v>
      </c>
      <c r="CW309" s="223">
        <v>3.4595810905365756</v>
      </c>
      <c r="CX309" s="223">
        <v>3.4826284229495461</v>
      </c>
      <c r="CY309" s="223">
        <v>3.5064961102620753</v>
      </c>
      <c r="CZ309" s="223">
        <v>3.5309380460042976</v>
      </c>
      <c r="DA309" s="224">
        <v>0</v>
      </c>
      <c r="DB309" s="224">
        <v>0</v>
      </c>
      <c r="DC309" s="224">
        <v>0</v>
      </c>
      <c r="DD309" s="225">
        <v>0</v>
      </c>
      <c r="DE309" s="225">
        <v>0</v>
      </c>
      <c r="DF309" s="225">
        <v>0</v>
      </c>
      <c r="DG309" s="225">
        <v>0</v>
      </c>
      <c r="DH309" s="225">
        <v>0</v>
      </c>
      <c r="DI309" s="225">
        <v>0</v>
      </c>
      <c r="DJ309" s="225">
        <v>0</v>
      </c>
      <c r="DK309" s="225">
        <v>0</v>
      </c>
      <c r="DL309" s="225">
        <v>0</v>
      </c>
      <c r="DM309" s="225">
        <v>0</v>
      </c>
      <c r="DN309" s="225">
        <v>0</v>
      </c>
      <c r="DO309" s="225">
        <v>0</v>
      </c>
      <c r="DP309" s="224">
        <v>0</v>
      </c>
      <c r="DQ309" s="224">
        <v>0</v>
      </c>
      <c r="DR309" s="224">
        <v>0</v>
      </c>
      <c r="DS309" s="225">
        <v>0</v>
      </c>
      <c r="DT309" s="225">
        <v>0</v>
      </c>
      <c r="DU309" s="225">
        <v>0</v>
      </c>
      <c r="DV309" s="225">
        <v>0</v>
      </c>
      <c r="DW309" s="225">
        <v>0</v>
      </c>
      <c r="DX309" s="225">
        <v>0</v>
      </c>
      <c r="DY309" s="225">
        <v>0</v>
      </c>
      <c r="DZ309" s="225">
        <v>0</v>
      </c>
      <c r="EA309" s="225">
        <v>0</v>
      </c>
      <c r="EB309" s="225">
        <v>0</v>
      </c>
      <c r="EC309" s="225">
        <v>0</v>
      </c>
      <c r="ED309" s="225">
        <v>0</v>
      </c>
    </row>
    <row r="310" spans="1:134" ht="15" x14ac:dyDescent="0.25">
      <c r="A310" s="216">
        <v>117</v>
      </c>
      <c r="B310" s="216">
        <v>98</v>
      </c>
      <c r="C310" s="216" t="s">
        <v>1008</v>
      </c>
      <c r="D310" s="2">
        <v>99712</v>
      </c>
      <c r="E310" s="2">
        <v>99712</v>
      </c>
      <c r="F310" s="217" t="s">
        <v>773</v>
      </c>
      <c r="G310" s="20">
        <v>134</v>
      </c>
      <c r="H310" s="20">
        <v>65</v>
      </c>
      <c r="I310" s="20">
        <v>59</v>
      </c>
      <c r="J310" s="20">
        <v>6</v>
      </c>
      <c r="K310" s="20">
        <v>1</v>
      </c>
      <c r="L310" s="20">
        <v>70</v>
      </c>
      <c r="M310" s="20">
        <v>71</v>
      </c>
      <c r="N310" s="20">
        <v>1</v>
      </c>
      <c r="O310" s="20">
        <v>0</v>
      </c>
      <c r="P310" s="20">
        <v>0</v>
      </c>
      <c r="Q310" s="20">
        <v>72</v>
      </c>
      <c r="R310" s="20">
        <v>4411</v>
      </c>
      <c r="S310" s="20">
        <v>1989.3571428571429</v>
      </c>
      <c r="T310" s="20">
        <v>2023.4647887323943</v>
      </c>
      <c r="U310" s="20">
        <v>8254</v>
      </c>
      <c r="V310" s="20">
        <v>0</v>
      </c>
      <c r="W310" s="20">
        <v>0</v>
      </c>
      <c r="X310" s="20">
        <v>2110</v>
      </c>
      <c r="Y310" s="20">
        <v>0.91549295774647887</v>
      </c>
      <c r="Z310" s="20">
        <v>64.08450704225352</v>
      </c>
      <c r="AA310" s="20">
        <v>0</v>
      </c>
      <c r="AB310" s="218">
        <v>1</v>
      </c>
      <c r="AC310" s="218">
        <v>0</v>
      </c>
      <c r="AD310" s="219">
        <v>66</v>
      </c>
      <c r="AE310" s="220">
        <v>0.83098591549295775</v>
      </c>
      <c r="AF310" s="220">
        <v>58.16901408450704</v>
      </c>
      <c r="AG310" s="221">
        <v>59</v>
      </c>
      <c r="AH310" s="220">
        <v>0</v>
      </c>
      <c r="AI310" s="220">
        <v>0.83228768921792939</v>
      </c>
      <c r="AJ310" s="220">
        <v>58.260138245255057</v>
      </c>
      <c r="AK310" s="220">
        <v>59.092425934472985</v>
      </c>
      <c r="AL310" s="220">
        <v>0</v>
      </c>
      <c r="AM310" s="220">
        <v>0.75823651426600913</v>
      </c>
      <c r="AN310" s="220">
        <v>53.076555998620634</v>
      </c>
      <c r="AO310" s="220">
        <v>53.834792512886644</v>
      </c>
      <c r="AP310" s="220">
        <v>0</v>
      </c>
      <c r="AQ310" s="220">
        <v>0.92984135081383867</v>
      </c>
      <c r="AR310" s="220">
        <v>0</v>
      </c>
      <c r="AS310" s="220">
        <v>53.721766197248854</v>
      </c>
      <c r="AT310" s="220">
        <v>56.343140577003716</v>
      </c>
      <c r="AU310" s="220">
        <v>59.092425934472985</v>
      </c>
      <c r="AV310" s="220">
        <v>61.975863735334457</v>
      </c>
      <c r="AW310" s="220">
        <v>65</v>
      </c>
      <c r="AX310" s="220">
        <v>49.121777710263657</v>
      </c>
      <c r="AY310" s="220">
        <v>51.424320227847289</v>
      </c>
      <c r="AZ310" s="220">
        <v>53.834792512886644</v>
      </c>
      <c r="BA310" s="220">
        <v>56.358253683558296</v>
      </c>
      <c r="BB310" s="220">
        <v>59</v>
      </c>
      <c r="BC310" s="220">
        <v>0.86460493768330426</v>
      </c>
      <c r="BD310" s="220">
        <v>0.89663003695825327</v>
      </c>
      <c r="BE310" s="220">
        <v>0.92984135081383867</v>
      </c>
      <c r="BF310" s="220">
        <v>0.96428281681975381</v>
      </c>
      <c r="BG310" s="220">
        <v>1</v>
      </c>
      <c r="BH310" s="222">
        <v>65.601828434027837</v>
      </c>
      <c r="BI310" s="222">
        <v>66.209229136732688</v>
      </c>
      <c r="BJ310" s="222">
        <v>66.822253701187307</v>
      </c>
      <c r="BK310" s="223">
        <v>67.827493568113638</v>
      </c>
      <c r="BL310" s="223">
        <v>68.83273343503997</v>
      </c>
      <c r="BM310" s="223">
        <v>69.837973301966301</v>
      </c>
      <c r="BN310" s="223">
        <v>70.843213168892632</v>
      </c>
      <c r="BO310" s="223">
        <v>72.031843379700859</v>
      </c>
      <c r="BP310" s="223">
        <v>73.220473590509101</v>
      </c>
      <c r="BQ310" s="223">
        <v>76.515697758766592</v>
      </c>
      <c r="BR310" s="223">
        <v>80.441731806564533</v>
      </c>
      <c r="BS310" s="223">
        <v>82.165576061113256</v>
      </c>
      <c r="BT310" s="223">
        <v>83.112235618501799</v>
      </c>
      <c r="BU310" s="223">
        <v>84.092590910919597</v>
      </c>
      <c r="BV310" s="223">
        <v>85.09653321785791</v>
      </c>
      <c r="BW310" s="222">
        <v>59.546275040117578</v>
      </c>
      <c r="BX310" s="222">
        <v>60.097607985649667</v>
      </c>
      <c r="BY310" s="222">
        <v>60.654045667231557</v>
      </c>
      <c r="BZ310" s="223">
        <v>61.566494161826228</v>
      </c>
      <c r="CA310" s="223">
        <v>62.478942656420891</v>
      </c>
      <c r="CB310" s="223">
        <v>63.391391151015569</v>
      </c>
      <c r="CC310" s="223">
        <v>64.303839645610239</v>
      </c>
      <c r="CD310" s="223">
        <v>65.382750144651553</v>
      </c>
      <c r="CE310" s="223">
        <v>66.461660643692881</v>
      </c>
      <c r="CF310" s="223">
        <v>69.452710273341978</v>
      </c>
      <c r="CG310" s="223">
        <v>73.016341178266273</v>
      </c>
      <c r="CH310" s="223">
        <v>74.581061347779723</v>
      </c>
      <c r="CI310" s="223">
        <v>75.440336946024701</v>
      </c>
      <c r="CJ310" s="223">
        <v>76.330197903757792</v>
      </c>
      <c r="CK310" s="223">
        <v>77.241468613132568</v>
      </c>
      <c r="CL310" s="222">
        <v>1.0092588989850437</v>
      </c>
      <c r="CM310" s="222">
        <v>1.0186035251805028</v>
      </c>
      <c r="CN310" s="222">
        <v>1.0280346723259586</v>
      </c>
      <c r="CO310" s="223">
        <v>1.043499901047902</v>
      </c>
      <c r="CP310" s="223">
        <v>1.0589651297698457</v>
      </c>
      <c r="CQ310" s="223">
        <v>1.0744303584917894</v>
      </c>
      <c r="CR310" s="223">
        <v>1.0898955872137328</v>
      </c>
      <c r="CS310" s="223">
        <v>1.1081822058415518</v>
      </c>
      <c r="CT310" s="223">
        <v>1.1264688244693708</v>
      </c>
      <c r="CU310" s="223">
        <v>1.1771645809041014</v>
      </c>
      <c r="CV310" s="223">
        <v>1.2375651047163776</v>
      </c>
      <c r="CW310" s="223">
        <v>1.2640857855555885</v>
      </c>
      <c r="CX310" s="223">
        <v>1.2786497787461815</v>
      </c>
      <c r="CY310" s="223">
        <v>1.2937321678603015</v>
      </c>
      <c r="CZ310" s="223">
        <v>1.309177434120891</v>
      </c>
      <c r="DA310" s="224">
        <v>0</v>
      </c>
      <c r="DB310" s="224">
        <v>0</v>
      </c>
      <c r="DC310" s="224">
        <v>0</v>
      </c>
      <c r="DD310" s="225">
        <v>0</v>
      </c>
      <c r="DE310" s="225">
        <v>0</v>
      </c>
      <c r="DF310" s="225">
        <v>0</v>
      </c>
      <c r="DG310" s="225">
        <v>0</v>
      </c>
      <c r="DH310" s="225">
        <v>0</v>
      </c>
      <c r="DI310" s="225">
        <v>0</v>
      </c>
      <c r="DJ310" s="225">
        <v>0</v>
      </c>
      <c r="DK310" s="225">
        <v>0</v>
      </c>
      <c r="DL310" s="225">
        <v>0</v>
      </c>
      <c r="DM310" s="225">
        <v>0</v>
      </c>
      <c r="DN310" s="225">
        <v>0</v>
      </c>
      <c r="DO310" s="225">
        <v>0</v>
      </c>
      <c r="DP310" s="224">
        <v>0</v>
      </c>
      <c r="DQ310" s="224">
        <v>0</v>
      </c>
      <c r="DR310" s="224">
        <v>0</v>
      </c>
      <c r="DS310" s="225">
        <v>0</v>
      </c>
      <c r="DT310" s="225">
        <v>0</v>
      </c>
      <c r="DU310" s="225">
        <v>0</v>
      </c>
      <c r="DV310" s="225">
        <v>0</v>
      </c>
      <c r="DW310" s="225">
        <v>0</v>
      </c>
      <c r="DX310" s="225">
        <v>0</v>
      </c>
      <c r="DY310" s="225">
        <v>0</v>
      </c>
      <c r="DZ310" s="225">
        <v>0</v>
      </c>
      <c r="EA310" s="225">
        <v>0</v>
      </c>
      <c r="EB310" s="225">
        <v>0</v>
      </c>
      <c r="EC310" s="225">
        <v>0</v>
      </c>
      <c r="ED310" s="225">
        <v>0</v>
      </c>
    </row>
    <row r="311" spans="1:134" ht="15" x14ac:dyDescent="0.25">
      <c r="A311" s="216">
        <v>118</v>
      </c>
      <c r="B311" s="216">
        <v>98</v>
      </c>
      <c r="C311" s="216" t="s">
        <v>1009</v>
      </c>
      <c r="D311" s="2">
        <v>99712</v>
      </c>
      <c r="E311" s="2">
        <v>99712</v>
      </c>
      <c r="F311" s="217" t="s">
        <v>773</v>
      </c>
      <c r="G311" s="20">
        <v>148</v>
      </c>
      <c r="H311" s="20">
        <v>64</v>
      </c>
      <c r="I311" s="20">
        <v>59</v>
      </c>
      <c r="J311" s="20">
        <v>5</v>
      </c>
      <c r="K311" s="20">
        <v>0</v>
      </c>
      <c r="L311" s="20">
        <v>36</v>
      </c>
      <c r="M311" s="20">
        <v>36</v>
      </c>
      <c r="N311" s="20">
        <v>0</v>
      </c>
      <c r="O311" s="20">
        <v>0</v>
      </c>
      <c r="P311" s="20">
        <v>0</v>
      </c>
      <c r="Q311" s="20">
        <v>36</v>
      </c>
      <c r="R311" s="20">
        <v>0</v>
      </c>
      <c r="S311" s="20">
        <v>2430.3055555555557</v>
      </c>
      <c r="T311" s="20">
        <v>2430.3055555555557</v>
      </c>
      <c r="U311" s="20">
        <v>0</v>
      </c>
      <c r="V311" s="20">
        <v>0</v>
      </c>
      <c r="W311" s="20">
        <v>0</v>
      </c>
      <c r="X311" s="20">
        <v>2430.3055555555557</v>
      </c>
      <c r="Y311" s="20">
        <v>0</v>
      </c>
      <c r="Z311" s="20">
        <v>64</v>
      </c>
      <c r="AA311" s="20">
        <v>0</v>
      </c>
      <c r="AB311" s="218">
        <v>0</v>
      </c>
      <c r="AC311" s="218">
        <v>0</v>
      </c>
      <c r="AD311" s="219">
        <v>64</v>
      </c>
      <c r="AE311" s="220">
        <v>0</v>
      </c>
      <c r="AF311" s="220">
        <v>59</v>
      </c>
      <c r="AG311" s="221">
        <v>59</v>
      </c>
      <c r="AH311" s="220">
        <v>0</v>
      </c>
      <c r="AI311" s="220">
        <v>0</v>
      </c>
      <c r="AJ311" s="220">
        <v>58.183311689327248</v>
      </c>
      <c r="AK311" s="220">
        <v>58.183311689327248</v>
      </c>
      <c r="AL311" s="220">
        <v>0</v>
      </c>
      <c r="AM311" s="220">
        <v>0</v>
      </c>
      <c r="AN311" s="220">
        <v>53.834792512886644</v>
      </c>
      <c r="AO311" s="220">
        <v>53.834792512886644</v>
      </c>
      <c r="AP311" s="220">
        <v>0</v>
      </c>
      <c r="AQ311" s="220">
        <v>0</v>
      </c>
      <c r="AR311" s="220">
        <v>0</v>
      </c>
      <c r="AS311" s="220">
        <v>52.895277486521948</v>
      </c>
      <c r="AT311" s="220">
        <v>55.476323029665203</v>
      </c>
      <c r="AU311" s="220">
        <v>58.183311689327248</v>
      </c>
      <c r="AV311" s="220">
        <v>61.022388908636998</v>
      </c>
      <c r="AW311" s="220">
        <v>64</v>
      </c>
      <c r="AX311" s="220">
        <v>49.121777710263657</v>
      </c>
      <c r="AY311" s="220">
        <v>51.424320227847289</v>
      </c>
      <c r="AZ311" s="220">
        <v>53.834792512886644</v>
      </c>
      <c r="BA311" s="220">
        <v>56.358253683558296</v>
      </c>
      <c r="BB311" s="220">
        <v>59</v>
      </c>
      <c r="BC311" s="220">
        <v>0</v>
      </c>
      <c r="BD311" s="220">
        <v>0</v>
      </c>
      <c r="BE311" s="220">
        <v>0</v>
      </c>
      <c r="BF311" s="220">
        <v>0</v>
      </c>
      <c r="BG311" s="220">
        <v>0</v>
      </c>
      <c r="BH311" s="222">
        <v>64.592569535042799</v>
      </c>
      <c r="BI311" s="222">
        <v>65.190625611552178</v>
      </c>
      <c r="BJ311" s="222">
        <v>65.794219028861349</v>
      </c>
      <c r="BK311" s="223">
        <v>66.783993667065729</v>
      </c>
      <c r="BL311" s="223">
        <v>67.773768305270124</v>
      </c>
      <c r="BM311" s="223">
        <v>68.763542943474519</v>
      </c>
      <c r="BN311" s="223">
        <v>69.7533175816789</v>
      </c>
      <c r="BO311" s="223">
        <v>70.923661173859315</v>
      </c>
      <c r="BP311" s="223">
        <v>72.094004766039731</v>
      </c>
      <c r="BQ311" s="223">
        <v>75.338533177862487</v>
      </c>
      <c r="BR311" s="223">
        <v>79.204166701848166</v>
      </c>
      <c r="BS311" s="223">
        <v>80.901490275557663</v>
      </c>
      <c r="BT311" s="223">
        <v>81.833585839755614</v>
      </c>
      <c r="BU311" s="223">
        <v>82.798858743059299</v>
      </c>
      <c r="BV311" s="223">
        <v>83.787355783737027</v>
      </c>
      <c r="BW311" s="222">
        <v>59.546275040117578</v>
      </c>
      <c r="BX311" s="222">
        <v>60.097607985649667</v>
      </c>
      <c r="BY311" s="222">
        <v>60.654045667231557</v>
      </c>
      <c r="BZ311" s="223">
        <v>61.566494161826228</v>
      </c>
      <c r="CA311" s="223">
        <v>62.478942656420891</v>
      </c>
      <c r="CB311" s="223">
        <v>63.391391151015569</v>
      </c>
      <c r="CC311" s="223">
        <v>64.303839645610239</v>
      </c>
      <c r="CD311" s="223">
        <v>65.382750144651553</v>
      </c>
      <c r="CE311" s="223">
        <v>66.461660643692881</v>
      </c>
      <c r="CF311" s="223">
        <v>69.452710273341978</v>
      </c>
      <c r="CG311" s="223">
        <v>73.016341178266273</v>
      </c>
      <c r="CH311" s="223">
        <v>74.581061347779723</v>
      </c>
      <c r="CI311" s="223">
        <v>75.440336946024701</v>
      </c>
      <c r="CJ311" s="223">
        <v>76.330197903757792</v>
      </c>
      <c r="CK311" s="223">
        <v>77.241468613132568</v>
      </c>
      <c r="CL311" s="222">
        <v>0</v>
      </c>
      <c r="CM311" s="222">
        <v>0</v>
      </c>
      <c r="CN311" s="222">
        <v>0</v>
      </c>
      <c r="CO311" s="223">
        <v>0</v>
      </c>
      <c r="CP311" s="223">
        <v>0</v>
      </c>
      <c r="CQ311" s="223">
        <v>0</v>
      </c>
      <c r="CR311" s="223">
        <v>0</v>
      </c>
      <c r="CS311" s="223">
        <v>0</v>
      </c>
      <c r="CT311" s="223">
        <v>0</v>
      </c>
      <c r="CU311" s="223">
        <v>0</v>
      </c>
      <c r="CV311" s="223">
        <v>0</v>
      </c>
      <c r="CW311" s="223">
        <v>0</v>
      </c>
      <c r="CX311" s="223">
        <v>0</v>
      </c>
      <c r="CY311" s="223">
        <v>0</v>
      </c>
      <c r="CZ311" s="223">
        <v>0</v>
      </c>
      <c r="DA311" s="224">
        <v>0</v>
      </c>
      <c r="DB311" s="224">
        <v>0</v>
      </c>
      <c r="DC311" s="224">
        <v>0</v>
      </c>
      <c r="DD311" s="225">
        <v>0</v>
      </c>
      <c r="DE311" s="225">
        <v>0</v>
      </c>
      <c r="DF311" s="225">
        <v>0</v>
      </c>
      <c r="DG311" s="225">
        <v>0</v>
      </c>
      <c r="DH311" s="225">
        <v>0</v>
      </c>
      <c r="DI311" s="225">
        <v>0</v>
      </c>
      <c r="DJ311" s="225">
        <v>0</v>
      </c>
      <c r="DK311" s="225">
        <v>0</v>
      </c>
      <c r="DL311" s="225">
        <v>0</v>
      </c>
      <c r="DM311" s="225">
        <v>0</v>
      </c>
      <c r="DN311" s="225">
        <v>0</v>
      </c>
      <c r="DO311" s="225">
        <v>0</v>
      </c>
      <c r="DP311" s="224">
        <v>0</v>
      </c>
      <c r="DQ311" s="224">
        <v>0</v>
      </c>
      <c r="DR311" s="224">
        <v>0</v>
      </c>
      <c r="DS311" s="225">
        <v>0</v>
      </c>
      <c r="DT311" s="225">
        <v>0</v>
      </c>
      <c r="DU311" s="225">
        <v>0</v>
      </c>
      <c r="DV311" s="225">
        <v>0</v>
      </c>
      <c r="DW311" s="225">
        <v>0</v>
      </c>
      <c r="DX311" s="225">
        <v>0</v>
      </c>
      <c r="DY311" s="225">
        <v>0</v>
      </c>
      <c r="DZ311" s="225">
        <v>0</v>
      </c>
      <c r="EA311" s="225">
        <v>0</v>
      </c>
      <c r="EB311" s="225">
        <v>0</v>
      </c>
      <c r="EC311" s="225">
        <v>0</v>
      </c>
      <c r="ED311" s="225">
        <v>0</v>
      </c>
    </row>
    <row r="312" spans="1:134" ht="15" x14ac:dyDescent="0.25">
      <c r="A312" s="216">
        <v>119</v>
      </c>
      <c r="B312" s="216">
        <v>98</v>
      </c>
      <c r="C312" s="216" t="s">
        <v>1010</v>
      </c>
      <c r="D312" s="2">
        <v>99712</v>
      </c>
      <c r="E312" s="2">
        <v>99712</v>
      </c>
      <c r="F312" s="217" t="s">
        <v>703</v>
      </c>
      <c r="G312" s="20">
        <v>35</v>
      </c>
      <c r="H312" s="20">
        <v>13</v>
      </c>
      <c r="I312" s="20">
        <v>13</v>
      </c>
      <c r="J312" s="20">
        <v>0</v>
      </c>
      <c r="K312" s="20">
        <v>0</v>
      </c>
      <c r="L312" s="20">
        <v>68</v>
      </c>
      <c r="M312" s="20">
        <v>68</v>
      </c>
      <c r="N312" s="20">
        <v>2</v>
      </c>
      <c r="O312" s="20">
        <v>0</v>
      </c>
      <c r="P312" s="20">
        <v>0</v>
      </c>
      <c r="Q312" s="20">
        <v>70</v>
      </c>
      <c r="R312" s="20">
        <v>0</v>
      </c>
      <c r="S312" s="20">
        <v>2283.3529411764707</v>
      </c>
      <c r="T312" s="20">
        <v>2283.3529411764707</v>
      </c>
      <c r="U312" s="20">
        <v>1766</v>
      </c>
      <c r="V312" s="20">
        <v>0</v>
      </c>
      <c r="W312" s="20">
        <v>0</v>
      </c>
      <c r="X312" s="20">
        <v>2268.5714285714284</v>
      </c>
      <c r="Y312" s="20">
        <v>0</v>
      </c>
      <c r="Z312" s="20">
        <v>13</v>
      </c>
      <c r="AA312" s="20">
        <v>0</v>
      </c>
      <c r="AB312" s="218">
        <v>2</v>
      </c>
      <c r="AC312" s="218">
        <v>0</v>
      </c>
      <c r="AD312" s="219">
        <v>15</v>
      </c>
      <c r="AE312" s="220">
        <v>0</v>
      </c>
      <c r="AF312" s="220">
        <v>13</v>
      </c>
      <c r="AG312" s="221">
        <v>13</v>
      </c>
      <c r="AH312" s="220">
        <v>0</v>
      </c>
      <c r="AI312" s="220">
        <v>0</v>
      </c>
      <c r="AJ312" s="220">
        <v>11.818485186894597</v>
      </c>
      <c r="AK312" s="220">
        <v>11.818485186894597</v>
      </c>
      <c r="AL312" s="220">
        <v>0</v>
      </c>
      <c r="AM312" s="220">
        <v>0</v>
      </c>
      <c r="AN312" s="220">
        <v>11.861903435042819</v>
      </c>
      <c r="AO312" s="220">
        <v>11.861903435042819</v>
      </c>
      <c r="AP312" s="220">
        <v>0</v>
      </c>
      <c r="AQ312" s="220">
        <v>1.8596827016276773</v>
      </c>
      <c r="AR312" s="220">
        <v>0</v>
      </c>
      <c r="AS312" s="220">
        <v>10.74435323944977</v>
      </c>
      <c r="AT312" s="220">
        <v>11.268628115400743</v>
      </c>
      <c r="AU312" s="220">
        <v>11.818485186894597</v>
      </c>
      <c r="AV312" s="220">
        <v>12.395172747066891</v>
      </c>
      <c r="AW312" s="220">
        <v>13</v>
      </c>
      <c r="AX312" s="220">
        <v>10.82344254632928</v>
      </c>
      <c r="AY312" s="220">
        <v>11.330782423084997</v>
      </c>
      <c r="AZ312" s="220">
        <v>11.861903435042819</v>
      </c>
      <c r="BA312" s="220">
        <v>12.417920303156913</v>
      </c>
      <c r="BB312" s="220">
        <v>13</v>
      </c>
      <c r="BC312" s="220">
        <v>1.7292098753666085</v>
      </c>
      <c r="BD312" s="220">
        <v>1.7932600739165065</v>
      </c>
      <c r="BE312" s="220">
        <v>1.8596827016276773</v>
      </c>
      <c r="BF312" s="220">
        <v>1.9285656336395076</v>
      </c>
      <c r="BG312" s="220">
        <v>2</v>
      </c>
      <c r="BH312" s="222">
        <v>13.120365686805568</v>
      </c>
      <c r="BI312" s="222">
        <v>13.241845827346536</v>
      </c>
      <c r="BJ312" s="222">
        <v>13.364450740237462</v>
      </c>
      <c r="BK312" s="223">
        <v>13.442272192895544</v>
      </c>
      <c r="BL312" s="223">
        <v>13.520093645553626</v>
      </c>
      <c r="BM312" s="223">
        <v>13.597915098211711</v>
      </c>
      <c r="BN312" s="223">
        <v>13.675736550869793</v>
      </c>
      <c r="BO312" s="223">
        <v>13.767755314472174</v>
      </c>
      <c r="BP312" s="223">
        <v>13.859774078074549</v>
      </c>
      <c r="BQ312" s="223">
        <v>14.114876506902721</v>
      </c>
      <c r="BR312" s="223">
        <v>14.418813589818992</v>
      </c>
      <c r="BS312" s="223">
        <v>14.552266379007966</v>
      </c>
      <c r="BT312" s="223">
        <v>14.625552789896036</v>
      </c>
      <c r="BU312" s="223">
        <v>14.701447783207701</v>
      </c>
      <c r="BV312" s="223">
        <v>14.779168784215887</v>
      </c>
      <c r="BW312" s="222">
        <v>13.120365686805568</v>
      </c>
      <c r="BX312" s="222">
        <v>13.241845827346536</v>
      </c>
      <c r="BY312" s="222">
        <v>13.364450740237462</v>
      </c>
      <c r="BZ312" s="223">
        <v>13.442272192895544</v>
      </c>
      <c r="CA312" s="223">
        <v>13.520093645553626</v>
      </c>
      <c r="CB312" s="223">
        <v>13.597915098211711</v>
      </c>
      <c r="CC312" s="223">
        <v>13.675736550869793</v>
      </c>
      <c r="CD312" s="223">
        <v>13.767755314472174</v>
      </c>
      <c r="CE312" s="223">
        <v>13.859774078074549</v>
      </c>
      <c r="CF312" s="223">
        <v>14.114876506902721</v>
      </c>
      <c r="CG312" s="223">
        <v>14.418813589818992</v>
      </c>
      <c r="CH312" s="223">
        <v>14.552266379007966</v>
      </c>
      <c r="CI312" s="223">
        <v>14.625552789896036</v>
      </c>
      <c r="CJ312" s="223">
        <v>14.701447783207701</v>
      </c>
      <c r="CK312" s="223">
        <v>14.779168784215887</v>
      </c>
      <c r="CL312" s="222">
        <v>2.0185177979700875</v>
      </c>
      <c r="CM312" s="222">
        <v>2.0372070503610056</v>
      </c>
      <c r="CN312" s="222">
        <v>2.0560693446519172</v>
      </c>
      <c r="CO312" s="223">
        <v>2.0680418758300836</v>
      </c>
      <c r="CP312" s="223">
        <v>2.08001440700825</v>
      </c>
      <c r="CQ312" s="223">
        <v>2.0919869381864169</v>
      </c>
      <c r="CR312" s="223">
        <v>2.1039594693645833</v>
      </c>
      <c r="CS312" s="223">
        <v>2.1181162022264881</v>
      </c>
      <c r="CT312" s="223">
        <v>2.1322729350883924</v>
      </c>
      <c r="CU312" s="223">
        <v>2.1715194626004184</v>
      </c>
      <c r="CV312" s="223">
        <v>2.2182790138183064</v>
      </c>
      <c r="CW312" s="223">
        <v>2.2388102121550717</v>
      </c>
      <c r="CX312" s="223">
        <v>2.2500850445993898</v>
      </c>
      <c r="CY312" s="223">
        <v>2.2617611974165692</v>
      </c>
      <c r="CZ312" s="223">
        <v>2.2737182744947515</v>
      </c>
      <c r="DA312" s="224">
        <v>0</v>
      </c>
      <c r="DB312" s="224">
        <v>0</v>
      </c>
      <c r="DC312" s="224">
        <v>0</v>
      </c>
      <c r="DD312" s="225">
        <v>0</v>
      </c>
      <c r="DE312" s="225">
        <v>0</v>
      </c>
      <c r="DF312" s="225">
        <v>0</v>
      </c>
      <c r="DG312" s="225">
        <v>0</v>
      </c>
      <c r="DH312" s="225">
        <v>0</v>
      </c>
      <c r="DI312" s="225">
        <v>0</v>
      </c>
      <c r="DJ312" s="225">
        <v>0</v>
      </c>
      <c r="DK312" s="225">
        <v>0</v>
      </c>
      <c r="DL312" s="225">
        <v>0</v>
      </c>
      <c r="DM312" s="225">
        <v>0</v>
      </c>
      <c r="DN312" s="225">
        <v>0</v>
      </c>
      <c r="DO312" s="225">
        <v>0</v>
      </c>
      <c r="DP312" s="224">
        <v>0</v>
      </c>
      <c r="DQ312" s="224">
        <v>0</v>
      </c>
      <c r="DR312" s="224">
        <v>0</v>
      </c>
      <c r="DS312" s="225">
        <v>0</v>
      </c>
      <c r="DT312" s="225">
        <v>0</v>
      </c>
      <c r="DU312" s="225">
        <v>0</v>
      </c>
      <c r="DV312" s="225">
        <v>0</v>
      </c>
      <c r="DW312" s="225">
        <v>0</v>
      </c>
      <c r="DX312" s="225">
        <v>0</v>
      </c>
      <c r="DY312" s="225">
        <v>0</v>
      </c>
      <c r="DZ312" s="225">
        <v>0</v>
      </c>
      <c r="EA312" s="225">
        <v>0</v>
      </c>
      <c r="EB312" s="225">
        <v>0</v>
      </c>
      <c r="EC312" s="225">
        <v>0</v>
      </c>
      <c r="ED312" s="225">
        <v>0</v>
      </c>
    </row>
    <row r="313" spans="1:134" ht="15" x14ac:dyDescent="0.25">
      <c r="A313" s="216">
        <v>120</v>
      </c>
      <c r="B313" s="216">
        <v>98</v>
      </c>
      <c r="C313" s="216" t="s">
        <v>1011</v>
      </c>
      <c r="D313" s="2">
        <v>99712</v>
      </c>
      <c r="E313" s="2">
        <v>99712</v>
      </c>
      <c r="F313" s="217" t="s">
        <v>703</v>
      </c>
      <c r="G313" s="20">
        <v>29</v>
      </c>
      <c r="H313" s="20">
        <v>15</v>
      </c>
      <c r="I313" s="20">
        <v>13</v>
      </c>
      <c r="J313" s="20">
        <v>2</v>
      </c>
      <c r="K313" s="20">
        <v>0</v>
      </c>
      <c r="L313" s="20">
        <v>34</v>
      </c>
      <c r="M313" s="20">
        <v>34</v>
      </c>
      <c r="N313" s="20">
        <v>0</v>
      </c>
      <c r="O313" s="20">
        <v>0</v>
      </c>
      <c r="P313" s="20">
        <v>0</v>
      </c>
      <c r="Q313" s="20">
        <v>34</v>
      </c>
      <c r="R313" s="20">
        <v>0</v>
      </c>
      <c r="S313" s="20">
        <v>1493.8823529411766</v>
      </c>
      <c r="T313" s="20">
        <v>1493.8823529411766</v>
      </c>
      <c r="U313" s="20">
        <v>0</v>
      </c>
      <c r="V313" s="20">
        <v>0</v>
      </c>
      <c r="W313" s="20">
        <v>0</v>
      </c>
      <c r="X313" s="20">
        <v>1493.8823529411766</v>
      </c>
      <c r="Y313" s="20">
        <v>0</v>
      </c>
      <c r="Z313" s="20">
        <v>15</v>
      </c>
      <c r="AA313" s="20">
        <v>0</v>
      </c>
      <c r="AB313" s="218">
        <v>0</v>
      </c>
      <c r="AC313" s="218">
        <v>0</v>
      </c>
      <c r="AD313" s="219">
        <v>15</v>
      </c>
      <c r="AE313" s="220">
        <v>0</v>
      </c>
      <c r="AF313" s="220">
        <v>13</v>
      </c>
      <c r="AG313" s="221">
        <v>13</v>
      </c>
      <c r="AH313" s="220">
        <v>0</v>
      </c>
      <c r="AI313" s="220">
        <v>0</v>
      </c>
      <c r="AJ313" s="220">
        <v>13.636713677186073</v>
      </c>
      <c r="AK313" s="220">
        <v>13.636713677186073</v>
      </c>
      <c r="AL313" s="220">
        <v>0</v>
      </c>
      <c r="AM313" s="220">
        <v>0</v>
      </c>
      <c r="AN313" s="220">
        <v>11.861903435042819</v>
      </c>
      <c r="AO313" s="220">
        <v>11.861903435042819</v>
      </c>
      <c r="AP313" s="220">
        <v>0</v>
      </c>
      <c r="AQ313" s="220">
        <v>0</v>
      </c>
      <c r="AR313" s="220">
        <v>0</v>
      </c>
      <c r="AS313" s="220">
        <v>12.397330660903581</v>
      </c>
      <c r="AT313" s="220">
        <v>13.002263210077782</v>
      </c>
      <c r="AU313" s="220">
        <v>13.636713677186073</v>
      </c>
      <c r="AV313" s="220">
        <v>14.302122400461798</v>
      </c>
      <c r="AW313" s="220">
        <v>15</v>
      </c>
      <c r="AX313" s="220">
        <v>10.82344254632928</v>
      </c>
      <c r="AY313" s="220">
        <v>11.330782423084997</v>
      </c>
      <c r="AZ313" s="220">
        <v>11.861903435042819</v>
      </c>
      <c r="BA313" s="220">
        <v>12.417920303156913</v>
      </c>
      <c r="BB313" s="220">
        <v>13</v>
      </c>
      <c r="BC313" s="220">
        <v>0</v>
      </c>
      <c r="BD313" s="220">
        <v>0</v>
      </c>
      <c r="BE313" s="220">
        <v>0</v>
      </c>
      <c r="BF313" s="220">
        <v>0</v>
      </c>
      <c r="BG313" s="220">
        <v>0</v>
      </c>
      <c r="BH313" s="222">
        <v>15.138883484775656</v>
      </c>
      <c r="BI313" s="222">
        <v>15.279052877707542</v>
      </c>
      <c r="BJ313" s="222">
        <v>15.420520084889379</v>
      </c>
      <c r="BK313" s="223">
        <v>15.541455614714744</v>
      </c>
      <c r="BL313" s="223">
        <v>15.662391144540106</v>
      </c>
      <c r="BM313" s="223">
        <v>15.783326674365467</v>
      </c>
      <c r="BN313" s="223">
        <v>15.904262204190834</v>
      </c>
      <c r="BO313" s="223">
        <v>16.047260536270574</v>
      </c>
      <c r="BP313" s="223">
        <v>16.19025886835032</v>
      </c>
      <c r="BQ313" s="223">
        <v>16.586691295866412</v>
      </c>
      <c r="BR313" s="223">
        <v>17.059013398584668</v>
      </c>
      <c r="BS313" s="223">
        <v>17.266400734800946</v>
      </c>
      <c r="BT313" s="223">
        <v>17.380288751883953</v>
      </c>
      <c r="BU313" s="223">
        <v>17.498230539318389</v>
      </c>
      <c r="BV313" s="223">
        <v>17.619009965998831</v>
      </c>
      <c r="BW313" s="222">
        <v>13.120365686805568</v>
      </c>
      <c r="BX313" s="222">
        <v>13.241845827346536</v>
      </c>
      <c r="BY313" s="222">
        <v>13.364450740237462</v>
      </c>
      <c r="BZ313" s="223">
        <v>13.469261532752778</v>
      </c>
      <c r="CA313" s="223">
        <v>13.574072325268093</v>
      </c>
      <c r="CB313" s="223">
        <v>13.678883117783407</v>
      </c>
      <c r="CC313" s="223">
        <v>13.783693910298723</v>
      </c>
      <c r="CD313" s="223">
        <v>13.907625798101167</v>
      </c>
      <c r="CE313" s="223">
        <v>14.031557685903609</v>
      </c>
      <c r="CF313" s="223">
        <v>14.375132456417559</v>
      </c>
      <c r="CG313" s="223">
        <v>14.78447827877338</v>
      </c>
      <c r="CH313" s="223">
        <v>14.964213970160822</v>
      </c>
      <c r="CI313" s="223">
        <v>15.062916918299425</v>
      </c>
      <c r="CJ313" s="223">
        <v>15.165133134075939</v>
      </c>
      <c r="CK313" s="223">
        <v>15.269808637198988</v>
      </c>
      <c r="CL313" s="222">
        <v>0</v>
      </c>
      <c r="CM313" s="222">
        <v>0</v>
      </c>
      <c r="CN313" s="222">
        <v>0</v>
      </c>
      <c r="CO313" s="223">
        <v>0</v>
      </c>
      <c r="CP313" s="223">
        <v>0</v>
      </c>
      <c r="CQ313" s="223">
        <v>0</v>
      </c>
      <c r="CR313" s="223">
        <v>0</v>
      </c>
      <c r="CS313" s="223">
        <v>0</v>
      </c>
      <c r="CT313" s="223">
        <v>0</v>
      </c>
      <c r="CU313" s="223">
        <v>0</v>
      </c>
      <c r="CV313" s="223">
        <v>0</v>
      </c>
      <c r="CW313" s="223">
        <v>0</v>
      </c>
      <c r="CX313" s="223">
        <v>0</v>
      </c>
      <c r="CY313" s="223">
        <v>0</v>
      </c>
      <c r="CZ313" s="223">
        <v>0</v>
      </c>
      <c r="DA313" s="224">
        <v>0</v>
      </c>
      <c r="DB313" s="224">
        <v>0</v>
      </c>
      <c r="DC313" s="224">
        <v>0</v>
      </c>
      <c r="DD313" s="225">
        <v>0</v>
      </c>
      <c r="DE313" s="225">
        <v>0</v>
      </c>
      <c r="DF313" s="225">
        <v>0</v>
      </c>
      <c r="DG313" s="225">
        <v>0</v>
      </c>
      <c r="DH313" s="225">
        <v>0</v>
      </c>
      <c r="DI313" s="225">
        <v>0</v>
      </c>
      <c r="DJ313" s="225">
        <v>0</v>
      </c>
      <c r="DK313" s="225">
        <v>0</v>
      </c>
      <c r="DL313" s="225">
        <v>0</v>
      </c>
      <c r="DM313" s="225">
        <v>0</v>
      </c>
      <c r="DN313" s="225">
        <v>0</v>
      </c>
      <c r="DO313" s="225">
        <v>0</v>
      </c>
      <c r="DP313" s="224">
        <v>0</v>
      </c>
      <c r="DQ313" s="224">
        <v>0</v>
      </c>
      <c r="DR313" s="224">
        <v>0</v>
      </c>
      <c r="DS313" s="225">
        <v>0</v>
      </c>
      <c r="DT313" s="225">
        <v>0</v>
      </c>
      <c r="DU313" s="225">
        <v>0</v>
      </c>
      <c r="DV313" s="225">
        <v>0</v>
      </c>
      <c r="DW313" s="225">
        <v>0</v>
      </c>
      <c r="DX313" s="225">
        <v>0</v>
      </c>
      <c r="DY313" s="225">
        <v>0</v>
      </c>
      <c r="DZ313" s="225">
        <v>0</v>
      </c>
      <c r="EA313" s="225">
        <v>0</v>
      </c>
      <c r="EB313" s="225">
        <v>0</v>
      </c>
      <c r="EC313" s="225">
        <v>0</v>
      </c>
      <c r="ED313" s="225">
        <v>0</v>
      </c>
    </row>
    <row r="314" spans="1:134" ht="15" x14ac:dyDescent="0.25">
      <c r="A314" s="216">
        <v>122</v>
      </c>
      <c r="B314" s="216">
        <v>98</v>
      </c>
      <c r="C314" s="216" t="s">
        <v>1012</v>
      </c>
      <c r="D314" s="2">
        <v>99712</v>
      </c>
      <c r="E314" s="2">
        <v>99712</v>
      </c>
      <c r="F314" s="217" t="s">
        <v>703</v>
      </c>
      <c r="G314" s="20">
        <v>4</v>
      </c>
      <c r="H314" s="20">
        <v>4</v>
      </c>
      <c r="I314" s="20">
        <v>3</v>
      </c>
      <c r="J314" s="20">
        <v>1</v>
      </c>
      <c r="K314" s="20">
        <v>0</v>
      </c>
      <c r="L314" s="20">
        <v>28</v>
      </c>
      <c r="M314" s="20">
        <v>28</v>
      </c>
      <c r="N314" s="20">
        <v>0</v>
      </c>
      <c r="O314" s="20">
        <v>0</v>
      </c>
      <c r="P314" s="20">
        <v>0</v>
      </c>
      <c r="Q314" s="20">
        <v>28</v>
      </c>
      <c r="R314" s="20">
        <v>0</v>
      </c>
      <c r="S314" s="20">
        <v>2195.3571428571427</v>
      </c>
      <c r="T314" s="20">
        <v>2195.3571428571427</v>
      </c>
      <c r="U314" s="20">
        <v>0</v>
      </c>
      <c r="V314" s="20">
        <v>0</v>
      </c>
      <c r="W314" s="20">
        <v>0</v>
      </c>
      <c r="X314" s="20">
        <v>2195.3571428571427</v>
      </c>
      <c r="Y314" s="20">
        <v>0</v>
      </c>
      <c r="Z314" s="20">
        <v>4</v>
      </c>
      <c r="AA314" s="20">
        <v>0</v>
      </c>
      <c r="AB314" s="218">
        <v>0</v>
      </c>
      <c r="AC314" s="218">
        <v>0</v>
      </c>
      <c r="AD314" s="219">
        <v>4</v>
      </c>
      <c r="AE314" s="220">
        <v>0</v>
      </c>
      <c r="AF314" s="220">
        <v>3</v>
      </c>
      <c r="AG314" s="221">
        <v>3</v>
      </c>
      <c r="AH314" s="220">
        <v>0</v>
      </c>
      <c r="AI314" s="220">
        <v>0</v>
      </c>
      <c r="AJ314" s="220">
        <v>3.636456980582953</v>
      </c>
      <c r="AK314" s="220">
        <v>3.636456980582953</v>
      </c>
      <c r="AL314" s="220">
        <v>0</v>
      </c>
      <c r="AM314" s="220">
        <v>0</v>
      </c>
      <c r="AN314" s="220">
        <v>2.7373623311637276</v>
      </c>
      <c r="AO314" s="220">
        <v>2.7373623311637276</v>
      </c>
      <c r="AP314" s="220">
        <v>0</v>
      </c>
      <c r="AQ314" s="220">
        <v>0</v>
      </c>
      <c r="AR314" s="220">
        <v>0</v>
      </c>
      <c r="AS314" s="220">
        <v>3.3059548429076218</v>
      </c>
      <c r="AT314" s="220">
        <v>3.4672701893540752</v>
      </c>
      <c r="AU314" s="220">
        <v>3.636456980582953</v>
      </c>
      <c r="AV314" s="220">
        <v>3.8138993067898124</v>
      </c>
      <c r="AW314" s="220">
        <v>4</v>
      </c>
      <c r="AX314" s="220">
        <v>2.4977175106913725</v>
      </c>
      <c r="AY314" s="220">
        <v>2.6147959437888453</v>
      </c>
      <c r="AZ314" s="220">
        <v>2.7373623311637276</v>
      </c>
      <c r="BA314" s="220">
        <v>2.8656739161131335</v>
      </c>
      <c r="BB314" s="220">
        <v>3</v>
      </c>
      <c r="BC314" s="220">
        <v>0</v>
      </c>
      <c r="BD314" s="220">
        <v>0</v>
      </c>
      <c r="BE314" s="220">
        <v>0</v>
      </c>
      <c r="BF314" s="220">
        <v>0</v>
      </c>
      <c r="BG314" s="220">
        <v>0</v>
      </c>
      <c r="BH314" s="222">
        <v>4.0370355959401749</v>
      </c>
      <c r="BI314" s="222">
        <v>4.0744141007220112</v>
      </c>
      <c r="BJ314" s="222">
        <v>4.1121386893038343</v>
      </c>
      <c r="BK314" s="223">
        <v>4.2154246768949895</v>
      </c>
      <c r="BL314" s="223">
        <v>4.3187106644861446</v>
      </c>
      <c r="BM314" s="223">
        <v>4.4219966520772989</v>
      </c>
      <c r="BN314" s="223">
        <v>4.525282639668454</v>
      </c>
      <c r="BO314" s="223">
        <v>4.6474115456572243</v>
      </c>
      <c r="BP314" s="223">
        <v>4.7695404516459963</v>
      </c>
      <c r="BQ314" s="223">
        <v>5.1081168389846558</v>
      </c>
      <c r="BR314" s="223">
        <v>5.5115074299121716</v>
      </c>
      <c r="BS314" s="223">
        <v>5.6886282964261623</v>
      </c>
      <c r="BT314" s="223">
        <v>5.7858952975812654</v>
      </c>
      <c r="BU314" s="223">
        <v>5.8866244547695858</v>
      </c>
      <c r="BV314" s="223">
        <v>5.9897771211811603</v>
      </c>
      <c r="BW314" s="222">
        <v>3.0277766969551312</v>
      </c>
      <c r="BX314" s="222">
        <v>3.0558105755415084</v>
      </c>
      <c r="BY314" s="222">
        <v>3.084104016977876</v>
      </c>
      <c r="BZ314" s="223">
        <v>3.1615685076712423</v>
      </c>
      <c r="CA314" s="223">
        <v>3.2390329983646087</v>
      </c>
      <c r="CB314" s="223">
        <v>3.3164974890579741</v>
      </c>
      <c r="CC314" s="223">
        <v>3.3939619797513405</v>
      </c>
      <c r="CD314" s="223">
        <v>3.4855586592429186</v>
      </c>
      <c r="CE314" s="223">
        <v>3.5771553387344972</v>
      </c>
      <c r="CF314" s="223">
        <v>3.8310876292384921</v>
      </c>
      <c r="CG314" s="223">
        <v>4.1336305724341287</v>
      </c>
      <c r="CH314" s="223">
        <v>4.2664712223196224</v>
      </c>
      <c r="CI314" s="223">
        <v>4.3394214731859488</v>
      </c>
      <c r="CJ314" s="223">
        <v>4.4149683410771896</v>
      </c>
      <c r="CK314" s="223">
        <v>4.4923328408858705</v>
      </c>
      <c r="CL314" s="222">
        <v>0</v>
      </c>
      <c r="CM314" s="222">
        <v>0</v>
      </c>
      <c r="CN314" s="222">
        <v>0</v>
      </c>
      <c r="CO314" s="223">
        <v>0</v>
      </c>
      <c r="CP314" s="223">
        <v>0</v>
      </c>
      <c r="CQ314" s="223">
        <v>0</v>
      </c>
      <c r="CR314" s="223">
        <v>0</v>
      </c>
      <c r="CS314" s="223">
        <v>0</v>
      </c>
      <c r="CT314" s="223">
        <v>0</v>
      </c>
      <c r="CU314" s="223">
        <v>0</v>
      </c>
      <c r="CV314" s="223">
        <v>0</v>
      </c>
      <c r="CW314" s="223">
        <v>0</v>
      </c>
      <c r="CX314" s="223">
        <v>0</v>
      </c>
      <c r="CY314" s="223">
        <v>0</v>
      </c>
      <c r="CZ314" s="223">
        <v>0</v>
      </c>
      <c r="DA314" s="224">
        <v>0</v>
      </c>
      <c r="DB314" s="224">
        <v>0</v>
      </c>
      <c r="DC314" s="224">
        <v>0</v>
      </c>
      <c r="DD314" s="225">
        <v>0</v>
      </c>
      <c r="DE314" s="225">
        <v>0</v>
      </c>
      <c r="DF314" s="225">
        <v>0</v>
      </c>
      <c r="DG314" s="225">
        <v>0</v>
      </c>
      <c r="DH314" s="225">
        <v>0</v>
      </c>
      <c r="DI314" s="225">
        <v>0</v>
      </c>
      <c r="DJ314" s="225">
        <v>0</v>
      </c>
      <c r="DK314" s="225">
        <v>0</v>
      </c>
      <c r="DL314" s="225">
        <v>0</v>
      </c>
      <c r="DM314" s="225">
        <v>0</v>
      </c>
      <c r="DN314" s="225">
        <v>0</v>
      </c>
      <c r="DO314" s="225">
        <v>0</v>
      </c>
      <c r="DP314" s="224">
        <v>0</v>
      </c>
      <c r="DQ314" s="224">
        <v>0</v>
      </c>
      <c r="DR314" s="224">
        <v>0</v>
      </c>
      <c r="DS314" s="225">
        <v>0</v>
      </c>
      <c r="DT314" s="225">
        <v>0</v>
      </c>
      <c r="DU314" s="225">
        <v>0</v>
      </c>
      <c r="DV314" s="225">
        <v>0</v>
      </c>
      <c r="DW314" s="225">
        <v>0</v>
      </c>
      <c r="DX314" s="225">
        <v>0</v>
      </c>
      <c r="DY314" s="225">
        <v>0</v>
      </c>
      <c r="DZ314" s="225">
        <v>0</v>
      </c>
      <c r="EA314" s="225">
        <v>0</v>
      </c>
      <c r="EB314" s="225">
        <v>0</v>
      </c>
      <c r="EC314" s="225">
        <v>0</v>
      </c>
      <c r="ED314" s="225">
        <v>0</v>
      </c>
    </row>
    <row r="315" spans="1:134" ht="15" x14ac:dyDescent="0.25">
      <c r="A315" s="216">
        <v>124</v>
      </c>
      <c r="B315" s="216">
        <v>98</v>
      </c>
      <c r="C315" s="216" t="s">
        <v>1013</v>
      </c>
      <c r="D315" s="2">
        <v>99712</v>
      </c>
      <c r="E315" s="2">
        <v>99712</v>
      </c>
      <c r="F315" s="217" t="s">
        <v>703</v>
      </c>
      <c r="G315" s="20">
        <v>62</v>
      </c>
      <c r="H315" s="20">
        <v>24</v>
      </c>
      <c r="I315" s="20">
        <v>22</v>
      </c>
      <c r="J315" s="20">
        <v>2</v>
      </c>
      <c r="K315" s="20">
        <v>0</v>
      </c>
      <c r="L315" s="20">
        <v>30</v>
      </c>
      <c r="M315" s="20">
        <v>30</v>
      </c>
      <c r="N315" s="20">
        <v>2</v>
      </c>
      <c r="O315" s="20">
        <v>0</v>
      </c>
      <c r="P315" s="20">
        <v>0</v>
      </c>
      <c r="Q315" s="20">
        <v>32</v>
      </c>
      <c r="R315" s="20">
        <v>0</v>
      </c>
      <c r="S315" s="20">
        <v>2037.8</v>
      </c>
      <c r="T315" s="20">
        <v>2037.8</v>
      </c>
      <c r="U315" s="20">
        <v>3155</v>
      </c>
      <c r="V315" s="20">
        <v>0</v>
      </c>
      <c r="W315" s="20">
        <v>0</v>
      </c>
      <c r="X315" s="20">
        <v>2107.625</v>
      </c>
      <c r="Y315" s="20">
        <v>0</v>
      </c>
      <c r="Z315" s="20">
        <v>24</v>
      </c>
      <c r="AA315" s="20">
        <v>0</v>
      </c>
      <c r="AB315" s="218">
        <v>2</v>
      </c>
      <c r="AC315" s="218">
        <v>0</v>
      </c>
      <c r="AD315" s="219">
        <v>26</v>
      </c>
      <c r="AE315" s="220">
        <v>0</v>
      </c>
      <c r="AF315" s="220">
        <v>22</v>
      </c>
      <c r="AG315" s="221">
        <v>22</v>
      </c>
      <c r="AH315" s="220">
        <v>0</v>
      </c>
      <c r="AI315" s="220">
        <v>0</v>
      </c>
      <c r="AJ315" s="220">
        <v>21.818741883497719</v>
      </c>
      <c r="AK315" s="220">
        <v>21.818741883497719</v>
      </c>
      <c r="AL315" s="220">
        <v>0</v>
      </c>
      <c r="AM315" s="220">
        <v>0</v>
      </c>
      <c r="AN315" s="220">
        <v>20.073990428534003</v>
      </c>
      <c r="AO315" s="220">
        <v>20.073990428534003</v>
      </c>
      <c r="AP315" s="220">
        <v>0</v>
      </c>
      <c r="AQ315" s="220">
        <v>1.8596827016276773</v>
      </c>
      <c r="AR315" s="220">
        <v>0</v>
      </c>
      <c r="AS315" s="220">
        <v>19.835729057445729</v>
      </c>
      <c r="AT315" s="220">
        <v>20.803621136124448</v>
      </c>
      <c r="AU315" s="220">
        <v>21.818741883497719</v>
      </c>
      <c r="AV315" s="220">
        <v>22.883395840738874</v>
      </c>
      <c r="AW315" s="220">
        <v>24</v>
      </c>
      <c r="AX315" s="220">
        <v>18.316595078403399</v>
      </c>
      <c r="AY315" s="220">
        <v>19.175170254451533</v>
      </c>
      <c r="AZ315" s="220">
        <v>20.073990428534003</v>
      </c>
      <c r="BA315" s="220">
        <v>21.014942051496313</v>
      </c>
      <c r="BB315" s="220">
        <v>22</v>
      </c>
      <c r="BC315" s="220">
        <v>1.7292098753666085</v>
      </c>
      <c r="BD315" s="220">
        <v>1.7932600739165065</v>
      </c>
      <c r="BE315" s="220">
        <v>1.8596827016276773</v>
      </c>
      <c r="BF315" s="220">
        <v>1.9285656336395076</v>
      </c>
      <c r="BG315" s="220">
        <v>2</v>
      </c>
      <c r="BH315" s="222">
        <v>24.222213575641049</v>
      </c>
      <c r="BI315" s="222">
        <v>24.446484604332067</v>
      </c>
      <c r="BJ315" s="222">
        <v>24.672832135823008</v>
      </c>
      <c r="BK315" s="223">
        <v>25.05976265575028</v>
      </c>
      <c r="BL315" s="223">
        <v>25.446693175677559</v>
      </c>
      <c r="BM315" s="223">
        <v>25.833623695604835</v>
      </c>
      <c r="BN315" s="223">
        <v>26.220554215532108</v>
      </c>
      <c r="BO315" s="223">
        <v>26.67807417728568</v>
      </c>
      <c r="BP315" s="223">
        <v>27.135594139039242</v>
      </c>
      <c r="BQ315" s="223">
        <v>28.403970814746849</v>
      </c>
      <c r="BR315" s="223">
        <v>29.915154807092406</v>
      </c>
      <c r="BS315" s="223">
        <v>30.57868594590969</v>
      </c>
      <c r="BT315" s="223">
        <v>30.943068106611761</v>
      </c>
      <c r="BU315" s="223">
        <v>31.320420214789213</v>
      </c>
      <c r="BV315" s="223">
        <v>31.706851286199456</v>
      </c>
      <c r="BW315" s="222">
        <v>22.203695777670962</v>
      </c>
      <c r="BX315" s="222">
        <v>22.409277553971062</v>
      </c>
      <c r="BY315" s="222">
        <v>22.616762791171087</v>
      </c>
      <c r="BZ315" s="223">
        <v>22.971449101104419</v>
      </c>
      <c r="CA315" s="223">
        <v>23.326135411037757</v>
      </c>
      <c r="CB315" s="223">
        <v>23.680821720971096</v>
      </c>
      <c r="CC315" s="223">
        <v>24.035508030904431</v>
      </c>
      <c r="CD315" s="223">
        <v>24.454901329178536</v>
      </c>
      <c r="CE315" s="223">
        <v>24.874294627452638</v>
      </c>
      <c r="CF315" s="223">
        <v>26.036973246851272</v>
      </c>
      <c r="CG315" s="223">
        <v>27.422225239834702</v>
      </c>
      <c r="CH315" s="223">
        <v>28.030462117083879</v>
      </c>
      <c r="CI315" s="223">
        <v>28.364479097727443</v>
      </c>
      <c r="CJ315" s="223">
        <v>28.710385196890108</v>
      </c>
      <c r="CK315" s="223">
        <v>29.064613679016166</v>
      </c>
      <c r="CL315" s="222">
        <v>2.0185177979700875</v>
      </c>
      <c r="CM315" s="222">
        <v>2.0372070503610056</v>
      </c>
      <c r="CN315" s="222">
        <v>2.0560693446519172</v>
      </c>
      <c r="CO315" s="223">
        <v>2.0883135546458567</v>
      </c>
      <c r="CP315" s="223">
        <v>2.1205577646397962</v>
      </c>
      <c r="CQ315" s="223">
        <v>2.1528019746337361</v>
      </c>
      <c r="CR315" s="223">
        <v>2.1850461846276756</v>
      </c>
      <c r="CS315" s="223">
        <v>2.2231728481071396</v>
      </c>
      <c r="CT315" s="223">
        <v>2.2612995115866035</v>
      </c>
      <c r="CU315" s="223">
        <v>2.3669975678955706</v>
      </c>
      <c r="CV315" s="223">
        <v>2.4929295672577005</v>
      </c>
      <c r="CW315" s="223">
        <v>2.5482238288258072</v>
      </c>
      <c r="CX315" s="223">
        <v>2.5785890088843133</v>
      </c>
      <c r="CY315" s="223">
        <v>2.6100350178991008</v>
      </c>
      <c r="CZ315" s="223">
        <v>2.6422376071832878</v>
      </c>
      <c r="DA315" s="224">
        <v>0</v>
      </c>
      <c r="DB315" s="224">
        <v>0</v>
      </c>
      <c r="DC315" s="224">
        <v>0</v>
      </c>
      <c r="DD315" s="225">
        <v>0</v>
      </c>
      <c r="DE315" s="225">
        <v>0</v>
      </c>
      <c r="DF315" s="225">
        <v>0</v>
      </c>
      <c r="DG315" s="225">
        <v>0</v>
      </c>
      <c r="DH315" s="225">
        <v>0</v>
      </c>
      <c r="DI315" s="225">
        <v>0</v>
      </c>
      <c r="DJ315" s="225">
        <v>0</v>
      </c>
      <c r="DK315" s="225">
        <v>0</v>
      </c>
      <c r="DL315" s="225">
        <v>0</v>
      </c>
      <c r="DM315" s="225">
        <v>0</v>
      </c>
      <c r="DN315" s="225">
        <v>0</v>
      </c>
      <c r="DO315" s="225">
        <v>0</v>
      </c>
      <c r="DP315" s="224">
        <v>0</v>
      </c>
      <c r="DQ315" s="224">
        <v>0</v>
      </c>
      <c r="DR315" s="224">
        <v>0</v>
      </c>
      <c r="DS315" s="225">
        <v>0</v>
      </c>
      <c r="DT315" s="225">
        <v>0</v>
      </c>
      <c r="DU315" s="225">
        <v>0</v>
      </c>
      <c r="DV315" s="225">
        <v>0</v>
      </c>
      <c r="DW315" s="225">
        <v>0</v>
      </c>
      <c r="DX315" s="225">
        <v>0</v>
      </c>
      <c r="DY315" s="225">
        <v>0</v>
      </c>
      <c r="DZ315" s="225">
        <v>0</v>
      </c>
      <c r="EA315" s="225">
        <v>0</v>
      </c>
      <c r="EB315" s="225">
        <v>0</v>
      </c>
      <c r="EC315" s="225">
        <v>0</v>
      </c>
      <c r="ED315" s="225">
        <v>0</v>
      </c>
    </row>
    <row r="316" spans="1:134" ht="15" x14ac:dyDescent="0.25">
      <c r="A316" s="216">
        <v>125</v>
      </c>
      <c r="B316" s="216">
        <v>98</v>
      </c>
      <c r="C316" s="216" t="s">
        <v>1014</v>
      </c>
      <c r="D316" s="2">
        <v>99712</v>
      </c>
      <c r="E316" s="2">
        <v>99712</v>
      </c>
      <c r="F316" s="217" t="s">
        <v>703</v>
      </c>
      <c r="G316" s="20">
        <v>35</v>
      </c>
      <c r="H316" s="20">
        <v>13</v>
      </c>
      <c r="I316" s="20">
        <v>12</v>
      </c>
      <c r="J316" s="20">
        <v>1</v>
      </c>
      <c r="K316" s="20">
        <v>0</v>
      </c>
      <c r="L316" s="20">
        <v>35</v>
      </c>
      <c r="M316" s="20">
        <v>35</v>
      </c>
      <c r="N316" s="20">
        <v>1</v>
      </c>
      <c r="O316" s="20">
        <v>0</v>
      </c>
      <c r="P316" s="20">
        <v>0</v>
      </c>
      <c r="Q316" s="20">
        <v>36</v>
      </c>
      <c r="R316" s="20">
        <v>0</v>
      </c>
      <c r="S316" s="20">
        <v>2181.2571428571428</v>
      </c>
      <c r="T316" s="20">
        <v>2181.2571428571428</v>
      </c>
      <c r="U316" s="20">
        <v>6870</v>
      </c>
      <c r="V316" s="20">
        <v>0</v>
      </c>
      <c r="W316" s="20">
        <v>0</v>
      </c>
      <c r="X316" s="20">
        <v>2311.5</v>
      </c>
      <c r="Y316" s="20">
        <v>0</v>
      </c>
      <c r="Z316" s="20">
        <v>13</v>
      </c>
      <c r="AA316" s="20">
        <v>0</v>
      </c>
      <c r="AB316" s="218">
        <v>1</v>
      </c>
      <c r="AC316" s="218">
        <v>0</v>
      </c>
      <c r="AD316" s="219">
        <v>14</v>
      </c>
      <c r="AE316" s="220">
        <v>0</v>
      </c>
      <c r="AF316" s="220">
        <v>12</v>
      </c>
      <c r="AG316" s="221">
        <v>12</v>
      </c>
      <c r="AH316" s="220">
        <v>0</v>
      </c>
      <c r="AI316" s="220">
        <v>0</v>
      </c>
      <c r="AJ316" s="220">
        <v>11.818485186894597</v>
      </c>
      <c r="AK316" s="220">
        <v>11.818485186894597</v>
      </c>
      <c r="AL316" s="220">
        <v>0</v>
      </c>
      <c r="AM316" s="220">
        <v>0</v>
      </c>
      <c r="AN316" s="220">
        <v>10.94944932465491</v>
      </c>
      <c r="AO316" s="220">
        <v>10.94944932465491</v>
      </c>
      <c r="AP316" s="220">
        <v>0</v>
      </c>
      <c r="AQ316" s="220">
        <v>0.92984135081383867</v>
      </c>
      <c r="AR316" s="220">
        <v>0</v>
      </c>
      <c r="AS316" s="220">
        <v>10.74435323944977</v>
      </c>
      <c r="AT316" s="220">
        <v>11.268628115400743</v>
      </c>
      <c r="AU316" s="220">
        <v>11.818485186894597</v>
      </c>
      <c r="AV316" s="220">
        <v>12.395172747066891</v>
      </c>
      <c r="AW316" s="220">
        <v>13</v>
      </c>
      <c r="AX316" s="220">
        <v>9.99087004276549</v>
      </c>
      <c r="AY316" s="220">
        <v>10.459183775155381</v>
      </c>
      <c r="AZ316" s="220">
        <v>10.94944932465491</v>
      </c>
      <c r="BA316" s="220">
        <v>11.462695664452534</v>
      </c>
      <c r="BB316" s="220">
        <v>12</v>
      </c>
      <c r="BC316" s="220">
        <v>0.86460493768330426</v>
      </c>
      <c r="BD316" s="220">
        <v>0.89663003695825327</v>
      </c>
      <c r="BE316" s="220">
        <v>0.92984135081383867</v>
      </c>
      <c r="BF316" s="220">
        <v>0.96428281681975381</v>
      </c>
      <c r="BG316" s="220">
        <v>1</v>
      </c>
      <c r="BH316" s="222">
        <v>13.120365686805568</v>
      </c>
      <c r="BI316" s="222">
        <v>13.241845827346536</v>
      </c>
      <c r="BJ316" s="222">
        <v>13.364450740237462</v>
      </c>
      <c r="BK316" s="223">
        <v>13.893664084450618</v>
      </c>
      <c r="BL316" s="223">
        <v>14.422877428663774</v>
      </c>
      <c r="BM316" s="223">
        <v>14.952090772876934</v>
      </c>
      <c r="BN316" s="223">
        <v>15.481304117090088</v>
      </c>
      <c r="BO316" s="223">
        <v>16.107064186493218</v>
      </c>
      <c r="BP316" s="223">
        <v>16.73282425589635</v>
      </c>
      <c r="BQ316" s="223">
        <v>18.467610807237278</v>
      </c>
      <c r="BR316" s="223">
        <v>20.534490241976346</v>
      </c>
      <c r="BS316" s="223">
        <v>21.442016309005286</v>
      </c>
      <c r="BT316" s="223">
        <v>21.940389768594358</v>
      </c>
      <c r="BU316" s="223">
        <v>22.456502509331404</v>
      </c>
      <c r="BV316" s="223">
        <v>22.985032746872054</v>
      </c>
      <c r="BW316" s="222">
        <v>12.111106787820525</v>
      </c>
      <c r="BX316" s="222">
        <v>12.223242302166033</v>
      </c>
      <c r="BY316" s="222">
        <v>12.336416067911504</v>
      </c>
      <c r="BZ316" s="223">
        <v>12.824920693339033</v>
      </c>
      <c r="CA316" s="223">
        <v>13.31342531876656</v>
      </c>
      <c r="CB316" s="223">
        <v>13.801929944194093</v>
      </c>
      <c r="CC316" s="223">
        <v>14.29043456962162</v>
      </c>
      <c r="CD316" s="223">
        <v>14.868059249070663</v>
      </c>
      <c r="CE316" s="223">
        <v>15.44568392851971</v>
      </c>
      <c r="CF316" s="223">
        <v>17.047025360526721</v>
      </c>
      <c r="CG316" s="223">
        <v>18.954914069516626</v>
      </c>
      <c r="CH316" s="223">
        <v>19.792630439081801</v>
      </c>
      <c r="CI316" s="223">
        <v>20.252667478702485</v>
      </c>
      <c r="CJ316" s="223">
        <v>20.729079239382834</v>
      </c>
      <c r="CK316" s="223">
        <v>21.216953304804971</v>
      </c>
      <c r="CL316" s="222">
        <v>1.0092588989850437</v>
      </c>
      <c r="CM316" s="222">
        <v>1.0186035251805028</v>
      </c>
      <c r="CN316" s="222">
        <v>1.0280346723259586</v>
      </c>
      <c r="CO316" s="223">
        <v>1.068743391111586</v>
      </c>
      <c r="CP316" s="223">
        <v>1.1094521098972134</v>
      </c>
      <c r="CQ316" s="223">
        <v>1.1501608286828409</v>
      </c>
      <c r="CR316" s="223">
        <v>1.1908695474684683</v>
      </c>
      <c r="CS316" s="223">
        <v>1.2390049374225551</v>
      </c>
      <c r="CT316" s="223">
        <v>1.2871403273766424</v>
      </c>
      <c r="CU316" s="223">
        <v>1.4205854467105599</v>
      </c>
      <c r="CV316" s="223">
        <v>1.5795761724597188</v>
      </c>
      <c r="CW316" s="223">
        <v>1.6493858699234833</v>
      </c>
      <c r="CX316" s="223">
        <v>1.6877222898918738</v>
      </c>
      <c r="CY316" s="223">
        <v>1.7274232699485694</v>
      </c>
      <c r="CZ316" s="223">
        <v>1.7680794420670809</v>
      </c>
      <c r="DA316" s="224">
        <v>0</v>
      </c>
      <c r="DB316" s="224">
        <v>0</v>
      </c>
      <c r="DC316" s="224">
        <v>0</v>
      </c>
      <c r="DD316" s="225">
        <v>0</v>
      </c>
      <c r="DE316" s="225">
        <v>0</v>
      </c>
      <c r="DF316" s="225">
        <v>0</v>
      </c>
      <c r="DG316" s="225">
        <v>0</v>
      </c>
      <c r="DH316" s="225">
        <v>0</v>
      </c>
      <c r="DI316" s="225">
        <v>0</v>
      </c>
      <c r="DJ316" s="225">
        <v>0</v>
      </c>
      <c r="DK316" s="225">
        <v>0</v>
      </c>
      <c r="DL316" s="225">
        <v>0</v>
      </c>
      <c r="DM316" s="225">
        <v>0</v>
      </c>
      <c r="DN316" s="225">
        <v>0</v>
      </c>
      <c r="DO316" s="225">
        <v>0</v>
      </c>
      <c r="DP316" s="224">
        <v>0</v>
      </c>
      <c r="DQ316" s="224">
        <v>0</v>
      </c>
      <c r="DR316" s="224">
        <v>0</v>
      </c>
      <c r="DS316" s="225">
        <v>0</v>
      </c>
      <c r="DT316" s="225">
        <v>0</v>
      </c>
      <c r="DU316" s="225">
        <v>0</v>
      </c>
      <c r="DV316" s="225">
        <v>0</v>
      </c>
      <c r="DW316" s="225">
        <v>0</v>
      </c>
      <c r="DX316" s="225">
        <v>0</v>
      </c>
      <c r="DY316" s="225">
        <v>0</v>
      </c>
      <c r="DZ316" s="225">
        <v>0</v>
      </c>
      <c r="EA316" s="225">
        <v>0</v>
      </c>
      <c r="EB316" s="225">
        <v>0</v>
      </c>
      <c r="EC316" s="225">
        <v>0</v>
      </c>
      <c r="ED316" s="225">
        <v>0</v>
      </c>
    </row>
    <row r="317" spans="1:134" ht="15" x14ac:dyDescent="0.25">
      <c r="A317" s="216">
        <v>128</v>
      </c>
      <c r="B317" s="216">
        <v>98</v>
      </c>
      <c r="C317" s="216" t="s">
        <v>1015</v>
      </c>
      <c r="D317" s="2">
        <v>99712</v>
      </c>
      <c r="E317" s="2">
        <v>99712</v>
      </c>
      <c r="F317" s="217" t="s">
        <v>703</v>
      </c>
      <c r="G317" s="20">
        <v>24</v>
      </c>
      <c r="H317" s="20">
        <v>12</v>
      </c>
      <c r="I317" s="20">
        <v>10</v>
      </c>
      <c r="J317" s="20">
        <v>2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>
        <v>834.49503068156923</v>
      </c>
      <c r="T317" s="20">
        <v>834.49503068156923</v>
      </c>
      <c r="U317" s="20">
        <v>1408.3846153846155</v>
      </c>
      <c r="V317" s="20">
        <v>0</v>
      </c>
      <c r="W317" s="20">
        <v>0</v>
      </c>
      <c r="X317" s="20">
        <v>1365.173957061457</v>
      </c>
      <c r="Y317" s="20">
        <v>0.27494802494802495</v>
      </c>
      <c r="Z317" s="20">
        <v>11.70945945945946</v>
      </c>
      <c r="AA317" s="20">
        <v>1.5592515592515593E-2</v>
      </c>
      <c r="AB317" s="218">
        <v>0</v>
      </c>
      <c r="AC317" s="218">
        <v>0</v>
      </c>
      <c r="AD317" s="219">
        <v>12</v>
      </c>
      <c r="AE317" s="220">
        <v>0.22912335412335413</v>
      </c>
      <c r="AF317" s="220">
        <v>9.7578828828828836</v>
      </c>
      <c r="AG317" s="221">
        <v>9.9870062370062378</v>
      </c>
      <c r="AH317" s="220">
        <v>1.2993762993762994E-2</v>
      </c>
      <c r="AI317" s="220">
        <v>0.2499591661549353</v>
      </c>
      <c r="AJ317" s="220">
        <v>10.645236397551111</v>
      </c>
      <c r="AK317" s="220">
        <v>10.895195563706046</v>
      </c>
      <c r="AL317" s="220">
        <v>1.4175378042812967E-2</v>
      </c>
      <c r="AM317" s="220">
        <v>0.20906454625571899</v>
      </c>
      <c r="AN317" s="220">
        <v>8.9036203451703084</v>
      </c>
      <c r="AO317" s="220">
        <v>9.1126848914260279</v>
      </c>
      <c r="AP317" s="220">
        <v>1.1856212453065349E-2</v>
      </c>
      <c r="AQ317" s="220">
        <v>0</v>
      </c>
      <c r="AR317" s="220">
        <v>0</v>
      </c>
      <c r="AS317" s="220">
        <v>9.9049774906138168</v>
      </c>
      <c r="AT317" s="220">
        <v>10.388294701939483</v>
      </c>
      <c r="AU317" s="220">
        <v>10.895195563706045</v>
      </c>
      <c r="AV317" s="220">
        <v>11.426830849267086</v>
      </c>
      <c r="AW317" s="220">
        <v>11.984407484407484</v>
      </c>
      <c r="AX317" s="220">
        <v>8.3149067858514769</v>
      </c>
      <c r="AY317" s="220">
        <v>8.70466113303927</v>
      </c>
      <c r="AZ317" s="220">
        <v>9.1126848914260279</v>
      </c>
      <c r="BA317" s="220">
        <v>9.5398344244826525</v>
      </c>
      <c r="BB317" s="220">
        <v>9.9870062370062378</v>
      </c>
      <c r="BC317" s="220">
        <v>0</v>
      </c>
      <c r="BD317" s="220">
        <v>0</v>
      </c>
      <c r="BE317" s="220">
        <v>0</v>
      </c>
      <c r="BF317" s="220">
        <v>0</v>
      </c>
      <c r="BG317" s="220">
        <v>0</v>
      </c>
      <c r="BH317" s="222">
        <v>12.13610340927106</v>
      </c>
      <c r="BI317" s="222">
        <v>12.289719466911343</v>
      </c>
      <c r="BJ317" s="222">
        <v>12.445279961935615</v>
      </c>
      <c r="BK317" s="223">
        <v>12.3634577064925</v>
      </c>
      <c r="BL317" s="223">
        <v>12.282173396479802</v>
      </c>
      <c r="BM317" s="223">
        <v>12.370345467307303</v>
      </c>
      <c r="BN317" s="223">
        <v>12.459150513571888</v>
      </c>
      <c r="BO317" s="223">
        <v>12.548593079319089</v>
      </c>
      <c r="BP317" s="223">
        <v>12.638677741215519</v>
      </c>
      <c r="BQ317" s="223">
        <v>12.729409108783068</v>
      </c>
      <c r="BR317" s="223">
        <v>12.800867238265999</v>
      </c>
      <c r="BS317" s="223">
        <v>12.872726506892592</v>
      </c>
      <c r="BT317" s="223">
        <v>12.944989166507581</v>
      </c>
      <c r="BU317" s="223">
        <v>13.017657481596711</v>
      </c>
      <c r="BV317" s="223">
        <v>13.090733729357696</v>
      </c>
      <c r="BW317" s="222">
        <v>10.113419507725885</v>
      </c>
      <c r="BX317" s="222">
        <v>10.241432889092787</v>
      </c>
      <c r="BY317" s="222">
        <v>10.371066634946347</v>
      </c>
      <c r="BZ317" s="223">
        <v>10.302881422077085</v>
      </c>
      <c r="CA317" s="223">
        <v>10.235144497066504</v>
      </c>
      <c r="CB317" s="223">
        <v>10.308621222756088</v>
      </c>
      <c r="CC317" s="223">
        <v>10.382625427976576</v>
      </c>
      <c r="CD317" s="223">
        <v>10.457160899432575</v>
      </c>
      <c r="CE317" s="223">
        <v>10.532231451012933</v>
      </c>
      <c r="CF317" s="223">
        <v>10.607840923985892</v>
      </c>
      <c r="CG317" s="223">
        <v>10.667389365221668</v>
      </c>
      <c r="CH317" s="223">
        <v>10.727272089077161</v>
      </c>
      <c r="CI317" s="223">
        <v>10.787490972089651</v>
      </c>
      <c r="CJ317" s="223">
        <v>10.848047901330593</v>
      </c>
      <c r="CK317" s="223">
        <v>10.908944774464748</v>
      </c>
      <c r="CL317" s="222">
        <v>0</v>
      </c>
      <c r="CM317" s="222">
        <v>0</v>
      </c>
      <c r="CN317" s="222">
        <v>0</v>
      </c>
      <c r="CO317" s="223">
        <v>0</v>
      </c>
      <c r="CP317" s="223">
        <v>0</v>
      </c>
      <c r="CQ317" s="223">
        <v>0</v>
      </c>
      <c r="CR317" s="223">
        <v>0</v>
      </c>
      <c r="CS317" s="223">
        <v>0</v>
      </c>
      <c r="CT317" s="223">
        <v>0</v>
      </c>
      <c r="CU317" s="223">
        <v>0</v>
      </c>
      <c r="CV317" s="223">
        <v>0</v>
      </c>
      <c r="CW317" s="223">
        <v>0</v>
      </c>
      <c r="CX317" s="223">
        <v>0</v>
      </c>
      <c r="CY317" s="223">
        <v>0</v>
      </c>
      <c r="CZ317" s="223">
        <v>0</v>
      </c>
      <c r="DA317" s="224">
        <v>1.5789882135403412E-2</v>
      </c>
      <c r="DB317" s="224">
        <v>1.5989746899442291E-2</v>
      </c>
      <c r="DC317" s="224">
        <v>1.6192141506551672E-2</v>
      </c>
      <c r="DD317" s="225">
        <v>1.6085685280370153E-2</v>
      </c>
      <c r="DE317" s="225">
        <v>1.5979928957168623E-2</v>
      </c>
      <c r="DF317" s="225">
        <v>1.6094646717808098E-2</v>
      </c>
      <c r="DG317" s="225">
        <v>1.6210188021821351E-2</v>
      </c>
      <c r="DH317" s="225">
        <v>1.6326558781315496E-2</v>
      </c>
      <c r="DI317" s="225">
        <v>1.6443764950839861E-2</v>
      </c>
      <c r="DJ317" s="225">
        <v>1.6561812527690695E-2</v>
      </c>
      <c r="DK317" s="225">
        <v>1.6654784332898777E-2</v>
      </c>
      <c r="DL317" s="225">
        <v>1.6748278046958876E-2</v>
      </c>
      <c r="DM317" s="225">
        <v>1.6842296599671586E-2</v>
      </c>
      <c r="DN317" s="225">
        <v>1.6936842937284296E-2</v>
      </c>
      <c r="DO317" s="225">
        <v>1.7031920022583524E-2</v>
      </c>
      <c r="DP317" s="224">
        <v>0</v>
      </c>
      <c r="DQ317" s="224">
        <v>0</v>
      </c>
      <c r="DR317" s="224">
        <v>0</v>
      </c>
      <c r="DS317" s="225">
        <v>0</v>
      </c>
      <c r="DT317" s="225">
        <v>0</v>
      </c>
      <c r="DU317" s="225">
        <v>0</v>
      </c>
      <c r="DV317" s="225">
        <v>0</v>
      </c>
      <c r="DW317" s="225">
        <v>0</v>
      </c>
      <c r="DX317" s="225">
        <v>0</v>
      </c>
      <c r="DY317" s="225">
        <v>0</v>
      </c>
      <c r="DZ317" s="225">
        <v>0</v>
      </c>
      <c r="EA317" s="225">
        <v>0</v>
      </c>
      <c r="EB317" s="225">
        <v>0</v>
      </c>
      <c r="EC317" s="225">
        <v>0</v>
      </c>
      <c r="ED317" s="225">
        <v>0</v>
      </c>
    </row>
    <row r="318" spans="1:134" ht="15" x14ac:dyDescent="0.25">
      <c r="A318" s="216">
        <v>131</v>
      </c>
      <c r="B318" s="216">
        <v>98</v>
      </c>
      <c r="C318" s="216" t="s">
        <v>1016</v>
      </c>
      <c r="D318" s="2">
        <v>99712</v>
      </c>
      <c r="E318" s="2">
        <v>99712</v>
      </c>
      <c r="F318" s="217" t="s">
        <v>703</v>
      </c>
      <c r="G318" s="20">
        <v>289</v>
      </c>
      <c r="H318" s="20">
        <v>138</v>
      </c>
      <c r="I318" s="20">
        <v>122</v>
      </c>
      <c r="J318" s="20">
        <v>16</v>
      </c>
      <c r="K318" s="20">
        <v>0</v>
      </c>
      <c r="L318" s="20">
        <v>5</v>
      </c>
      <c r="M318" s="20">
        <v>5</v>
      </c>
      <c r="N318" s="20">
        <v>0</v>
      </c>
      <c r="O318" s="20">
        <v>0</v>
      </c>
      <c r="P318" s="20">
        <v>0</v>
      </c>
      <c r="Q318" s="20">
        <v>5</v>
      </c>
      <c r="R318" s="20">
        <v>0</v>
      </c>
      <c r="S318" s="20">
        <v>2245.6</v>
      </c>
      <c r="T318" s="20">
        <v>2245.6</v>
      </c>
      <c r="U318" s="20">
        <v>0</v>
      </c>
      <c r="V318" s="20">
        <v>0</v>
      </c>
      <c r="W318" s="20">
        <v>0</v>
      </c>
      <c r="X318" s="20">
        <v>2245.6</v>
      </c>
      <c r="Y318" s="20">
        <v>0</v>
      </c>
      <c r="Z318" s="20">
        <v>138</v>
      </c>
      <c r="AA318" s="20">
        <v>0</v>
      </c>
      <c r="AB318" s="218">
        <v>0</v>
      </c>
      <c r="AC318" s="218">
        <v>0</v>
      </c>
      <c r="AD318" s="219">
        <v>138</v>
      </c>
      <c r="AE318" s="220">
        <v>0</v>
      </c>
      <c r="AF318" s="220">
        <v>122</v>
      </c>
      <c r="AG318" s="221">
        <v>122</v>
      </c>
      <c r="AH318" s="220">
        <v>0</v>
      </c>
      <c r="AI318" s="220">
        <v>0</v>
      </c>
      <c r="AJ318" s="220">
        <v>125.45776583011187</v>
      </c>
      <c r="AK318" s="220">
        <v>125.45776583011187</v>
      </c>
      <c r="AL318" s="220">
        <v>0</v>
      </c>
      <c r="AM318" s="220">
        <v>0</v>
      </c>
      <c r="AN318" s="220">
        <v>111.31940146732492</v>
      </c>
      <c r="AO318" s="220">
        <v>111.31940146732492</v>
      </c>
      <c r="AP318" s="220">
        <v>0</v>
      </c>
      <c r="AQ318" s="220">
        <v>0</v>
      </c>
      <c r="AR318" s="220">
        <v>0</v>
      </c>
      <c r="AS318" s="220">
        <v>114.05544208031294</v>
      </c>
      <c r="AT318" s="220">
        <v>119.62082153271558</v>
      </c>
      <c r="AU318" s="220">
        <v>125.45776583011187</v>
      </c>
      <c r="AV318" s="220">
        <v>131.57952608424853</v>
      </c>
      <c r="AW318" s="220">
        <v>138</v>
      </c>
      <c r="AX318" s="220">
        <v>101.57384543478248</v>
      </c>
      <c r="AY318" s="220">
        <v>106.33503504741304</v>
      </c>
      <c r="AZ318" s="220">
        <v>111.31940146732492</v>
      </c>
      <c r="BA318" s="220">
        <v>116.53740592193411</v>
      </c>
      <c r="BB318" s="220">
        <v>122</v>
      </c>
      <c r="BC318" s="220">
        <v>0</v>
      </c>
      <c r="BD318" s="220">
        <v>0</v>
      </c>
      <c r="BE318" s="220">
        <v>0</v>
      </c>
      <c r="BF318" s="220">
        <v>0</v>
      </c>
      <c r="BG318" s="220">
        <v>0</v>
      </c>
      <c r="BH318" s="222">
        <v>139.74677285117434</v>
      </c>
      <c r="BI318" s="222">
        <v>141.51565595882403</v>
      </c>
      <c r="BJ318" s="222">
        <v>143.30692918958493</v>
      </c>
      <c r="BK318" s="223">
        <v>142.36474900538803</v>
      </c>
      <c r="BL318" s="223">
        <v>141.42876324252518</v>
      </c>
      <c r="BM318" s="223">
        <v>142.44406131128881</v>
      </c>
      <c r="BN318" s="223">
        <v>143.46664806832769</v>
      </c>
      <c r="BO318" s="223">
        <v>144.49657583815468</v>
      </c>
      <c r="BP318" s="223">
        <v>145.53389732091313</v>
      </c>
      <c r="BQ318" s="223">
        <v>146.57866559507374</v>
      </c>
      <c r="BR318" s="223">
        <v>147.40150325988733</v>
      </c>
      <c r="BS318" s="223">
        <v>148.22896002680486</v>
      </c>
      <c r="BT318" s="223">
        <v>149.06106182573342</v>
      </c>
      <c r="BU318" s="223">
        <v>149.89783473214095</v>
      </c>
      <c r="BV318" s="223">
        <v>150.73930496787324</v>
      </c>
      <c r="BW318" s="222">
        <v>123.5442484626324</v>
      </c>
      <c r="BX318" s="222">
        <v>125.10804367374298</v>
      </c>
      <c r="BY318" s="222">
        <v>126.69163305166204</v>
      </c>
      <c r="BZ318" s="223">
        <v>125.85869114969086</v>
      </c>
      <c r="CA318" s="223">
        <v>125.03122547527589</v>
      </c>
      <c r="CB318" s="223">
        <v>125.92880782592198</v>
      </c>
      <c r="CC318" s="223">
        <v>126.83283379953606</v>
      </c>
      <c r="CD318" s="223">
        <v>127.74334965402079</v>
      </c>
      <c r="CE318" s="223">
        <v>128.66040197935797</v>
      </c>
      <c r="CF318" s="223">
        <v>129.58403769999273</v>
      </c>
      <c r="CG318" s="223">
        <v>130.31147389642214</v>
      </c>
      <c r="CH318" s="223">
        <v>131.04299364688544</v>
      </c>
      <c r="CI318" s="223">
        <v>131.77861987492375</v>
      </c>
      <c r="CJ318" s="223">
        <v>132.51837563276229</v>
      </c>
      <c r="CK318" s="223">
        <v>133.26228410203285</v>
      </c>
      <c r="CL318" s="222">
        <v>0</v>
      </c>
      <c r="CM318" s="222">
        <v>0</v>
      </c>
      <c r="CN318" s="222">
        <v>0</v>
      </c>
      <c r="CO318" s="223">
        <v>0</v>
      </c>
      <c r="CP318" s="223">
        <v>0</v>
      </c>
      <c r="CQ318" s="223">
        <v>0</v>
      </c>
      <c r="CR318" s="223">
        <v>0</v>
      </c>
      <c r="CS318" s="223">
        <v>0</v>
      </c>
      <c r="CT318" s="223">
        <v>0</v>
      </c>
      <c r="CU318" s="223">
        <v>0</v>
      </c>
      <c r="CV318" s="223">
        <v>0</v>
      </c>
      <c r="CW318" s="223">
        <v>0</v>
      </c>
      <c r="CX318" s="223">
        <v>0</v>
      </c>
      <c r="CY318" s="223">
        <v>0</v>
      </c>
      <c r="CZ318" s="223">
        <v>0</v>
      </c>
      <c r="DA318" s="224">
        <v>0</v>
      </c>
      <c r="DB318" s="224">
        <v>0</v>
      </c>
      <c r="DC318" s="224">
        <v>0</v>
      </c>
      <c r="DD318" s="225">
        <v>0</v>
      </c>
      <c r="DE318" s="225">
        <v>0</v>
      </c>
      <c r="DF318" s="225">
        <v>0</v>
      </c>
      <c r="DG318" s="225">
        <v>0</v>
      </c>
      <c r="DH318" s="225">
        <v>0</v>
      </c>
      <c r="DI318" s="225">
        <v>0</v>
      </c>
      <c r="DJ318" s="225">
        <v>0</v>
      </c>
      <c r="DK318" s="225">
        <v>0</v>
      </c>
      <c r="DL318" s="225">
        <v>0</v>
      </c>
      <c r="DM318" s="225">
        <v>0</v>
      </c>
      <c r="DN318" s="225">
        <v>0</v>
      </c>
      <c r="DO318" s="225">
        <v>0</v>
      </c>
      <c r="DP318" s="224">
        <v>0</v>
      </c>
      <c r="DQ318" s="224">
        <v>0</v>
      </c>
      <c r="DR318" s="224">
        <v>0</v>
      </c>
      <c r="DS318" s="225">
        <v>0</v>
      </c>
      <c r="DT318" s="225">
        <v>0</v>
      </c>
      <c r="DU318" s="225">
        <v>0</v>
      </c>
      <c r="DV318" s="225">
        <v>0</v>
      </c>
      <c r="DW318" s="225">
        <v>0</v>
      </c>
      <c r="DX318" s="225">
        <v>0</v>
      </c>
      <c r="DY318" s="225">
        <v>0</v>
      </c>
      <c r="DZ318" s="225">
        <v>0</v>
      </c>
      <c r="EA318" s="225">
        <v>0</v>
      </c>
      <c r="EB318" s="225">
        <v>0</v>
      </c>
      <c r="EC318" s="225">
        <v>0</v>
      </c>
      <c r="ED318" s="225">
        <v>0</v>
      </c>
    </row>
    <row r="319" spans="1:134" ht="15" x14ac:dyDescent="0.25">
      <c r="A319" s="216">
        <v>141</v>
      </c>
      <c r="B319" s="216">
        <v>98</v>
      </c>
      <c r="C319" s="216" t="s">
        <v>1017</v>
      </c>
      <c r="D319" s="2">
        <v>99712</v>
      </c>
      <c r="E319" s="2">
        <v>99712</v>
      </c>
      <c r="F319" s="217" t="s">
        <v>703</v>
      </c>
      <c r="G319" s="20">
        <v>10</v>
      </c>
      <c r="H319" s="20">
        <v>6</v>
      </c>
      <c r="I319" s="20">
        <v>4</v>
      </c>
      <c r="J319" s="20">
        <v>2</v>
      </c>
      <c r="K319" s="20">
        <v>0</v>
      </c>
      <c r="L319" s="20">
        <v>3</v>
      </c>
      <c r="M319" s="20">
        <v>3</v>
      </c>
      <c r="N319" s="20">
        <v>0</v>
      </c>
      <c r="O319" s="20">
        <v>0</v>
      </c>
      <c r="P319" s="20">
        <v>0</v>
      </c>
      <c r="Q319" s="20">
        <v>3</v>
      </c>
      <c r="R319" s="20">
        <v>0</v>
      </c>
      <c r="S319" s="20">
        <v>1969.3333333333333</v>
      </c>
      <c r="T319" s="20">
        <v>1969.3333333333333</v>
      </c>
      <c r="U319" s="20">
        <v>0</v>
      </c>
      <c r="V319" s="20">
        <v>0</v>
      </c>
      <c r="W319" s="20">
        <v>0</v>
      </c>
      <c r="X319" s="20">
        <v>1969.3333333333333</v>
      </c>
      <c r="Y319" s="20">
        <v>0</v>
      </c>
      <c r="Z319" s="20">
        <v>6</v>
      </c>
      <c r="AA319" s="20">
        <v>0</v>
      </c>
      <c r="AB319" s="218">
        <v>0</v>
      </c>
      <c r="AC319" s="218">
        <v>0</v>
      </c>
      <c r="AD319" s="219">
        <v>6</v>
      </c>
      <c r="AE319" s="220">
        <v>0</v>
      </c>
      <c r="AF319" s="220">
        <v>4</v>
      </c>
      <c r="AG319" s="221">
        <v>4</v>
      </c>
      <c r="AH319" s="220">
        <v>0</v>
      </c>
      <c r="AI319" s="220">
        <v>0</v>
      </c>
      <c r="AJ319" s="220">
        <v>5.4546854708744297</v>
      </c>
      <c r="AK319" s="220">
        <v>5.4546854708744297</v>
      </c>
      <c r="AL319" s="220">
        <v>0</v>
      </c>
      <c r="AM319" s="220">
        <v>0</v>
      </c>
      <c r="AN319" s="220">
        <v>3.649816441551637</v>
      </c>
      <c r="AO319" s="220">
        <v>3.649816441551637</v>
      </c>
      <c r="AP319" s="220">
        <v>0</v>
      </c>
      <c r="AQ319" s="220">
        <v>0</v>
      </c>
      <c r="AR319" s="220">
        <v>0</v>
      </c>
      <c r="AS319" s="220">
        <v>4.9589322643614322</v>
      </c>
      <c r="AT319" s="220">
        <v>5.2009052840311121</v>
      </c>
      <c r="AU319" s="220">
        <v>5.4546854708744297</v>
      </c>
      <c r="AV319" s="220">
        <v>5.7208489601847186</v>
      </c>
      <c r="AW319" s="220">
        <v>6</v>
      </c>
      <c r="AX319" s="220">
        <v>3.3302900142551635</v>
      </c>
      <c r="AY319" s="220">
        <v>3.4863945917184607</v>
      </c>
      <c r="AZ319" s="220">
        <v>3.649816441551637</v>
      </c>
      <c r="BA319" s="220">
        <v>3.8208985548175116</v>
      </c>
      <c r="BB319" s="220">
        <v>4</v>
      </c>
      <c r="BC319" s="220">
        <v>0</v>
      </c>
      <c r="BD319" s="220">
        <v>0</v>
      </c>
      <c r="BE319" s="220">
        <v>0</v>
      </c>
      <c r="BF319" s="220">
        <v>0</v>
      </c>
      <c r="BG319" s="220">
        <v>0</v>
      </c>
      <c r="BH319" s="222">
        <v>6.0759466457032323</v>
      </c>
      <c r="BI319" s="222">
        <v>6.1528546069053931</v>
      </c>
      <c r="BJ319" s="222">
        <v>6.2307360517210837</v>
      </c>
      <c r="BK319" s="223">
        <v>6.1897716958864359</v>
      </c>
      <c r="BL319" s="223">
        <v>6.1490766627184863</v>
      </c>
      <c r="BM319" s="223">
        <v>6.1932200570125557</v>
      </c>
      <c r="BN319" s="223">
        <v>6.2376803507968557</v>
      </c>
      <c r="BO319" s="223">
        <v>6.282459819050203</v>
      </c>
      <c r="BP319" s="223">
        <v>6.3275607530831799</v>
      </c>
      <c r="BQ319" s="223">
        <v>6.3729854606553795</v>
      </c>
      <c r="BR319" s="223">
        <v>6.4087610112994495</v>
      </c>
      <c r="BS319" s="223">
        <v>6.4447373924697757</v>
      </c>
      <c r="BT319" s="223">
        <v>6.4809157315536261</v>
      </c>
      <c r="BU319" s="223">
        <v>6.5172971622669973</v>
      </c>
      <c r="BV319" s="223">
        <v>6.5538828246901399</v>
      </c>
      <c r="BW319" s="222">
        <v>4.0506310971354882</v>
      </c>
      <c r="BX319" s="222">
        <v>4.1019030712702618</v>
      </c>
      <c r="BY319" s="222">
        <v>4.1538240344807225</v>
      </c>
      <c r="BZ319" s="223">
        <v>4.1265144639242903</v>
      </c>
      <c r="CA319" s="223">
        <v>4.0993844418123242</v>
      </c>
      <c r="CB319" s="223">
        <v>4.1288133713417041</v>
      </c>
      <c r="CC319" s="223">
        <v>4.1584535671979035</v>
      </c>
      <c r="CD319" s="223">
        <v>4.1883065460334681</v>
      </c>
      <c r="CE319" s="223">
        <v>4.2183738353887863</v>
      </c>
      <c r="CF319" s="223">
        <v>4.2486569737702533</v>
      </c>
      <c r="CG319" s="223">
        <v>4.2725073408662997</v>
      </c>
      <c r="CH319" s="223">
        <v>4.2964915949798508</v>
      </c>
      <c r="CI319" s="223">
        <v>4.3206104877024174</v>
      </c>
      <c r="CJ319" s="223">
        <v>4.3448647748446652</v>
      </c>
      <c r="CK319" s="223">
        <v>4.3692552164600933</v>
      </c>
      <c r="CL319" s="222">
        <v>0</v>
      </c>
      <c r="CM319" s="222">
        <v>0</v>
      </c>
      <c r="CN319" s="222">
        <v>0</v>
      </c>
      <c r="CO319" s="223">
        <v>0</v>
      </c>
      <c r="CP319" s="223">
        <v>0</v>
      </c>
      <c r="CQ319" s="223">
        <v>0</v>
      </c>
      <c r="CR319" s="223">
        <v>0</v>
      </c>
      <c r="CS319" s="223">
        <v>0</v>
      </c>
      <c r="CT319" s="223">
        <v>0</v>
      </c>
      <c r="CU319" s="223">
        <v>0</v>
      </c>
      <c r="CV319" s="223">
        <v>0</v>
      </c>
      <c r="CW319" s="223">
        <v>0</v>
      </c>
      <c r="CX319" s="223">
        <v>0</v>
      </c>
      <c r="CY319" s="223">
        <v>0</v>
      </c>
      <c r="CZ319" s="223">
        <v>0</v>
      </c>
      <c r="DA319" s="224">
        <v>0</v>
      </c>
      <c r="DB319" s="224">
        <v>0</v>
      </c>
      <c r="DC319" s="224">
        <v>0</v>
      </c>
      <c r="DD319" s="225">
        <v>0</v>
      </c>
      <c r="DE319" s="225">
        <v>0</v>
      </c>
      <c r="DF319" s="225">
        <v>0</v>
      </c>
      <c r="DG319" s="225">
        <v>0</v>
      </c>
      <c r="DH319" s="225">
        <v>0</v>
      </c>
      <c r="DI319" s="225">
        <v>0</v>
      </c>
      <c r="DJ319" s="225">
        <v>0</v>
      </c>
      <c r="DK319" s="225">
        <v>0</v>
      </c>
      <c r="DL319" s="225">
        <v>0</v>
      </c>
      <c r="DM319" s="225">
        <v>0</v>
      </c>
      <c r="DN319" s="225">
        <v>0</v>
      </c>
      <c r="DO319" s="225">
        <v>0</v>
      </c>
      <c r="DP319" s="224">
        <v>0</v>
      </c>
      <c r="DQ319" s="224">
        <v>0</v>
      </c>
      <c r="DR319" s="224">
        <v>0</v>
      </c>
      <c r="DS319" s="225">
        <v>0</v>
      </c>
      <c r="DT319" s="225">
        <v>0</v>
      </c>
      <c r="DU319" s="225">
        <v>0</v>
      </c>
      <c r="DV319" s="225">
        <v>0</v>
      </c>
      <c r="DW319" s="225">
        <v>0</v>
      </c>
      <c r="DX319" s="225">
        <v>0</v>
      </c>
      <c r="DY319" s="225">
        <v>0</v>
      </c>
      <c r="DZ319" s="225">
        <v>0</v>
      </c>
      <c r="EA319" s="225">
        <v>0</v>
      </c>
      <c r="EB319" s="225">
        <v>0</v>
      </c>
      <c r="EC319" s="225">
        <v>0</v>
      </c>
      <c r="ED319" s="225">
        <v>0</v>
      </c>
    </row>
    <row r="320" spans="1:134" ht="15" x14ac:dyDescent="0.25">
      <c r="A320" s="216">
        <v>90</v>
      </c>
      <c r="B320" s="216">
        <v>99</v>
      </c>
      <c r="C320" s="216" t="s">
        <v>1018</v>
      </c>
      <c r="D320" s="2">
        <v>99709</v>
      </c>
      <c r="E320" s="2">
        <v>99709</v>
      </c>
      <c r="F320" s="217" t="s">
        <v>703</v>
      </c>
      <c r="G320" s="20">
        <v>8</v>
      </c>
      <c r="H320" s="20">
        <v>5</v>
      </c>
      <c r="I320" s="20">
        <v>3</v>
      </c>
      <c r="J320" s="20">
        <v>2</v>
      </c>
      <c r="K320" s="20">
        <v>0</v>
      </c>
      <c r="L320" s="20">
        <v>8</v>
      </c>
      <c r="M320" s="20">
        <v>8</v>
      </c>
      <c r="N320" s="20">
        <v>0</v>
      </c>
      <c r="O320" s="20">
        <v>0</v>
      </c>
      <c r="P320" s="20">
        <v>0</v>
      </c>
      <c r="Q320" s="20">
        <v>8</v>
      </c>
      <c r="R320" s="20">
        <v>0</v>
      </c>
      <c r="S320" s="20">
        <v>1087.375</v>
      </c>
      <c r="T320" s="20">
        <v>1087.375</v>
      </c>
      <c r="U320" s="20">
        <v>0</v>
      </c>
      <c r="V320" s="20">
        <v>0</v>
      </c>
      <c r="W320" s="20">
        <v>0</v>
      </c>
      <c r="X320" s="20">
        <v>1087.375</v>
      </c>
      <c r="Y320" s="20">
        <v>0</v>
      </c>
      <c r="Z320" s="20">
        <v>5</v>
      </c>
      <c r="AA320" s="20">
        <v>0</v>
      </c>
      <c r="AB320" s="218">
        <v>0</v>
      </c>
      <c r="AC320" s="218">
        <v>0</v>
      </c>
      <c r="AD320" s="219">
        <v>5</v>
      </c>
      <c r="AE320" s="220">
        <v>0</v>
      </c>
      <c r="AF320" s="220">
        <v>3</v>
      </c>
      <c r="AG320" s="221">
        <v>3</v>
      </c>
      <c r="AH320" s="220">
        <v>0</v>
      </c>
      <c r="AI320" s="220">
        <v>0</v>
      </c>
      <c r="AJ320" s="220">
        <v>4.7607919750386971</v>
      </c>
      <c r="AK320" s="220">
        <v>4.7607919750386971</v>
      </c>
      <c r="AL320" s="220">
        <v>0</v>
      </c>
      <c r="AM320" s="220">
        <v>0</v>
      </c>
      <c r="AN320" s="220">
        <v>2.861863886693929</v>
      </c>
      <c r="AO320" s="220">
        <v>2.861863886693929</v>
      </c>
      <c r="AP320" s="220">
        <v>0</v>
      </c>
      <c r="AQ320" s="220">
        <v>0</v>
      </c>
      <c r="AR320" s="220">
        <v>0</v>
      </c>
      <c r="AS320" s="220">
        <v>4.533028045918571</v>
      </c>
      <c r="AT320" s="220">
        <v>4.6455143465104571</v>
      </c>
      <c r="AU320" s="220">
        <v>4.7607919750386971</v>
      </c>
      <c r="AV320" s="220">
        <v>4.8789301978193418</v>
      </c>
      <c r="AW320" s="220">
        <v>5</v>
      </c>
      <c r="AX320" s="220">
        <v>2.7300883019876268</v>
      </c>
      <c r="AY320" s="220">
        <v>2.7951996563651655</v>
      </c>
      <c r="AZ320" s="220">
        <v>2.861863886693929</v>
      </c>
      <c r="BA320" s="220">
        <v>2.9301180283534292</v>
      </c>
      <c r="BB320" s="220">
        <v>3</v>
      </c>
      <c r="BC320" s="220">
        <v>0</v>
      </c>
      <c r="BD320" s="220">
        <v>0</v>
      </c>
      <c r="BE320" s="220">
        <v>0</v>
      </c>
      <c r="BF320" s="220">
        <v>0</v>
      </c>
      <c r="BG320" s="220">
        <v>0</v>
      </c>
      <c r="BH320" s="222">
        <v>5.025613145055865</v>
      </c>
      <c r="BI320" s="222">
        <v>5.0513574967516606</v>
      </c>
      <c r="BJ320" s="222">
        <v>5.0772337272103263</v>
      </c>
      <c r="BK320" s="223">
        <v>5.1416708306679455</v>
      </c>
      <c r="BL320" s="223">
        <v>5.2061079341255638</v>
      </c>
      <c r="BM320" s="223">
        <v>5.2705450375831813</v>
      </c>
      <c r="BN320" s="223">
        <v>5.3349821410408005</v>
      </c>
      <c r="BO320" s="223">
        <v>5.4111747895684523</v>
      </c>
      <c r="BP320" s="223">
        <v>5.4873674380961033</v>
      </c>
      <c r="BQ320" s="223">
        <v>5.6985953326833885</v>
      </c>
      <c r="BR320" s="223">
        <v>5.9502589111381718</v>
      </c>
      <c r="BS320" s="223">
        <v>6.0607594336799373</v>
      </c>
      <c r="BT320" s="223">
        <v>6.1214414677352567</v>
      </c>
      <c r="BU320" s="223">
        <v>6.1842834395682154</v>
      </c>
      <c r="BV320" s="223">
        <v>6.2486373678455189</v>
      </c>
      <c r="BW320" s="222">
        <v>3.015367887033519</v>
      </c>
      <c r="BX320" s="222">
        <v>3.0308144980509963</v>
      </c>
      <c r="BY320" s="222">
        <v>3.0463402363261958</v>
      </c>
      <c r="BZ320" s="223">
        <v>3.0850024984007671</v>
      </c>
      <c r="CA320" s="223">
        <v>3.1236647604753385</v>
      </c>
      <c r="CB320" s="223">
        <v>3.1623270225499089</v>
      </c>
      <c r="CC320" s="223">
        <v>3.2009892846244803</v>
      </c>
      <c r="CD320" s="223">
        <v>3.2467048737410713</v>
      </c>
      <c r="CE320" s="223">
        <v>3.2924204628576619</v>
      </c>
      <c r="CF320" s="223">
        <v>3.4191571996100332</v>
      </c>
      <c r="CG320" s="223">
        <v>3.570155346682903</v>
      </c>
      <c r="CH320" s="223">
        <v>3.6364556602079623</v>
      </c>
      <c r="CI320" s="223">
        <v>3.6728648806411539</v>
      </c>
      <c r="CJ320" s="223">
        <v>3.7105700637409291</v>
      </c>
      <c r="CK320" s="223">
        <v>3.7491824207073114</v>
      </c>
      <c r="CL320" s="222">
        <v>0</v>
      </c>
      <c r="CM320" s="222">
        <v>0</v>
      </c>
      <c r="CN320" s="222">
        <v>0</v>
      </c>
      <c r="CO320" s="223">
        <v>0</v>
      </c>
      <c r="CP320" s="223">
        <v>0</v>
      </c>
      <c r="CQ320" s="223">
        <v>0</v>
      </c>
      <c r="CR320" s="223">
        <v>0</v>
      </c>
      <c r="CS320" s="223">
        <v>0</v>
      </c>
      <c r="CT320" s="223">
        <v>0</v>
      </c>
      <c r="CU320" s="223">
        <v>0</v>
      </c>
      <c r="CV320" s="223">
        <v>0</v>
      </c>
      <c r="CW320" s="223">
        <v>0</v>
      </c>
      <c r="CX320" s="223">
        <v>0</v>
      </c>
      <c r="CY320" s="223">
        <v>0</v>
      </c>
      <c r="CZ320" s="223">
        <v>0</v>
      </c>
      <c r="DA320" s="224">
        <v>0</v>
      </c>
      <c r="DB320" s="224">
        <v>0</v>
      </c>
      <c r="DC320" s="224">
        <v>0</v>
      </c>
      <c r="DD320" s="225">
        <v>0</v>
      </c>
      <c r="DE320" s="225">
        <v>0</v>
      </c>
      <c r="DF320" s="225">
        <v>0</v>
      </c>
      <c r="DG320" s="225">
        <v>0</v>
      </c>
      <c r="DH320" s="225">
        <v>0</v>
      </c>
      <c r="DI320" s="225">
        <v>0</v>
      </c>
      <c r="DJ320" s="225">
        <v>0</v>
      </c>
      <c r="DK320" s="225">
        <v>0</v>
      </c>
      <c r="DL320" s="225">
        <v>0</v>
      </c>
      <c r="DM320" s="225">
        <v>0</v>
      </c>
      <c r="DN320" s="225">
        <v>0</v>
      </c>
      <c r="DO320" s="225">
        <v>0</v>
      </c>
      <c r="DP320" s="224">
        <v>0</v>
      </c>
      <c r="DQ320" s="224">
        <v>0</v>
      </c>
      <c r="DR320" s="224">
        <v>0</v>
      </c>
      <c r="DS320" s="225">
        <v>0</v>
      </c>
      <c r="DT320" s="225">
        <v>0</v>
      </c>
      <c r="DU320" s="225">
        <v>0</v>
      </c>
      <c r="DV320" s="225">
        <v>0</v>
      </c>
      <c r="DW320" s="225">
        <v>0</v>
      </c>
      <c r="DX320" s="225">
        <v>0</v>
      </c>
      <c r="DY320" s="225">
        <v>0</v>
      </c>
      <c r="DZ320" s="225">
        <v>0</v>
      </c>
      <c r="EA320" s="225">
        <v>0</v>
      </c>
      <c r="EB320" s="225">
        <v>0</v>
      </c>
      <c r="EC320" s="225">
        <v>0</v>
      </c>
      <c r="ED320" s="225">
        <v>0</v>
      </c>
    </row>
    <row r="321" spans="1:134" ht="15" x14ac:dyDescent="0.25">
      <c r="A321" s="216">
        <v>92</v>
      </c>
      <c r="B321" s="216">
        <v>99</v>
      </c>
      <c r="C321" s="216" t="s">
        <v>1019</v>
      </c>
      <c r="D321" s="2">
        <v>99709</v>
      </c>
      <c r="E321" s="2">
        <v>99709</v>
      </c>
      <c r="F321" s="217" t="s">
        <v>703</v>
      </c>
      <c r="G321" s="20">
        <v>5</v>
      </c>
      <c r="H321" s="20">
        <v>3</v>
      </c>
      <c r="I321" s="20">
        <v>3</v>
      </c>
      <c r="J321" s="20">
        <v>0</v>
      </c>
      <c r="K321" s="20">
        <v>0</v>
      </c>
      <c r="L321" s="20">
        <v>2</v>
      </c>
      <c r="M321" s="20">
        <v>2</v>
      </c>
      <c r="N321" s="20">
        <v>0</v>
      </c>
      <c r="O321" s="20">
        <v>0</v>
      </c>
      <c r="P321" s="20">
        <v>0</v>
      </c>
      <c r="Q321" s="20">
        <v>2</v>
      </c>
      <c r="R321" s="20">
        <v>0</v>
      </c>
      <c r="S321" s="20">
        <v>400</v>
      </c>
      <c r="T321" s="20">
        <v>400</v>
      </c>
      <c r="U321" s="20">
        <v>0</v>
      </c>
      <c r="V321" s="20">
        <v>0</v>
      </c>
      <c r="W321" s="20">
        <v>0</v>
      </c>
      <c r="X321" s="20">
        <v>400</v>
      </c>
      <c r="Y321" s="20">
        <v>0</v>
      </c>
      <c r="Z321" s="20">
        <v>3</v>
      </c>
      <c r="AA321" s="20">
        <v>0</v>
      </c>
      <c r="AB321" s="218">
        <v>0</v>
      </c>
      <c r="AC321" s="218">
        <v>0</v>
      </c>
      <c r="AD321" s="219">
        <v>3</v>
      </c>
      <c r="AE321" s="220">
        <v>0</v>
      </c>
      <c r="AF321" s="220">
        <v>3</v>
      </c>
      <c r="AG321" s="221">
        <v>3</v>
      </c>
      <c r="AH321" s="220">
        <v>0</v>
      </c>
      <c r="AI321" s="220">
        <v>0</v>
      </c>
      <c r="AJ321" s="220">
        <v>2.8564751850232182</v>
      </c>
      <c r="AK321" s="220">
        <v>2.8564751850232182</v>
      </c>
      <c r="AL321" s="220">
        <v>0</v>
      </c>
      <c r="AM321" s="220">
        <v>0</v>
      </c>
      <c r="AN321" s="220">
        <v>2.861863886693929</v>
      </c>
      <c r="AO321" s="220">
        <v>2.861863886693929</v>
      </c>
      <c r="AP321" s="220">
        <v>0</v>
      </c>
      <c r="AQ321" s="220">
        <v>0</v>
      </c>
      <c r="AR321" s="220">
        <v>0</v>
      </c>
      <c r="AS321" s="220">
        <v>2.7198168275511425</v>
      </c>
      <c r="AT321" s="220">
        <v>2.7873086079062741</v>
      </c>
      <c r="AU321" s="220">
        <v>2.8564751850232182</v>
      </c>
      <c r="AV321" s="220">
        <v>2.9273581186916053</v>
      </c>
      <c r="AW321" s="220">
        <v>3</v>
      </c>
      <c r="AX321" s="220">
        <v>2.7300883019876268</v>
      </c>
      <c r="AY321" s="220">
        <v>2.7951996563651655</v>
      </c>
      <c r="AZ321" s="220">
        <v>2.861863886693929</v>
      </c>
      <c r="BA321" s="220">
        <v>2.9301180283534292</v>
      </c>
      <c r="BB321" s="220">
        <v>3</v>
      </c>
      <c r="BC321" s="220">
        <v>0</v>
      </c>
      <c r="BD321" s="220">
        <v>0</v>
      </c>
      <c r="BE321" s="220">
        <v>0</v>
      </c>
      <c r="BF321" s="220">
        <v>0</v>
      </c>
      <c r="BG321" s="220">
        <v>0</v>
      </c>
      <c r="BH321" s="222">
        <v>3.015367887033519</v>
      </c>
      <c r="BI321" s="222">
        <v>3.0308144980509963</v>
      </c>
      <c r="BJ321" s="222">
        <v>3.0463402363261958</v>
      </c>
      <c r="BK321" s="223">
        <v>3.0850024984007671</v>
      </c>
      <c r="BL321" s="223">
        <v>3.1236647604753385</v>
      </c>
      <c r="BM321" s="223">
        <v>3.1623270225499089</v>
      </c>
      <c r="BN321" s="223">
        <v>3.2009892846244803</v>
      </c>
      <c r="BO321" s="223">
        <v>3.2467048737410713</v>
      </c>
      <c r="BP321" s="223">
        <v>3.2924204628576619</v>
      </c>
      <c r="BQ321" s="223">
        <v>3.4191571996100332</v>
      </c>
      <c r="BR321" s="223">
        <v>3.570155346682903</v>
      </c>
      <c r="BS321" s="223">
        <v>3.6364556602079623</v>
      </c>
      <c r="BT321" s="223">
        <v>3.6728648806411539</v>
      </c>
      <c r="BU321" s="223">
        <v>3.7105700637409291</v>
      </c>
      <c r="BV321" s="223">
        <v>3.7491824207073114</v>
      </c>
      <c r="BW321" s="222">
        <v>3.015367887033519</v>
      </c>
      <c r="BX321" s="222">
        <v>3.0308144980509963</v>
      </c>
      <c r="BY321" s="222">
        <v>3.0463402363261958</v>
      </c>
      <c r="BZ321" s="223">
        <v>3.0850024984007671</v>
      </c>
      <c r="CA321" s="223">
        <v>3.1236647604753385</v>
      </c>
      <c r="CB321" s="223">
        <v>3.1623270225499089</v>
      </c>
      <c r="CC321" s="223">
        <v>3.2009892846244803</v>
      </c>
      <c r="CD321" s="223">
        <v>3.2467048737410713</v>
      </c>
      <c r="CE321" s="223">
        <v>3.2924204628576619</v>
      </c>
      <c r="CF321" s="223">
        <v>3.4191571996100332</v>
      </c>
      <c r="CG321" s="223">
        <v>3.570155346682903</v>
      </c>
      <c r="CH321" s="223">
        <v>3.6364556602079623</v>
      </c>
      <c r="CI321" s="223">
        <v>3.6728648806411539</v>
      </c>
      <c r="CJ321" s="223">
        <v>3.7105700637409291</v>
      </c>
      <c r="CK321" s="223">
        <v>3.7491824207073114</v>
      </c>
      <c r="CL321" s="222">
        <v>0</v>
      </c>
      <c r="CM321" s="222">
        <v>0</v>
      </c>
      <c r="CN321" s="222">
        <v>0</v>
      </c>
      <c r="CO321" s="223">
        <v>0</v>
      </c>
      <c r="CP321" s="223">
        <v>0</v>
      </c>
      <c r="CQ321" s="223">
        <v>0</v>
      </c>
      <c r="CR321" s="223">
        <v>0</v>
      </c>
      <c r="CS321" s="223">
        <v>0</v>
      </c>
      <c r="CT321" s="223">
        <v>0</v>
      </c>
      <c r="CU321" s="223">
        <v>0</v>
      </c>
      <c r="CV321" s="223">
        <v>0</v>
      </c>
      <c r="CW321" s="223">
        <v>0</v>
      </c>
      <c r="CX321" s="223">
        <v>0</v>
      </c>
      <c r="CY321" s="223">
        <v>0</v>
      </c>
      <c r="CZ321" s="223">
        <v>0</v>
      </c>
      <c r="DA321" s="224">
        <v>0</v>
      </c>
      <c r="DB321" s="224">
        <v>0</v>
      </c>
      <c r="DC321" s="224">
        <v>0</v>
      </c>
      <c r="DD321" s="225">
        <v>0</v>
      </c>
      <c r="DE321" s="225">
        <v>0</v>
      </c>
      <c r="DF321" s="225">
        <v>0</v>
      </c>
      <c r="DG321" s="225">
        <v>0</v>
      </c>
      <c r="DH321" s="225">
        <v>0</v>
      </c>
      <c r="DI321" s="225">
        <v>0</v>
      </c>
      <c r="DJ321" s="225">
        <v>0</v>
      </c>
      <c r="DK321" s="225">
        <v>0</v>
      </c>
      <c r="DL321" s="225">
        <v>0</v>
      </c>
      <c r="DM321" s="225">
        <v>0</v>
      </c>
      <c r="DN321" s="225">
        <v>0</v>
      </c>
      <c r="DO321" s="225">
        <v>0</v>
      </c>
      <c r="DP321" s="224">
        <v>0</v>
      </c>
      <c r="DQ321" s="224">
        <v>0</v>
      </c>
      <c r="DR321" s="224">
        <v>0</v>
      </c>
      <c r="DS321" s="225">
        <v>0</v>
      </c>
      <c r="DT321" s="225">
        <v>0</v>
      </c>
      <c r="DU321" s="225">
        <v>0</v>
      </c>
      <c r="DV321" s="225">
        <v>0</v>
      </c>
      <c r="DW321" s="225">
        <v>0</v>
      </c>
      <c r="DX321" s="225">
        <v>0</v>
      </c>
      <c r="DY321" s="225">
        <v>0</v>
      </c>
      <c r="DZ321" s="225">
        <v>0</v>
      </c>
      <c r="EA321" s="225">
        <v>0</v>
      </c>
      <c r="EB321" s="225">
        <v>0</v>
      </c>
      <c r="EC321" s="225">
        <v>0</v>
      </c>
      <c r="ED321" s="225">
        <v>0</v>
      </c>
    </row>
    <row r="322" spans="1:134" ht="15" x14ac:dyDescent="0.25">
      <c r="A322" s="216">
        <v>101</v>
      </c>
      <c r="B322" s="216">
        <v>99</v>
      </c>
      <c r="C322" s="216" t="s">
        <v>1020</v>
      </c>
      <c r="D322" s="2">
        <v>99709</v>
      </c>
      <c r="E322" s="2">
        <v>99709</v>
      </c>
      <c r="F322" s="217" t="s">
        <v>773</v>
      </c>
      <c r="G322" s="20">
        <v>123</v>
      </c>
      <c r="H322" s="20">
        <v>64</v>
      </c>
      <c r="I322" s="20">
        <v>52</v>
      </c>
      <c r="J322" s="20">
        <v>12</v>
      </c>
      <c r="K322" s="20">
        <v>1</v>
      </c>
      <c r="L322" s="20">
        <v>41</v>
      </c>
      <c r="M322" s="20">
        <v>42</v>
      </c>
      <c r="N322" s="20">
        <v>1</v>
      </c>
      <c r="O322" s="20">
        <v>0</v>
      </c>
      <c r="P322" s="20">
        <v>0</v>
      </c>
      <c r="Q322" s="20">
        <v>43</v>
      </c>
      <c r="R322" s="20">
        <v>3096</v>
      </c>
      <c r="S322" s="20">
        <v>1164.2439024390244</v>
      </c>
      <c r="T322" s="20">
        <v>1210.2380952380952</v>
      </c>
      <c r="U322" s="20">
        <v>960</v>
      </c>
      <c r="V322" s="20">
        <v>0</v>
      </c>
      <c r="W322" s="20">
        <v>0</v>
      </c>
      <c r="X322" s="20">
        <v>1204.4186046511627</v>
      </c>
      <c r="Y322" s="20">
        <v>1.5238095238095237</v>
      </c>
      <c r="Z322" s="20">
        <v>62.476190476190474</v>
      </c>
      <c r="AA322" s="20">
        <v>0</v>
      </c>
      <c r="AB322" s="218">
        <v>1</v>
      </c>
      <c r="AC322" s="218">
        <v>0</v>
      </c>
      <c r="AD322" s="219">
        <v>65</v>
      </c>
      <c r="AE322" s="220">
        <v>1.2380952380952381</v>
      </c>
      <c r="AF322" s="220">
        <v>50.761904761904759</v>
      </c>
      <c r="AG322" s="221">
        <v>52</v>
      </c>
      <c r="AH322" s="220">
        <v>0</v>
      </c>
      <c r="AI322" s="220">
        <v>1.4509080304879838</v>
      </c>
      <c r="AJ322" s="220">
        <v>59.487229250007331</v>
      </c>
      <c r="AK322" s="220">
        <v>60.938137280495312</v>
      </c>
      <c r="AL322" s="220">
        <v>0</v>
      </c>
      <c r="AM322" s="220">
        <v>1.1810866833974945</v>
      </c>
      <c r="AN322" s="220">
        <v>48.424554019297268</v>
      </c>
      <c r="AO322" s="220">
        <v>49.605640702694764</v>
      </c>
      <c r="AP322" s="220">
        <v>0</v>
      </c>
      <c r="AQ322" s="220">
        <v>0.95966573850124082</v>
      </c>
      <c r="AR322" s="220">
        <v>0</v>
      </c>
      <c r="AS322" s="220">
        <v>58.022758987757712</v>
      </c>
      <c r="AT322" s="220">
        <v>59.46258363533385</v>
      </c>
      <c r="AU322" s="220">
        <v>60.938137280495319</v>
      </c>
      <c r="AV322" s="220">
        <v>62.450306532087573</v>
      </c>
      <c r="AW322" s="220">
        <v>64</v>
      </c>
      <c r="AX322" s="220">
        <v>47.321530567785537</v>
      </c>
      <c r="AY322" s="220">
        <v>48.450127376996207</v>
      </c>
      <c r="AZ322" s="220">
        <v>49.605640702694771</v>
      </c>
      <c r="BA322" s="220">
        <v>50.788712491459435</v>
      </c>
      <c r="BB322" s="220">
        <v>52</v>
      </c>
      <c r="BC322" s="220">
        <v>0.92095832965313207</v>
      </c>
      <c r="BD322" s="220">
        <v>0.94011284192667122</v>
      </c>
      <c r="BE322" s="220">
        <v>0.95966573850124082</v>
      </c>
      <c r="BF322" s="220">
        <v>0.97962530515561963</v>
      </c>
      <c r="BG322" s="220">
        <v>1</v>
      </c>
      <c r="BH322" s="222">
        <v>64.327848256715072</v>
      </c>
      <c r="BI322" s="222">
        <v>64.657375958421255</v>
      </c>
      <c r="BJ322" s="222">
        <v>64.988591708292176</v>
      </c>
      <c r="BK322" s="223">
        <v>65.20498697997256</v>
      </c>
      <c r="BL322" s="223">
        <v>65.421382251652929</v>
      </c>
      <c r="BM322" s="223">
        <v>65.637777523333327</v>
      </c>
      <c r="BN322" s="223">
        <v>65.85417279501371</v>
      </c>
      <c r="BO322" s="223">
        <v>66.11004601080829</v>
      </c>
      <c r="BP322" s="223">
        <v>66.36591922660287</v>
      </c>
      <c r="BQ322" s="223">
        <v>67.075273235132357</v>
      </c>
      <c r="BR322" s="223">
        <v>67.920419983039793</v>
      </c>
      <c r="BS322" s="223">
        <v>68.291507280779314</v>
      </c>
      <c r="BT322" s="223">
        <v>68.49529212741129</v>
      </c>
      <c r="BU322" s="223">
        <v>68.706330563933619</v>
      </c>
      <c r="BV322" s="223">
        <v>68.922446513379214</v>
      </c>
      <c r="BW322" s="222">
        <v>52.266376708580992</v>
      </c>
      <c r="BX322" s="222">
        <v>52.534117966217266</v>
      </c>
      <c r="BY322" s="222">
        <v>52.803230762987397</v>
      </c>
      <c r="BZ322" s="223">
        <v>52.979051921227708</v>
      </c>
      <c r="CA322" s="223">
        <v>53.154873079468011</v>
      </c>
      <c r="CB322" s="223">
        <v>53.330694237708336</v>
      </c>
      <c r="CC322" s="223">
        <v>53.506515395948639</v>
      </c>
      <c r="CD322" s="223">
        <v>53.714412383781735</v>
      </c>
      <c r="CE322" s="223">
        <v>53.922309371614837</v>
      </c>
      <c r="CF322" s="223">
        <v>54.498659503545049</v>
      </c>
      <c r="CG322" s="223">
        <v>55.185341236219834</v>
      </c>
      <c r="CH322" s="223">
        <v>55.486849665633194</v>
      </c>
      <c r="CI322" s="223">
        <v>55.65242485352168</v>
      </c>
      <c r="CJ322" s="223">
        <v>55.823893583196067</v>
      </c>
      <c r="CK322" s="223">
        <v>55.999487792120618</v>
      </c>
      <c r="CL322" s="222">
        <v>1.005122629011173</v>
      </c>
      <c r="CM322" s="222">
        <v>1.0102714993503321</v>
      </c>
      <c r="CN322" s="222">
        <v>1.0154467454420653</v>
      </c>
      <c r="CO322" s="223">
        <v>1.0188279215620712</v>
      </c>
      <c r="CP322" s="223">
        <v>1.022209097682077</v>
      </c>
      <c r="CQ322" s="223">
        <v>1.0255902738020832</v>
      </c>
      <c r="CR322" s="223">
        <v>1.0289714499220892</v>
      </c>
      <c r="CS322" s="223">
        <v>1.0329694689188795</v>
      </c>
      <c r="CT322" s="223">
        <v>1.0369674879156698</v>
      </c>
      <c r="CU322" s="223">
        <v>1.0480511442989431</v>
      </c>
      <c r="CV322" s="223">
        <v>1.0612565622349968</v>
      </c>
      <c r="CW322" s="223">
        <v>1.0670548012621768</v>
      </c>
      <c r="CX322" s="223">
        <v>1.0702389394908014</v>
      </c>
      <c r="CY322" s="223">
        <v>1.0735364150614628</v>
      </c>
      <c r="CZ322" s="223">
        <v>1.0769132267715502</v>
      </c>
      <c r="DA322" s="224">
        <v>0</v>
      </c>
      <c r="DB322" s="224">
        <v>0</v>
      </c>
      <c r="DC322" s="224">
        <v>0</v>
      </c>
      <c r="DD322" s="225">
        <v>0</v>
      </c>
      <c r="DE322" s="225">
        <v>0</v>
      </c>
      <c r="DF322" s="225">
        <v>0</v>
      </c>
      <c r="DG322" s="225">
        <v>0</v>
      </c>
      <c r="DH322" s="225">
        <v>0</v>
      </c>
      <c r="DI322" s="225">
        <v>0</v>
      </c>
      <c r="DJ322" s="225">
        <v>0</v>
      </c>
      <c r="DK322" s="225">
        <v>0</v>
      </c>
      <c r="DL322" s="225">
        <v>0</v>
      </c>
      <c r="DM322" s="225">
        <v>0</v>
      </c>
      <c r="DN322" s="225">
        <v>0</v>
      </c>
      <c r="DO322" s="225">
        <v>0</v>
      </c>
      <c r="DP322" s="224">
        <v>0</v>
      </c>
      <c r="DQ322" s="224">
        <v>0</v>
      </c>
      <c r="DR322" s="224">
        <v>0</v>
      </c>
      <c r="DS322" s="225">
        <v>0</v>
      </c>
      <c r="DT322" s="225">
        <v>0</v>
      </c>
      <c r="DU322" s="225">
        <v>0</v>
      </c>
      <c r="DV322" s="225">
        <v>0</v>
      </c>
      <c r="DW322" s="225">
        <v>0</v>
      </c>
      <c r="DX322" s="225">
        <v>0</v>
      </c>
      <c r="DY322" s="225">
        <v>0</v>
      </c>
      <c r="DZ322" s="225">
        <v>0</v>
      </c>
      <c r="EA322" s="225">
        <v>0</v>
      </c>
      <c r="EB322" s="225">
        <v>0</v>
      </c>
      <c r="EC322" s="225">
        <v>0</v>
      </c>
      <c r="ED322" s="225">
        <v>0</v>
      </c>
    </row>
    <row r="323" spans="1:134" ht="15" x14ac:dyDescent="0.25">
      <c r="A323" s="216">
        <v>102</v>
      </c>
      <c r="B323" s="216">
        <v>99</v>
      </c>
      <c r="C323" s="216" t="s">
        <v>1021</v>
      </c>
      <c r="D323" s="2">
        <v>99709</v>
      </c>
      <c r="E323" s="2">
        <v>99709</v>
      </c>
      <c r="F323" s="217" t="s">
        <v>773</v>
      </c>
      <c r="G323" s="20">
        <v>87</v>
      </c>
      <c r="H323" s="20">
        <v>59</v>
      </c>
      <c r="I323" s="20">
        <v>46</v>
      </c>
      <c r="J323" s="20">
        <v>13</v>
      </c>
      <c r="K323" s="20">
        <v>1</v>
      </c>
      <c r="L323" s="20">
        <v>6</v>
      </c>
      <c r="M323" s="20">
        <v>7</v>
      </c>
      <c r="N323" s="20">
        <v>0</v>
      </c>
      <c r="O323" s="20">
        <v>0</v>
      </c>
      <c r="P323" s="20">
        <v>0</v>
      </c>
      <c r="Q323" s="20">
        <v>7</v>
      </c>
      <c r="R323" s="20">
        <v>5438</v>
      </c>
      <c r="S323" s="20">
        <v>914.16666666666663</v>
      </c>
      <c r="T323" s="20">
        <v>1560.4285714285713</v>
      </c>
      <c r="U323" s="20">
        <v>0</v>
      </c>
      <c r="V323" s="20">
        <v>0</v>
      </c>
      <c r="W323" s="20">
        <v>0</v>
      </c>
      <c r="X323" s="20">
        <v>1560.4285714285713</v>
      </c>
      <c r="Y323" s="20">
        <v>8.4285714285714288</v>
      </c>
      <c r="Z323" s="20">
        <v>50.571428571428569</v>
      </c>
      <c r="AA323" s="20">
        <v>0</v>
      </c>
      <c r="AB323" s="218">
        <v>0</v>
      </c>
      <c r="AC323" s="218">
        <v>0</v>
      </c>
      <c r="AD323" s="219">
        <v>59</v>
      </c>
      <c r="AE323" s="220">
        <v>6.5714285714285712</v>
      </c>
      <c r="AF323" s="220">
        <v>39.428571428571431</v>
      </c>
      <c r="AG323" s="221">
        <v>46</v>
      </c>
      <c r="AH323" s="220">
        <v>0</v>
      </c>
      <c r="AI323" s="220">
        <v>8.0253350436366606</v>
      </c>
      <c r="AJ323" s="220">
        <v>48.15201026181996</v>
      </c>
      <c r="AK323" s="220">
        <v>56.177345305456619</v>
      </c>
      <c r="AL323" s="220">
        <v>0</v>
      </c>
      <c r="AM323" s="220">
        <v>6.2688447041867015</v>
      </c>
      <c r="AN323" s="220">
        <v>37.613068225120209</v>
      </c>
      <c r="AO323" s="220">
        <v>43.881912929306907</v>
      </c>
      <c r="AP323" s="220">
        <v>0</v>
      </c>
      <c r="AQ323" s="220">
        <v>0</v>
      </c>
      <c r="AR323" s="220">
        <v>0</v>
      </c>
      <c r="AS323" s="220">
        <v>53.489730941839134</v>
      </c>
      <c r="AT323" s="220">
        <v>54.81706928882339</v>
      </c>
      <c r="AU323" s="220">
        <v>56.177345305456619</v>
      </c>
      <c r="AV323" s="220">
        <v>57.571376334268237</v>
      </c>
      <c r="AW323" s="220">
        <v>59</v>
      </c>
      <c r="AX323" s="220">
        <v>41.861353963810281</v>
      </c>
      <c r="AY323" s="220">
        <v>42.859728064265873</v>
      </c>
      <c r="AZ323" s="220">
        <v>43.881912929306914</v>
      </c>
      <c r="BA323" s="220">
        <v>44.928476434752575</v>
      </c>
      <c r="BB323" s="220">
        <v>46</v>
      </c>
      <c r="BC323" s="220">
        <v>0</v>
      </c>
      <c r="BD323" s="220">
        <v>0</v>
      </c>
      <c r="BE323" s="220">
        <v>0</v>
      </c>
      <c r="BF323" s="220">
        <v>0</v>
      </c>
      <c r="BG323" s="220">
        <v>0</v>
      </c>
      <c r="BH323" s="222">
        <v>59.302235111659208</v>
      </c>
      <c r="BI323" s="222">
        <v>59.606018461669592</v>
      </c>
      <c r="BJ323" s="222">
        <v>59.911357981081849</v>
      </c>
      <c r="BK323" s="223">
        <v>60.751977510461543</v>
      </c>
      <c r="BL323" s="223">
        <v>61.59259703984123</v>
      </c>
      <c r="BM323" s="223">
        <v>62.433216569220924</v>
      </c>
      <c r="BN323" s="223">
        <v>63.273836098600619</v>
      </c>
      <c r="BO323" s="223">
        <v>64.267813557404807</v>
      </c>
      <c r="BP323" s="223">
        <v>65.261791016209003</v>
      </c>
      <c r="BQ323" s="223">
        <v>68.017381876319774</v>
      </c>
      <c r="BR323" s="223">
        <v>71.300479773819319</v>
      </c>
      <c r="BS323" s="223">
        <v>72.742023422912169</v>
      </c>
      <c r="BT323" s="223">
        <v>73.53365588576699</v>
      </c>
      <c r="BU323" s="223">
        <v>74.353465994429882</v>
      </c>
      <c r="BV323" s="223">
        <v>75.19300045515844</v>
      </c>
      <c r="BW323" s="222">
        <v>46.23564093451396</v>
      </c>
      <c r="BX323" s="222">
        <v>46.472488970115279</v>
      </c>
      <c r="BY323" s="222">
        <v>46.710550290335</v>
      </c>
      <c r="BZ323" s="223">
        <v>47.36594856747849</v>
      </c>
      <c r="CA323" s="223">
        <v>48.021346844621981</v>
      </c>
      <c r="CB323" s="223">
        <v>48.676745121765464</v>
      </c>
      <c r="CC323" s="223">
        <v>49.332143398908954</v>
      </c>
      <c r="CD323" s="223">
        <v>50.107108875264757</v>
      </c>
      <c r="CE323" s="223">
        <v>50.882074351620574</v>
      </c>
      <c r="CF323" s="223">
        <v>53.030501123910327</v>
      </c>
      <c r="CG323" s="223">
        <v>55.590204569418447</v>
      </c>
      <c r="CH323" s="223">
        <v>56.714119956846773</v>
      </c>
      <c r="CI323" s="223">
        <v>57.331324927886122</v>
      </c>
      <c r="CJ323" s="223">
        <v>57.970498910911431</v>
      </c>
      <c r="CK323" s="223">
        <v>58.625051202326922</v>
      </c>
      <c r="CL323" s="222">
        <v>0</v>
      </c>
      <c r="CM323" s="222">
        <v>0</v>
      </c>
      <c r="CN323" s="222">
        <v>0</v>
      </c>
      <c r="CO323" s="223">
        <v>0</v>
      </c>
      <c r="CP323" s="223">
        <v>0</v>
      </c>
      <c r="CQ323" s="223">
        <v>0</v>
      </c>
      <c r="CR323" s="223">
        <v>0</v>
      </c>
      <c r="CS323" s="223">
        <v>0</v>
      </c>
      <c r="CT323" s="223">
        <v>0</v>
      </c>
      <c r="CU323" s="223">
        <v>0</v>
      </c>
      <c r="CV323" s="223">
        <v>0</v>
      </c>
      <c r="CW323" s="223">
        <v>0</v>
      </c>
      <c r="CX323" s="223">
        <v>0</v>
      </c>
      <c r="CY323" s="223">
        <v>0</v>
      </c>
      <c r="CZ323" s="223">
        <v>0</v>
      </c>
      <c r="DA323" s="224">
        <v>0</v>
      </c>
      <c r="DB323" s="224">
        <v>0</v>
      </c>
      <c r="DC323" s="224">
        <v>0</v>
      </c>
      <c r="DD323" s="225">
        <v>0</v>
      </c>
      <c r="DE323" s="225">
        <v>0</v>
      </c>
      <c r="DF323" s="225">
        <v>0</v>
      </c>
      <c r="DG323" s="225">
        <v>0</v>
      </c>
      <c r="DH323" s="225">
        <v>0</v>
      </c>
      <c r="DI323" s="225">
        <v>0</v>
      </c>
      <c r="DJ323" s="225">
        <v>0</v>
      </c>
      <c r="DK323" s="225">
        <v>0</v>
      </c>
      <c r="DL323" s="225">
        <v>0</v>
      </c>
      <c r="DM323" s="225">
        <v>0</v>
      </c>
      <c r="DN323" s="225">
        <v>0</v>
      </c>
      <c r="DO323" s="225">
        <v>0</v>
      </c>
      <c r="DP323" s="224">
        <v>0</v>
      </c>
      <c r="DQ323" s="224">
        <v>0</v>
      </c>
      <c r="DR323" s="224">
        <v>0</v>
      </c>
      <c r="DS323" s="225">
        <v>0</v>
      </c>
      <c r="DT323" s="225">
        <v>0</v>
      </c>
      <c r="DU323" s="225">
        <v>0</v>
      </c>
      <c r="DV323" s="225">
        <v>0</v>
      </c>
      <c r="DW323" s="225">
        <v>0</v>
      </c>
      <c r="DX323" s="225">
        <v>0</v>
      </c>
      <c r="DY323" s="225">
        <v>0</v>
      </c>
      <c r="DZ323" s="225">
        <v>0</v>
      </c>
      <c r="EA323" s="225">
        <v>0</v>
      </c>
      <c r="EB323" s="225">
        <v>0</v>
      </c>
      <c r="EC323" s="225">
        <v>0</v>
      </c>
      <c r="ED323" s="225">
        <v>0</v>
      </c>
    </row>
    <row r="324" spans="1:134" ht="15" x14ac:dyDescent="0.25">
      <c r="A324" s="216">
        <v>103</v>
      </c>
      <c r="B324" s="216">
        <v>99</v>
      </c>
      <c r="C324" s="216" t="s">
        <v>1022</v>
      </c>
      <c r="D324" s="2">
        <v>99709</v>
      </c>
      <c r="E324" s="2">
        <v>99709</v>
      </c>
      <c r="F324" s="217" t="s">
        <v>773</v>
      </c>
      <c r="G324" s="20">
        <v>66</v>
      </c>
      <c r="H324" s="20">
        <v>36</v>
      </c>
      <c r="I324" s="20">
        <v>25</v>
      </c>
      <c r="J324" s="20">
        <v>11</v>
      </c>
      <c r="K324" s="20">
        <v>0</v>
      </c>
      <c r="L324" s="20">
        <v>38</v>
      </c>
      <c r="M324" s="20">
        <v>38</v>
      </c>
      <c r="N324" s="20">
        <v>1</v>
      </c>
      <c r="O324" s="20">
        <v>0</v>
      </c>
      <c r="P324" s="20">
        <v>0</v>
      </c>
      <c r="Q324" s="20">
        <v>39</v>
      </c>
      <c r="R324" s="20">
        <v>0</v>
      </c>
      <c r="S324" s="20">
        <v>1025.4736842105262</v>
      </c>
      <c r="T324" s="20">
        <v>1025.4736842105262</v>
      </c>
      <c r="U324" s="20">
        <v>640</v>
      </c>
      <c r="V324" s="20">
        <v>0</v>
      </c>
      <c r="W324" s="20">
        <v>0</v>
      </c>
      <c r="X324" s="20">
        <v>1015.5897435897435</v>
      </c>
      <c r="Y324" s="20">
        <v>0</v>
      </c>
      <c r="Z324" s="20">
        <v>36</v>
      </c>
      <c r="AA324" s="20">
        <v>0</v>
      </c>
      <c r="AB324" s="218">
        <v>1</v>
      </c>
      <c r="AC324" s="218">
        <v>0</v>
      </c>
      <c r="AD324" s="219">
        <v>37</v>
      </c>
      <c r="AE324" s="220">
        <v>0</v>
      </c>
      <c r="AF324" s="220">
        <v>25</v>
      </c>
      <c r="AG324" s="221">
        <v>25</v>
      </c>
      <c r="AH324" s="220">
        <v>0</v>
      </c>
      <c r="AI324" s="220">
        <v>0</v>
      </c>
      <c r="AJ324" s="220">
        <v>34.27770222027862</v>
      </c>
      <c r="AK324" s="220">
        <v>34.27770222027862</v>
      </c>
      <c r="AL324" s="220">
        <v>0</v>
      </c>
      <c r="AM324" s="220">
        <v>0</v>
      </c>
      <c r="AN324" s="220">
        <v>23.848865722449407</v>
      </c>
      <c r="AO324" s="220">
        <v>23.848865722449407</v>
      </c>
      <c r="AP324" s="220">
        <v>0</v>
      </c>
      <c r="AQ324" s="220">
        <v>0.95966573850124082</v>
      </c>
      <c r="AR324" s="220">
        <v>0</v>
      </c>
      <c r="AS324" s="220">
        <v>32.637801930613712</v>
      </c>
      <c r="AT324" s="220">
        <v>33.447703294875289</v>
      </c>
      <c r="AU324" s="220">
        <v>34.27770222027862</v>
      </c>
      <c r="AV324" s="220">
        <v>35.128297424299262</v>
      </c>
      <c r="AW324" s="220">
        <v>36</v>
      </c>
      <c r="AX324" s="220">
        <v>22.750735849896891</v>
      </c>
      <c r="AY324" s="220">
        <v>23.293330469709716</v>
      </c>
      <c r="AZ324" s="220">
        <v>23.848865722449407</v>
      </c>
      <c r="BA324" s="220">
        <v>24.417650236278575</v>
      </c>
      <c r="BB324" s="220">
        <v>25</v>
      </c>
      <c r="BC324" s="220">
        <v>0.92095832965313207</v>
      </c>
      <c r="BD324" s="220">
        <v>0.94011284192667122</v>
      </c>
      <c r="BE324" s="220">
        <v>0.95966573850124082</v>
      </c>
      <c r="BF324" s="220">
        <v>0.97962530515561963</v>
      </c>
      <c r="BG324" s="220">
        <v>1</v>
      </c>
      <c r="BH324" s="222">
        <v>36.184414644402224</v>
      </c>
      <c r="BI324" s="222">
        <v>36.369773976611953</v>
      </c>
      <c r="BJ324" s="222">
        <v>36.556082835914353</v>
      </c>
      <c r="BK324" s="223">
        <v>37.069003226722302</v>
      </c>
      <c r="BL324" s="223">
        <v>37.581923617530251</v>
      </c>
      <c r="BM324" s="223">
        <v>38.0948440083382</v>
      </c>
      <c r="BN324" s="223">
        <v>38.607764399146141</v>
      </c>
      <c r="BO324" s="223">
        <v>39.214259119772429</v>
      </c>
      <c r="BP324" s="223">
        <v>39.820753840398716</v>
      </c>
      <c r="BQ324" s="223">
        <v>41.502131314364611</v>
      </c>
      <c r="BR324" s="223">
        <v>43.505377489110096</v>
      </c>
      <c r="BS324" s="223">
        <v>44.384963444488783</v>
      </c>
      <c r="BT324" s="223">
        <v>44.867993421823932</v>
      </c>
      <c r="BU324" s="223">
        <v>45.368216538974167</v>
      </c>
      <c r="BV324" s="223">
        <v>45.88047485399499</v>
      </c>
      <c r="BW324" s="222">
        <v>25.128065725279324</v>
      </c>
      <c r="BX324" s="222">
        <v>25.256787483758302</v>
      </c>
      <c r="BY324" s="222">
        <v>25.386168636051632</v>
      </c>
      <c r="BZ324" s="223">
        <v>25.742363351890486</v>
      </c>
      <c r="CA324" s="223">
        <v>26.098558067729339</v>
      </c>
      <c r="CB324" s="223">
        <v>26.454752783568189</v>
      </c>
      <c r="CC324" s="223">
        <v>26.810947499407042</v>
      </c>
      <c r="CD324" s="223">
        <v>27.232124388730849</v>
      </c>
      <c r="CE324" s="223">
        <v>27.653301278054663</v>
      </c>
      <c r="CF324" s="223">
        <v>28.82092452386431</v>
      </c>
      <c r="CG324" s="223">
        <v>30.212067700770898</v>
      </c>
      <c r="CH324" s="223">
        <v>30.822891280894986</v>
      </c>
      <c r="CI324" s="223">
        <v>31.158328765155506</v>
      </c>
      <c r="CJ324" s="223">
        <v>31.50570592984317</v>
      </c>
      <c r="CK324" s="223">
        <v>31.861440870829849</v>
      </c>
      <c r="CL324" s="222">
        <v>1.005122629011173</v>
      </c>
      <c r="CM324" s="222">
        <v>1.0102714993503321</v>
      </c>
      <c r="CN324" s="222">
        <v>1.0154467454420653</v>
      </c>
      <c r="CO324" s="223">
        <v>1.0296945340756194</v>
      </c>
      <c r="CP324" s="223">
        <v>1.0439423227091735</v>
      </c>
      <c r="CQ324" s="223">
        <v>1.0581901113427277</v>
      </c>
      <c r="CR324" s="223">
        <v>1.0724378999762816</v>
      </c>
      <c r="CS324" s="223">
        <v>1.089284975549234</v>
      </c>
      <c r="CT324" s="223">
        <v>1.1061320511221864</v>
      </c>
      <c r="CU324" s="223">
        <v>1.1528369809545724</v>
      </c>
      <c r="CV324" s="223">
        <v>1.2084827080308358</v>
      </c>
      <c r="CW324" s="223">
        <v>1.2329156512357995</v>
      </c>
      <c r="CX324" s="223">
        <v>1.2463331506062201</v>
      </c>
      <c r="CY324" s="223">
        <v>1.2602282371937268</v>
      </c>
      <c r="CZ324" s="223">
        <v>1.274457634833194</v>
      </c>
      <c r="DA324" s="224">
        <v>0</v>
      </c>
      <c r="DB324" s="224">
        <v>0</v>
      </c>
      <c r="DC324" s="224">
        <v>0</v>
      </c>
      <c r="DD324" s="225">
        <v>0</v>
      </c>
      <c r="DE324" s="225">
        <v>0</v>
      </c>
      <c r="DF324" s="225">
        <v>0</v>
      </c>
      <c r="DG324" s="225">
        <v>0</v>
      </c>
      <c r="DH324" s="225">
        <v>0</v>
      </c>
      <c r="DI324" s="225">
        <v>0</v>
      </c>
      <c r="DJ324" s="225">
        <v>0</v>
      </c>
      <c r="DK324" s="225">
        <v>0</v>
      </c>
      <c r="DL324" s="225">
        <v>0</v>
      </c>
      <c r="DM324" s="225">
        <v>0</v>
      </c>
      <c r="DN324" s="225">
        <v>0</v>
      </c>
      <c r="DO324" s="225">
        <v>0</v>
      </c>
      <c r="DP324" s="224">
        <v>0</v>
      </c>
      <c r="DQ324" s="224">
        <v>0</v>
      </c>
      <c r="DR324" s="224">
        <v>0</v>
      </c>
      <c r="DS324" s="225">
        <v>0</v>
      </c>
      <c r="DT324" s="225">
        <v>0</v>
      </c>
      <c r="DU324" s="225">
        <v>0</v>
      </c>
      <c r="DV324" s="225">
        <v>0</v>
      </c>
      <c r="DW324" s="225">
        <v>0</v>
      </c>
      <c r="DX324" s="225">
        <v>0</v>
      </c>
      <c r="DY324" s="225">
        <v>0</v>
      </c>
      <c r="DZ324" s="225">
        <v>0</v>
      </c>
      <c r="EA324" s="225">
        <v>0</v>
      </c>
      <c r="EB324" s="225">
        <v>0</v>
      </c>
      <c r="EC324" s="225">
        <v>0</v>
      </c>
      <c r="ED324" s="225">
        <v>0</v>
      </c>
    </row>
    <row r="325" spans="1:134" ht="15" x14ac:dyDescent="0.25">
      <c r="A325" s="216">
        <v>104</v>
      </c>
      <c r="B325" s="216">
        <v>99</v>
      </c>
      <c r="C325" s="216" t="s">
        <v>1023</v>
      </c>
      <c r="D325" s="2">
        <v>99709</v>
      </c>
      <c r="E325" s="2">
        <v>99709</v>
      </c>
      <c r="F325" s="217" t="s">
        <v>773</v>
      </c>
      <c r="G325" s="20">
        <v>191</v>
      </c>
      <c r="H325" s="20">
        <v>109</v>
      </c>
      <c r="I325" s="20">
        <v>103</v>
      </c>
      <c r="J325" s="20">
        <v>6</v>
      </c>
      <c r="K325" s="20">
        <v>0</v>
      </c>
      <c r="L325" s="20">
        <v>30</v>
      </c>
      <c r="M325" s="20">
        <v>30</v>
      </c>
      <c r="N325" s="20">
        <v>0</v>
      </c>
      <c r="O325" s="20">
        <v>0</v>
      </c>
      <c r="P325" s="20">
        <v>0</v>
      </c>
      <c r="Q325" s="20">
        <v>30</v>
      </c>
      <c r="R325" s="20">
        <v>0</v>
      </c>
      <c r="S325" s="20">
        <v>1000.6</v>
      </c>
      <c r="T325" s="20">
        <v>1000.6</v>
      </c>
      <c r="U325" s="20">
        <v>0</v>
      </c>
      <c r="V325" s="20">
        <v>0</v>
      </c>
      <c r="W325" s="20">
        <v>0</v>
      </c>
      <c r="X325" s="20">
        <v>1000.6</v>
      </c>
      <c r="Y325" s="20">
        <v>0</v>
      </c>
      <c r="Z325" s="20">
        <v>109</v>
      </c>
      <c r="AA325" s="20">
        <v>0</v>
      </c>
      <c r="AB325" s="218">
        <v>0</v>
      </c>
      <c r="AC325" s="218">
        <v>0</v>
      </c>
      <c r="AD325" s="219">
        <v>109</v>
      </c>
      <c r="AE325" s="220">
        <v>0</v>
      </c>
      <c r="AF325" s="220">
        <v>103</v>
      </c>
      <c r="AG325" s="221">
        <v>103</v>
      </c>
      <c r="AH325" s="220">
        <v>0</v>
      </c>
      <c r="AI325" s="220">
        <v>0</v>
      </c>
      <c r="AJ325" s="220">
        <v>103.7852650558436</v>
      </c>
      <c r="AK325" s="220">
        <v>103.7852650558436</v>
      </c>
      <c r="AL325" s="220">
        <v>0</v>
      </c>
      <c r="AM325" s="220">
        <v>0</v>
      </c>
      <c r="AN325" s="220">
        <v>98.257326776491567</v>
      </c>
      <c r="AO325" s="220">
        <v>98.257326776491567</v>
      </c>
      <c r="AP325" s="220">
        <v>0</v>
      </c>
      <c r="AQ325" s="220">
        <v>0</v>
      </c>
      <c r="AR325" s="220">
        <v>0</v>
      </c>
      <c r="AS325" s="220">
        <v>98.820011401024843</v>
      </c>
      <c r="AT325" s="220">
        <v>101.27221275392796</v>
      </c>
      <c r="AU325" s="220">
        <v>103.7852650558436</v>
      </c>
      <c r="AV325" s="220">
        <v>106.36067831246166</v>
      </c>
      <c r="AW325" s="220">
        <v>109</v>
      </c>
      <c r="AX325" s="220">
        <v>93.733031701575186</v>
      </c>
      <c r="AY325" s="220">
        <v>95.968521535204019</v>
      </c>
      <c r="AZ325" s="220">
        <v>98.257326776491567</v>
      </c>
      <c r="BA325" s="220">
        <v>100.60071897346774</v>
      </c>
      <c r="BB325" s="220">
        <v>103</v>
      </c>
      <c r="BC325" s="220">
        <v>0</v>
      </c>
      <c r="BD325" s="220">
        <v>0</v>
      </c>
      <c r="BE325" s="220">
        <v>0</v>
      </c>
      <c r="BF325" s="220">
        <v>0</v>
      </c>
      <c r="BG325" s="220">
        <v>0</v>
      </c>
      <c r="BH325" s="222">
        <v>109.55836656221786</v>
      </c>
      <c r="BI325" s="222">
        <v>110.1195934291862</v>
      </c>
      <c r="BJ325" s="222">
        <v>110.68369525318511</v>
      </c>
      <c r="BK325" s="223">
        <v>112.23670421424251</v>
      </c>
      <c r="BL325" s="223">
        <v>113.78971317529989</v>
      </c>
      <c r="BM325" s="223">
        <v>115.3427221363573</v>
      </c>
      <c r="BN325" s="223">
        <v>116.8957310974147</v>
      </c>
      <c r="BO325" s="223">
        <v>118.7320623348665</v>
      </c>
      <c r="BP325" s="223">
        <v>120.56839357231831</v>
      </c>
      <c r="BQ325" s="223">
        <v>125.65923092404837</v>
      </c>
      <c r="BR325" s="223">
        <v>131.72461517536109</v>
      </c>
      <c r="BS325" s="223">
        <v>134.38780598470214</v>
      </c>
      <c r="BT325" s="223">
        <v>135.850313416078</v>
      </c>
      <c r="BU325" s="223">
        <v>137.3648778541162</v>
      </c>
      <c r="BV325" s="223">
        <v>138.91588219681813</v>
      </c>
      <c r="BW325" s="222">
        <v>103.52763078815082</v>
      </c>
      <c r="BX325" s="222">
        <v>104.05796443308421</v>
      </c>
      <c r="BY325" s="222">
        <v>104.59101478053272</v>
      </c>
      <c r="BZ325" s="223">
        <v>106.05853700978879</v>
      </c>
      <c r="CA325" s="223">
        <v>107.52605923904487</v>
      </c>
      <c r="CB325" s="223">
        <v>108.99358146830093</v>
      </c>
      <c r="CC325" s="223">
        <v>110.46110369755701</v>
      </c>
      <c r="CD325" s="223">
        <v>112.1963524815711</v>
      </c>
      <c r="CE325" s="223">
        <v>113.9316012655852</v>
      </c>
      <c r="CF325" s="223">
        <v>118.74220903832095</v>
      </c>
      <c r="CG325" s="223">
        <v>124.47371892717609</v>
      </c>
      <c r="CH325" s="223">
        <v>126.99031207728734</v>
      </c>
      <c r="CI325" s="223">
        <v>128.37231451244068</v>
      </c>
      <c r="CJ325" s="223">
        <v>129.80350843095385</v>
      </c>
      <c r="CK325" s="223">
        <v>131.26913638781897</v>
      </c>
      <c r="CL325" s="222">
        <v>0</v>
      </c>
      <c r="CM325" s="222">
        <v>0</v>
      </c>
      <c r="CN325" s="222">
        <v>0</v>
      </c>
      <c r="CO325" s="223">
        <v>0</v>
      </c>
      <c r="CP325" s="223">
        <v>0</v>
      </c>
      <c r="CQ325" s="223">
        <v>0</v>
      </c>
      <c r="CR325" s="223">
        <v>0</v>
      </c>
      <c r="CS325" s="223">
        <v>0</v>
      </c>
      <c r="CT325" s="223">
        <v>0</v>
      </c>
      <c r="CU325" s="223">
        <v>0</v>
      </c>
      <c r="CV325" s="223">
        <v>0</v>
      </c>
      <c r="CW325" s="223">
        <v>0</v>
      </c>
      <c r="CX325" s="223">
        <v>0</v>
      </c>
      <c r="CY325" s="223">
        <v>0</v>
      </c>
      <c r="CZ325" s="223">
        <v>0</v>
      </c>
      <c r="DA325" s="224">
        <v>0</v>
      </c>
      <c r="DB325" s="224">
        <v>0</v>
      </c>
      <c r="DC325" s="224">
        <v>0</v>
      </c>
      <c r="DD325" s="225">
        <v>0</v>
      </c>
      <c r="DE325" s="225">
        <v>0</v>
      </c>
      <c r="DF325" s="225">
        <v>0</v>
      </c>
      <c r="DG325" s="225">
        <v>0</v>
      </c>
      <c r="DH325" s="225">
        <v>0</v>
      </c>
      <c r="DI325" s="225">
        <v>0</v>
      </c>
      <c r="DJ325" s="225">
        <v>0</v>
      </c>
      <c r="DK325" s="225">
        <v>0</v>
      </c>
      <c r="DL325" s="225">
        <v>0</v>
      </c>
      <c r="DM325" s="225">
        <v>0</v>
      </c>
      <c r="DN325" s="225">
        <v>0</v>
      </c>
      <c r="DO325" s="225">
        <v>0</v>
      </c>
      <c r="DP325" s="224">
        <v>0</v>
      </c>
      <c r="DQ325" s="224">
        <v>0</v>
      </c>
      <c r="DR325" s="224">
        <v>0</v>
      </c>
      <c r="DS325" s="225">
        <v>0</v>
      </c>
      <c r="DT325" s="225">
        <v>0</v>
      </c>
      <c r="DU325" s="225">
        <v>0</v>
      </c>
      <c r="DV325" s="225">
        <v>0</v>
      </c>
      <c r="DW325" s="225">
        <v>0</v>
      </c>
      <c r="DX325" s="225">
        <v>0</v>
      </c>
      <c r="DY325" s="225">
        <v>0</v>
      </c>
      <c r="DZ325" s="225">
        <v>0</v>
      </c>
      <c r="EA325" s="225">
        <v>0</v>
      </c>
      <c r="EB325" s="225">
        <v>0</v>
      </c>
      <c r="EC325" s="225">
        <v>0</v>
      </c>
      <c r="ED325" s="225">
        <v>0</v>
      </c>
    </row>
    <row r="326" spans="1:134" ht="15" x14ac:dyDescent="0.25">
      <c r="A326" s="216">
        <v>105</v>
      </c>
      <c r="B326" s="216">
        <v>99</v>
      </c>
      <c r="C326" s="216" t="s">
        <v>1024</v>
      </c>
      <c r="D326" s="2">
        <v>99709</v>
      </c>
      <c r="E326" s="2">
        <v>99709</v>
      </c>
      <c r="F326" s="217" t="s">
        <v>773</v>
      </c>
      <c r="G326" s="20">
        <v>6</v>
      </c>
      <c r="H326" s="20">
        <v>4</v>
      </c>
      <c r="I326" s="20">
        <v>4</v>
      </c>
      <c r="J326" s="20">
        <v>0</v>
      </c>
      <c r="K326" s="20">
        <v>0</v>
      </c>
      <c r="L326" s="20">
        <v>32</v>
      </c>
      <c r="M326" s="20">
        <v>32</v>
      </c>
      <c r="N326" s="20">
        <v>0</v>
      </c>
      <c r="O326" s="20">
        <v>0</v>
      </c>
      <c r="P326" s="20">
        <v>0</v>
      </c>
      <c r="Q326" s="20">
        <v>32</v>
      </c>
      <c r="R326" s="20">
        <v>0</v>
      </c>
      <c r="S326" s="20">
        <v>2286.09375</v>
      </c>
      <c r="T326" s="20">
        <v>2286.09375</v>
      </c>
      <c r="U326" s="20">
        <v>0</v>
      </c>
      <c r="V326" s="20">
        <v>0</v>
      </c>
      <c r="W326" s="20">
        <v>0</v>
      </c>
      <c r="X326" s="20">
        <v>2286.09375</v>
      </c>
      <c r="Y326" s="20">
        <v>0</v>
      </c>
      <c r="Z326" s="20">
        <v>4</v>
      </c>
      <c r="AA326" s="20">
        <v>0</v>
      </c>
      <c r="AB326" s="218">
        <v>0</v>
      </c>
      <c r="AC326" s="218">
        <v>0</v>
      </c>
      <c r="AD326" s="219">
        <v>4</v>
      </c>
      <c r="AE326" s="220">
        <v>0</v>
      </c>
      <c r="AF326" s="220">
        <v>4</v>
      </c>
      <c r="AG326" s="221">
        <v>4</v>
      </c>
      <c r="AH326" s="220">
        <v>0</v>
      </c>
      <c r="AI326" s="220">
        <v>0</v>
      </c>
      <c r="AJ326" s="220">
        <v>3.8086335800309574</v>
      </c>
      <c r="AK326" s="220">
        <v>3.8086335800309574</v>
      </c>
      <c r="AL326" s="220">
        <v>0</v>
      </c>
      <c r="AM326" s="220">
        <v>0</v>
      </c>
      <c r="AN326" s="220">
        <v>3.8158185155919053</v>
      </c>
      <c r="AO326" s="220">
        <v>3.8158185155919053</v>
      </c>
      <c r="AP326" s="220">
        <v>0</v>
      </c>
      <c r="AQ326" s="220">
        <v>0</v>
      </c>
      <c r="AR326" s="220">
        <v>0</v>
      </c>
      <c r="AS326" s="220">
        <v>3.626422436734857</v>
      </c>
      <c r="AT326" s="220">
        <v>3.7164114772083656</v>
      </c>
      <c r="AU326" s="220">
        <v>3.8086335800309574</v>
      </c>
      <c r="AV326" s="220">
        <v>3.9031441582554733</v>
      </c>
      <c r="AW326" s="220">
        <v>4</v>
      </c>
      <c r="AX326" s="220">
        <v>3.6401177359835026</v>
      </c>
      <c r="AY326" s="220">
        <v>3.7269328751535542</v>
      </c>
      <c r="AZ326" s="220">
        <v>3.8158185155919053</v>
      </c>
      <c r="BA326" s="220">
        <v>3.9068240378045722</v>
      </c>
      <c r="BB326" s="220">
        <v>4</v>
      </c>
      <c r="BC326" s="220">
        <v>0</v>
      </c>
      <c r="BD326" s="220">
        <v>0</v>
      </c>
      <c r="BE326" s="220">
        <v>0</v>
      </c>
      <c r="BF326" s="220">
        <v>0</v>
      </c>
      <c r="BG326" s="220">
        <v>0</v>
      </c>
      <c r="BH326" s="222">
        <v>4.0869392935883955</v>
      </c>
      <c r="BI326" s="222">
        <v>4.1757681973692033</v>
      </c>
      <c r="BJ326" s="222">
        <v>4.2665277816862446</v>
      </c>
      <c r="BK326" s="223">
        <v>4.2961864392014961</v>
      </c>
      <c r="BL326" s="223">
        <v>4.3258450967167459</v>
      </c>
      <c r="BM326" s="223">
        <v>4.3555037542319965</v>
      </c>
      <c r="BN326" s="223">
        <v>4.3851624117472481</v>
      </c>
      <c r="BO326" s="223">
        <v>4.4202318290022884</v>
      </c>
      <c r="BP326" s="223">
        <v>4.4553012462573296</v>
      </c>
      <c r="BQ326" s="223">
        <v>4.5525237383786914</v>
      </c>
      <c r="BR326" s="223">
        <v>4.6683576831394475</v>
      </c>
      <c r="BS326" s="223">
        <v>4.7192180877427985</v>
      </c>
      <c r="BT326" s="223">
        <v>4.7471483882808911</v>
      </c>
      <c r="BU326" s="223">
        <v>4.7760728498126337</v>
      </c>
      <c r="BV326" s="223">
        <v>4.8056932240399295</v>
      </c>
      <c r="BW326" s="222">
        <v>4.0869392935883955</v>
      </c>
      <c r="BX326" s="222">
        <v>4.1757681973692033</v>
      </c>
      <c r="BY326" s="222">
        <v>4.2665277816862446</v>
      </c>
      <c r="BZ326" s="223">
        <v>4.2961864392014961</v>
      </c>
      <c r="CA326" s="223">
        <v>4.3258450967167459</v>
      </c>
      <c r="CB326" s="223">
        <v>4.3555037542319965</v>
      </c>
      <c r="CC326" s="223">
        <v>4.3851624117472481</v>
      </c>
      <c r="CD326" s="223">
        <v>4.4202318290022884</v>
      </c>
      <c r="CE326" s="223">
        <v>4.4553012462573296</v>
      </c>
      <c r="CF326" s="223">
        <v>4.5525237383786914</v>
      </c>
      <c r="CG326" s="223">
        <v>4.6683576831394475</v>
      </c>
      <c r="CH326" s="223">
        <v>4.7192180877427985</v>
      </c>
      <c r="CI326" s="223">
        <v>4.7471483882808911</v>
      </c>
      <c r="CJ326" s="223">
        <v>4.7760728498126337</v>
      </c>
      <c r="CK326" s="223">
        <v>4.8056932240399295</v>
      </c>
      <c r="CL326" s="222">
        <v>0</v>
      </c>
      <c r="CM326" s="222">
        <v>0</v>
      </c>
      <c r="CN326" s="222">
        <v>0</v>
      </c>
      <c r="CO326" s="223">
        <v>0</v>
      </c>
      <c r="CP326" s="223">
        <v>0</v>
      </c>
      <c r="CQ326" s="223">
        <v>0</v>
      </c>
      <c r="CR326" s="223">
        <v>0</v>
      </c>
      <c r="CS326" s="223">
        <v>0</v>
      </c>
      <c r="CT326" s="223">
        <v>0</v>
      </c>
      <c r="CU326" s="223">
        <v>0</v>
      </c>
      <c r="CV326" s="223">
        <v>0</v>
      </c>
      <c r="CW326" s="223">
        <v>0</v>
      </c>
      <c r="CX326" s="223">
        <v>0</v>
      </c>
      <c r="CY326" s="223">
        <v>0</v>
      </c>
      <c r="CZ326" s="223">
        <v>0</v>
      </c>
      <c r="DA326" s="224">
        <v>0</v>
      </c>
      <c r="DB326" s="224">
        <v>0</v>
      </c>
      <c r="DC326" s="224">
        <v>0</v>
      </c>
      <c r="DD326" s="225">
        <v>0</v>
      </c>
      <c r="DE326" s="225">
        <v>0</v>
      </c>
      <c r="DF326" s="225">
        <v>0</v>
      </c>
      <c r="DG326" s="225">
        <v>0</v>
      </c>
      <c r="DH326" s="225">
        <v>0</v>
      </c>
      <c r="DI326" s="225">
        <v>0</v>
      </c>
      <c r="DJ326" s="225">
        <v>0</v>
      </c>
      <c r="DK326" s="225">
        <v>0</v>
      </c>
      <c r="DL326" s="225">
        <v>0</v>
      </c>
      <c r="DM326" s="225">
        <v>0</v>
      </c>
      <c r="DN326" s="225">
        <v>0</v>
      </c>
      <c r="DO326" s="225">
        <v>0</v>
      </c>
      <c r="DP326" s="224">
        <v>0</v>
      </c>
      <c r="DQ326" s="224">
        <v>0</v>
      </c>
      <c r="DR326" s="224">
        <v>0</v>
      </c>
      <c r="DS326" s="225">
        <v>0</v>
      </c>
      <c r="DT326" s="225">
        <v>0</v>
      </c>
      <c r="DU326" s="225">
        <v>0</v>
      </c>
      <c r="DV326" s="225">
        <v>0</v>
      </c>
      <c r="DW326" s="225">
        <v>0</v>
      </c>
      <c r="DX326" s="225">
        <v>0</v>
      </c>
      <c r="DY326" s="225">
        <v>0</v>
      </c>
      <c r="DZ326" s="225">
        <v>0</v>
      </c>
      <c r="EA326" s="225">
        <v>0</v>
      </c>
      <c r="EB326" s="225">
        <v>0</v>
      </c>
      <c r="EC326" s="225">
        <v>0</v>
      </c>
      <c r="ED326" s="225">
        <v>0</v>
      </c>
    </row>
    <row r="327" spans="1:134" ht="15" x14ac:dyDescent="0.25">
      <c r="A327" s="216">
        <v>106</v>
      </c>
      <c r="B327" s="216">
        <v>99</v>
      </c>
      <c r="C327" s="216" t="s">
        <v>1025</v>
      </c>
      <c r="D327" s="2">
        <v>99709</v>
      </c>
      <c r="E327" s="2">
        <v>99709</v>
      </c>
      <c r="F327" s="217" t="s">
        <v>773</v>
      </c>
      <c r="G327" s="20">
        <v>31</v>
      </c>
      <c r="H327" s="20">
        <v>15</v>
      </c>
      <c r="I327" s="20">
        <v>15</v>
      </c>
      <c r="J327" s="20">
        <v>0</v>
      </c>
      <c r="K327" s="20">
        <v>1</v>
      </c>
      <c r="L327" s="20">
        <v>74</v>
      </c>
      <c r="M327" s="20">
        <v>75</v>
      </c>
      <c r="N327" s="20">
        <v>0</v>
      </c>
      <c r="O327" s="20">
        <v>0</v>
      </c>
      <c r="P327" s="20">
        <v>0</v>
      </c>
      <c r="Q327" s="20">
        <v>75</v>
      </c>
      <c r="R327" s="20">
        <v>3378</v>
      </c>
      <c r="S327" s="20">
        <v>2221.8783783783783</v>
      </c>
      <c r="T327" s="20">
        <v>2237.2933333333335</v>
      </c>
      <c r="U327" s="20">
        <v>0</v>
      </c>
      <c r="V327" s="20">
        <v>0</v>
      </c>
      <c r="W327" s="20">
        <v>0</v>
      </c>
      <c r="X327" s="20">
        <v>2237.2933333333335</v>
      </c>
      <c r="Y327" s="20">
        <v>0.2</v>
      </c>
      <c r="Z327" s="20">
        <v>14.8</v>
      </c>
      <c r="AA327" s="20">
        <v>0</v>
      </c>
      <c r="AB327" s="218">
        <v>0</v>
      </c>
      <c r="AC327" s="218">
        <v>0</v>
      </c>
      <c r="AD327" s="219">
        <v>15</v>
      </c>
      <c r="AE327" s="220">
        <v>0.2</v>
      </c>
      <c r="AF327" s="220">
        <v>14.8</v>
      </c>
      <c r="AG327" s="221">
        <v>15</v>
      </c>
      <c r="AH327" s="220">
        <v>0</v>
      </c>
      <c r="AI327" s="220">
        <v>0.19043167900154789</v>
      </c>
      <c r="AJ327" s="220">
        <v>14.091944246114544</v>
      </c>
      <c r="AK327" s="220">
        <v>14.282375925116092</v>
      </c>
      <c r="AL327" s="220">
        <v>0</v>
      </c>
      <c r="AM327" s="220">
        <v>0.19079092577959528</v>
      </c>
      <c r="AN327" s="220">
        <v>14.11852850769005</v>
      </c>
      <c r="AO327" s="220">
        <v>14.309319433469645</v>
      </c>
      <c r="AP327" s="220">
        <v>0</v>
      </c>
      <c r="AQ327" s="220">
        <v>0</v>
      </c>
      <c r="AR327" s="220">
        <v>0</v>
      </c>
      <c r="AS327" s="220">
        <v>13.599084137755712</v>
      </c>
      <c r="AT327" s="220">
        <v>13.936543039531371</v>
      </c>
      <c r="AU327" s="220">
        <v>14.28237592511609</v>
      </c>
      <c r="AV327" s="220">
        <v>14.636790593458025</v>
      </c>
      <c r="AW327" s="220">
        <v>15</v>
      </c>
      <c r="AX327" s="220">
        <v>13.650441509938135</v>
      </c>
      <c r="AY327" s="220">
        <v>13.975998281825829</v>
      </c>
      <c r="AZ327" s="220">
        <v>14.309319433469645</v>
      </c>
      <c r="BA327" s="220">
        <v>14.650590141767145</v>
      </c>
      <c r="BB327" s="220">
        <v>15</v>
      </c>
      <c r="BC327" s="220">
        <v>0</v>
      </c>
      <c r="BD327" s="220">
        <v>0</v>
      </c>
      <c r="BE327" s="220">
        <v>0</v>
      </c>
      <c r="BF327" s="220">
        <v>0</v>
      </c>
      <c r="BG327" s="220">
        <v>0</v>
      </c>
      <c r="BH327" s="222">
        <v>15.158475978811119</v>
      </c>
      <c r="BI327" s="222">
        <v>15.318626266679576</v>
      </c>
      <c r="BJ327" s="222">
        <v>15.480468552789828</v>
      </c>
      <c r="BK327" s="223">
        <v>15.584110516551572</v>
      </c>
      <c r="BL327" s="223">
        <v>15.687752480313316</v>
      </c>
      <c r="BM327" s="223">
        <v>15.791394444075063</v>
      </c>
      <c r="BN327" s="223">
        <v>15.895036407836807</v>
      </c>
      <c r="BO327" s="223">
        <v>16.017586232299479</v>
      </c>
      <c r="BP327" s="223">
        <v>16.140136056762152</v>
      </c>
      <c r="BQ327" s="223">
        <v>16.479879350944888</v>
      </c>
      <c r="BR327" s="223">
        <v>16.884660231505677</v>
      </c>
      <c r="BS327" s="223">
        <v>17.062391546825584</v>
      </c>
      <c r="BT327" s="223">
        <v>17.159993779655416</v>
      </c>
      <c r="BU327" s="223">
        <v>17.261070100873237</v>
      </c>
      <c r="BV327" s="223">
        <v>17.364578283962643</v>
      </c>
      <c r="BW327" s="222">
        <v>15.158475978811119</v>
      </c>
      <c r="BX327" s="222">
        <v>15.318626266679576</v>
      </c>
      <c r="BY327" s="222">
        <v>15.480468552789828</v>
      </c>
      <c r="BZ327" s="223">
        <v>15.584110516551572</v>
      </c>
      <c r="CA327" s="223">
        <v>15.687752480313316</v>
      </c>
      <c r="CB327" s="223">
        <v>15.791394444075063</v>
      </c>
      <c r="CC327" s="223">
        <v>15.895036407836807</v>
      </c>
      <c r="CD327" s="223">
        <v>16.017586232299479</v>
      </c>
      <c r="CE327" s="223">
        <v>16.140136056762152</v>
      </c>
      <c r="CF327" s="223">
        <v>16.479879350944888</v>
      </c>
      <c r="CG327" s="223">
        <v>16.884660231505677</v>
      </c>
      <c r="CH327" s="223">
        <v>17.062391546825584</v>
      </c>
      <c r="CI327" s="223">
        <v>17.159993779655416</v>
      </c>
      <c r="CJ327" s="223">
        <v>17.261070100873237</v>
      </c>
      <c r="CK327" s="223">
        <v>17.364578283962643</v>
      </c>
      <c r="CL327" s="222">
        <v>0</v>
      </c>
      <c r="CM327" s="222">
        <v>0</v>
      </c>
      <c r="CN327" s="222">
        <v>0</v>
      </c>
      <c r="CO327" s="223">
        <v>0</v>
      </c>
      <c r="CP327" s="223">
        <v>0</v>
      </c>
      <c r="CQ327" s="223">
        <v>0</v>
      </c>
      <c r="CR327" s="223">
        <v>0</v>
      </c>
      <c r="CS327" s="223">
        <v>0</v>
      </c>
      <c r="CT327" s="223">
        <v>0</v>
      </c>
      <c r="CU327" s="223">
        <v>0</v>
      </c>
      <c r="CV327" s="223">
        <v>0</v>
      </c>
      <c r="CW327" s="223">
        <v>0</v>
      </c>
      <c r="CX327" s="223">
        <v>0</v>
      </c>
      <c r="CY327" s="223">
        <v>0</v>
      </c>
      <c r="CZ327" s="223">
        <v>0</v>
      </c>
      <c r="DA327" s="224">
        <v>0</v>
      </c>
      <c r="DB327" s="224">
        <v>0</v>
      </c>
      <c r="DC327" s="224">
        <v>0</v>
      </c>
      <c r="DD327" s="225">
        <v>0</v>
      </c>
      <c r="DE327" s="225">
        <v>0</v>
      </c>
      <c r="DF327" s="225">
        <v>0</v>
      </c>
      <c r="DG327" s="225">
        <v>0</v>
      </c>
      <c r="DH327" s="225">
        <v>0</v>
      </c>
      <c r="DI327" s="225">
        <v>0</v>
      </c>
      <c r="DJ327" s="225">
        <v>0</v>
      </c>
      <c r="DK327" s="225">
        <v>0</v>
      </c>
      <c r="DL327" s="225">
        <v>0</v>
      </c>
      <c r="DM327" s="225">
        <v>0</v>
      </c>
      <c r="DN327" s="225">
        <v>0</v>
      </c>
      <c r="DO327" s="225">
        <v>0</v>
      </c>
      <c r="DP327" s="224">
        <v>0</v>
      </c>
      <c r="DQ327" s="224">
        <v>0</v>
      </c>
      <c r="DR327" s="224">
        <v>0</v>
      </c>
      <c r="DS327" s="225">
        <v>0</v>
      </c>
      <c r="DT327" s="225">
        <v>0</v>
      </c>
      <c r="DU327" s="225">
        <v>0</v>
      </c>
      <c r="DV327" s="225">
        <v>0</v>
      </c>
      <c r="DW327" s="225">
        <v>0</v>
      </c>
      <c r="DX327" s="225">
        <v>0</v>
      </c>
      <c r="DY327" s="225">
        <v>0</v>
      </c>
      <c r="DZ327" s="225">
        <v>0</v>
      </c>
      <c r="EA327" s="225">
        <v>0</v>
      </c>
      <c r="EB327" s="225">
        <v>0</v>
      </c>
      <c r="EC327" s="225">
        <v>0</v>
      </c>
      <c r="ED327" s="225">
        <v>0</v>
      </c>
    </row>
    <row r="328" spans="1:134" ht="15" x14ac:dyDescent="0.25">
      <c r="A328" s="216">
        <v>107</v>
      </c>
      <c r="B328" s="216">
        <v>99</v>
      </c>
      <c r="C328" s="216" t="s">
        <v>1026</v>
      </c>
      <c r="D328" s="2">
        <v>99709</v>
      </c>
      <c r="E328" s="2">
        <v>99709</v>
      </c>
      <c r="F328" s="217" t="s">
        <v>773</v>
      </c>
      <c r="G328" s="20">
        <v>1144</v>
      </c>
      <c r="H328" s="20">
        <v>473</v>
      </c>
      <c r="I328" s="20">
        <v>445</v>
      </c>
      <c r="J328" s="20">
        <v>28</v>
      </c>
      <c r="K328" s="20">
        <v>0</v>
      </c>
      <c r="L328" s="20">
        <v>57</v>
      </c>
      <c r="M328" s="20">
        <v>57</v>
      </c>
      <c r="N328" s="20">
        <v>0</v>
      </c>
      <c r="O328" s="20">
        <v>0</v>
      </c>
      <c r="P328" s="20">
        <v>0</v>
      </c>
      <c r="Q328" s="20">
        <v>57</v>
      </c>
      <c r="R328" s="20">
        <v>0</v>
      </c>
      <c r="S328" s="20">
        <v>2519.5438596491226</v>
      </c>
      <c r="T328" s="20">
        <v>2519.5438596491226</v>
      </c>
      <c r="U328" s="20">
        <v>0</v>
      </c>
      <c r="V328" s="20">
        <v>0</v>
      </c>
      <c r="W328" s="20">
        <v>0</v>
      </c>
      <c r="X328" s="20">
        <v>2519.5438596491226</v>
      </c>
      <c r="Y328" s="20">
        <v>0</v>
      </c>
      <c r="Z328" s="20">
        <v>473</v>
      </c>
      <c r="AA328" s="20">
        <v>0</v>
      </c>
      <c r="AB328" s="218">
        <v>0</v>
      </c>
      <c r="AC328" s="218">
        <v>0</v>
      </c>
      <c r="AD328" s="219">
        <v>473</v>
      </c>
      <c r="AE328" s="220">
        <v>0</v>
      </c>
      <c r="AF328" s="220">
        <v>445</v>
      </c>
      <c r="AG328" s="221">
        <v>445</v>
      </c>
      <c r="AH328" s="220">
        <v>0</v>
      </c>
      <c r="AI328" s="220">
        <v>0</v>
      </c>
      <c r="AJ328" s="220">
        <v>450.37092083866071</v>
      </c>
      <c r="AK328" s="220">
        <v>450.37092083866071</v>
      </c>
      <c r="AL328" s="220">
        <v>0</v>
      </c>
      <c r="AM328" s="220">
        <v>0</v>
      </c>
      <c r="AN328" s="220">
        <v>424.50980985959944</v>
      </c>
      <c r="AO328" s="220">
        <v>424.50980985959944</v>
      </c>
      <c r="AP328" s="220">
        <v>0</v>
      </c>
      <c r="AQ328" s="220">
        <v>0</v>
      </c>
      <c r="AR328" s="220">
        <v>0</v>
      </c>
      <c r="AS328" s="220">
        <v>428.82445314389679</v>
      </c>
      <c r="AT328" s="220">
        <v>439.46565717988921</v>
      </c>
      <c r="AU328" s="220">
        <v>450.37092083866071</v>
      </c>
      <c r="AV328" s="220">
        <v>461.54679671370974</v>
      </c>
      <c r="AW328" s="220">
        <v>473</v>
      </c>
      <c r="AX328" s="220">
        <v>404.96309812816469</v>
      </c>
      <c r="AY328" s="220">
        <v>414.62128236083288</v>
      </c>
      <c r="AZ328" s="220">
        <v>424.50980985959944</v>
      </c>
      <c r="BA328" s="220">
        <v>434.63417420575865</v>
      </c>
      <c r="BB328" s="220">
        <v>445</v>
      </c>
      <c r="BC328" s="220">
        <v>0</v>
      </c>
      <c r="BD328" s="220">
        <v>0</v>
      </c>
      <c r="BE328" s="220">
        <v>0</v>
      </c>
      <c r="BF328" s="220">
        <v>0</v>
      </c>
      <c r="BG328" s="220">
        <v>0</v>
      </c>
      <c r="BH328" s="222">
        <v>477.99727586517724</v>
      </c>
      <c r="BI328" s="222">
        <v>483.04734827596263</v>
      </c>
      <c r="BJ328" s="222">
        <v>488.1507750313059</v>
      </c>
      <c r="BK328" s="223">
        <v>491.41895162192623</v>
      </c>
      <c r="BL328" s="223">
        <v>494.68712821254655</v>
      </c>
      <c r="BM328" s="223">
        <v>497.955304803167</v>
      </c>
      <c r="BN328" s="223">
        <v>501.22348139378727</v>
      </c>
      <c r="BO328" s="223">
        <v>505.08788585851022</v>
      </c>
      <c r="BP328" s="223">
        <v>508.95229032323317</v>
      </c>
      <c r="BQ328" s="223">
        <v>519.66552886646207</v>
      </c>
      <c r="BR328" s="223">
        <v>532.42961930014565</v>
      </c>
      <c r="BS328" s="223">
        <v>538.03408010990006</v>
      </c>
      <c r="BT328" s="223">
        <v>541.1118038518008</v>
      </c>
      <c r="BU328" s="223">
        <v>544.2990771808694</v>
      </c>
      <c r="BV328" s="223">
        <v>547.56303522095527</v>
      </c>
      <c r="BW328" s="222">
        <v>449.70145403806316</v>
      </c>
      <c r="BX328" s="222">
        <v>454.45257924482746</v>
      </c>
      <c r="BY328" s="222">
        <v>459.25390039943159</v>
      </c>
      <c r="BZ328" s="223">
        <v>462.32861199102996</v>
      </c>
      <c r="CA328" s="223">
        <v>465.40332358262839</v>
      </c>
      <c r="CB328" s="223">
        <v>468.47803517422687</v>
      </c>
      <c r="CC328" s="223">
        <v>471.5527467658253</v>
      </c>
      <c r="CD328" s="223">
        <v>475.18839155821792</v>
      </c>
      <c r="CE328" s="223">
        <v>478.82403635061053</v>
      </c>
      <c r="CF328" s="223">
        <v>488.90308741136505</v>
      </c>
      <c r="CG328" s="223">
        <v>500.91158686800173</v>
      </c>
      <c r="CH328" s="223">
        <v>506.18428255582569</v>
      </c>
      <c r="CI328" s="223">
        <v>509.07981546311072</v>
      </c>
      <c r="CJ328" s="223">
        <v>512.07841299257268</v>
      </c>
      <c r="CK328" s="223">
        <v>515.14915575755845</v>
      </c>
      <c r="CL328" s="222">
        <v>0</v>
      </c>
      <c r="CM328" s="222">
        <v>0</v>
      </c>
      <c r="CN328" s="222">
        <v>0</v>
      </c>
      <c r="CO328" s="223">
        <v>0</v>
      </c>
      <c r="CP328" s="223">
        <v>0</v>
      </c>
      <c r="CQ328" s="223">
        <v>0</v>
      </c>
      <c r="CR328" s="223">
        <v>0</v>
      </c>
      <c r="CS328" s="223">
        <v>0</v>
      </c>
      <c r="CT328" s="223">
        <v>0</v>
      </c>
      <c r="CU328" s="223">
        <v>0</v>
      </c>
      <c r="CV328" s="223">
        <v>0</v>
      </c>
      <c r="CW328" s="223">
        <v>0</v>
      </c>
      <c r="CX328" s="223">
        <v>0</v>
      </c>
      <c r="CY328" s="223">
        <v>0</v>
      </c>
      <c r="CZ328" s="223">
        <v>0</v>
      </c>
      <c r="DA328" s="224">
        <v>0</v>
      </c>
      <c r="DB328" s="224">
        <v>0</v>
      </c>
      <c r="DC328" s="224">
        <v>0</v>
      </c>
      <c r="DD328" s="225">
        <v>0</v>
      </c>
      <c r="DE328" s="225">
        <v>0</v>
      </c>
      <c r="DF328" s="225">
        <v>0</v>
      </c>
      <c r="DG328" s="225">
        <v>0</v>
      </c>
      <c r="DH328" s="225">
        <v>0</v>
      </c>
      <c r="DI328" s="225">
        <v>0</v>
      </c>
      <c r="DJ328" s="225">
        <v>0</v>
      </c>
      <c r="DK328" s="225">
        <v>0</v>
      </c>
      <c r="DL328" s="225">
        <v>0</v>
      </c>
      <c r="DM328" s="225">
        <v>0</v>
      </c>
      <c r="DN328" s="225">
        <v>0</v>
      </c>
      <c r="DO328" s="225">
        <v>0</v>
      </c>
      <c r="DP328" s="224">
        <v>0</v>
      </c>
      <c r="DQ328" s="224">
        <v>0</v>
      </c>
      <c r="DR328" s="224">
        <v>0</v>
      </c>
      <c r="DS328" s="225">
        <v>0</v>
      </c>
      <c r="DT328" s="225">
        <v>0</v>
      </c>
      <c r="DU328" s="225">
        <v>0</v>
      </c>
      <c r="DV328" s="225">
        <v>0</v>
      </c>
      <c r="DW328" s="225">
        <v>0</v>
      </c>
      <c r="DX328" s="225">
        <v>0</v>
      </c>
      <c r="DY328" s="225">
        <v>0</v>
      </c>
      <c r="DZ328" s="225">
        <v>0</v>
      </c>
      <c r="EA328" s="225">
        <v>0</v>
      </c>
      <c r="EB328" s="225">
        <v>0</v>
      </c>
      <c r="EC328" s="225">
        <v>0</v>
      </c>
      <c r="ED328" s="225">
        <v>0</v>
      </c>
    </row>
    <row r="329" spans="1:134" ht="15" x14ac:dyDescent="0.25">
      <c r="A329" s="216">
        <v>108</v>
      </c>
      <c r="B329" s="216">
        <v>99</v>
      </c>
      <c r="C329" s="216" t="s">
        <v>1027</v>
      </c>
      <c r="D329" s="2">
        <v>99709</v>
      </c>
      <c r="E329" s="2">
        <v>99709</v>
      </c>
      <c r="F329" s="217" t="s">
        <v>773</v>
      </c>
      <c r="G329" s="20">
        <v>262</v>
      </c>
      <c r="H329" s="20">
        <v>130</v>
      </c>
      <c r="I329" s="20">
        <v>121</v>
      </c>
      <c r="J329" s="20">
        <v>9</v>
      </c>
      <c r="K329" s="20">
        <v>0</v>
      </c>
      <c r="L329" s="20">
        <v>121</v>
      </c>
      <c r="M329" s="20">
        <v>121</v>
      </c>
      <c r="N329" s="20">
        <v>0</v>
      </c>
      <c r="O329" s="20">
        <v>0</v>
      </c>
      <c r="P329" s="20">
        <v>0</v>
      </c>
      <c r="Q329" s="20">
        <v>121</v>
      </c>
      <c r="R329" s="20">
        <v>0</v>
      </c>
      <c r="S329" s="20">
        <v>1808.7603305785124</v>
      </c>
      <c r="T329" s="20">
        <v>1808.7603305785124</v>
      </c>
      <c r="U329" s="20">
        <v>0</v>
      </c>
      <c r="V329" s="20">
        <v>0</v>
      </c>
      <c r="W329" s="20">
        <v>0</v>
      </c>
      <c r="X329" s="20">
        <v>1808.7603305785124</v>
      </c>
      <c r="Y329" s="20">
        <v>0</v>
      </c>
      <c r="Z329" s="20">
        <v>130</v>
      </c>
      <c r="AA329" s="20">
        <v>0</v>
      </c>
      <c r="AB329" s="218">
        <v>0</v>
      </c>
      <c r="AC329" s="218">
        <v>0</v>
      </c>
      <c r="AD329" s="219">
        <v>130</v>
      </c>
      <c r="AE329" s="220">
        <v>0</v>
      </c>
      <c r="AF329" s="220">
        <v>121</v>
      </c>
      <c r="AG329" s="221">
        <v>121</v>
      </c>
      <c r="AH329" s="220">
        <v>0</v>
      </c>
      <c r="AI329" s="220">
        <v>0</v>
      </c>
      <c r="AJ329" s="220">
        <v>123.78059135100611</v>
      </c>
      <c r="AK329" s="220">
        <v>123.78059135100611</v>
      </c>
      <c r="AL329" s="220">
        <v>0</v>
      </c>
      <c r="AM329" s="220">
        <v>0</v>
      </c>
      <c r="AN329" s="220">
        <v>115.42851009665513</v>
      </c>
      <c r="AO329" s="220">
        <v>115.42851009665513</v>
      </c>
      <c r="AP329" s="220">
        <v>0</v>
      </c>
      <c r="AQ329" s="220">
        <v>0</v>
      </c>
      <c r="AR329" s="220">
        <v>0</v>
      </c>
      <c r="AS329" s="220">
        <v>117.85872919388285</v>
      </c>
      <c r="AT329" s="220">
        <v>120.78337300927187</v>
      </c>
      <c r="AU329" s="220">
        <v>123.78059135100611</v>
      </c>
      <c r="AV329" s="220">
        <v>126.85218514330289</v>
      </c>
      <c r="AW329" s="220">
        <v>130</v>
      </c>
      <c r="AX329" s="220">
        <v>110.11356151350095</v>
      </c>
      <c r="AY329" s="220">
        <v>112.73971947339501</v>
      </c>
      <c r="AZ329" s="220">
        <v>115.42851009665513</v>
      </c>
      <c r="BA329" s="220">
        <v>118.18142714358831</v>
      </c>
      <c r="BB329" s="220">
        <v>121</v>
      </c>
      <c r="BC329" s="220">
        <v>0</v>
      </c>
      <c r="BD329" s="220">
        <v>0</v>
      </c>
      <c r="BE329" s="220">
        <v>0</v>
      </c>
      <c r="BF329" s="220">
        <v>0</v>
      </c>
      <c r="BG329" s="220">
        <v>0</v>
      </c>
      <c r="BH329" s="222">
        <v>131.37345848302968</v>
      </c>
      <c r="BI329" s="222">
        <v>132.76142764455633</v>
      </c>
      <c r="BJ329" s="222">
        <v>134.16406079084518</v>
      </c>
      <c r="BK329" s="223">
        <v>135.70910540451001</v>
      </c>
      <c r="BL329" s="223">
        <v>137.25415001817487</v>
      </c>
      <c r="BM329" s="223">
        <v>138.7991946318397</v>
      </c>
      <c r="BN329" s="223">
        <v>140.34423924550455</v>
      </c>
      <c r="BO329" s="223">
        <v>142.17115316453155</v>
      </c>
      <c r="BP329" s="223">
        <v>143.99806708355854</v>
      </c>
      <c r="BQ329" s="223">
        <v>149.06279692515511</v>
      </c>
      <c r="BR329" s="223">
        <v>155.09707586512832</v>
      </c>
      <c r="BS329" s="223">
        <v>157.74660894466217</v>
      </c>
      <c r="BT329" s="223">
        <v>159.20161615064347</v>
      </c>
      <c r="BU329" s="223">
        <v>160.70841339761233</v>
      </c>
      <c r="BV329" s="223">
        <v>162.25146367327255</v>
      </c>
      <c r="BW329" s="222">
        <v>122.27837289574302</v>
      </c>
      <c r="BX329" s="222">
        <v>123.57025188454858</v>
      </c>
      <c r="BY329" s="222">
        <v>124.87577965917127</v>
      </c>
      <c r="BZ329" s="223">
        <v>126.31385964573624</v>
      </c>
      <c r="CA329" s="223">
        <v>127.7519396323012</v>
      </c>
      <c r="CB329" s="223">
        <v>129.19001961886616</v>
      </c>
      <c r="CC329" s="223">
        <v>130.62809960543115</v>
      </c>
      <c r="CD329" s="223">
        <v>132.32853486852551</v>
      </c>
      <c r="CE329" s="223">
        <v>134.02897013161984</v>
      </c>
      <c r="CF329" s="223">
        <v>138.74306483033666</v>
      </c>
      <c r="CG329" s="223">
        <v>144.3595859975425</v>
      </c>
      <c r="CH329" s="223">
        <v>146.82568986387784</v>
      </c>
      <c r="CI329" s="223">
        <v>148.17996580175276</v>
      </c>
      <c r="CJ329" s="223">
        <v>149.58244631623916</v>
      </c>
      <c r="CK329" s="223">
        <v>151.01867003435368</v>
      </c>
      <c r="CL329" s="222">
        <v>0</v>
      </c>
      <c r="CM329" s="222">
        <v>0</v>
      </c>
      <c r="CN329" s="222">
        <v>0</v>
      </c>
      <c r="CO329" s="223">
        <v>0</v>
      </c>
      <c r="CP329" s="223">
        <v>0</v>
      </c>
      <c r="CQ329" s="223">
        <v>0</v>
      </c>
      <c r="CR329" s="223">
        <v>0</v>
      </c>
      <c r="CS329" s="223">
        <v>0</v>
      </c>
      <c r="CT329" s="223">
        <v>0</v>
      </c>
      <c r="CU329" s="223">
        <v>0</v>
      </c>
      <c r="CV329" s="223">
        <v>0</v>
      </c>
      <c r="CW329" s="223">
        <v>0</v>
      </c>
      <c r="CX329" s="223">
        <v>0</v>
      </c>
      <c r="CY329" s="223">
        <v>0</v>
      </c>
      <c r="CZ329" s="223">
        <v>0</v>
      </c>
      <c r="DA329" s="224">
        <v>0</v>
      </c>
      <c r="DB329" s="224">
        <v>0</v>
      </c>
      <c r="DC329" s="224">
        <v>0</v>
      </c>
      <c r="DD329" s="225">
        <v>0</v>
      </c>
      <c r="DE329" s="225">
        <v>0</v>
      </c>
      <c r="DF329" s="225">
        <v>0</v>
      </c>
      <c r="DG329" s="225">
        <v>0</v>
      </c>
      <c r="DH329" s="225">
        <v>0</v>
      </c>
      <c r="DI329" s="225">
        <v>0</v>
      </c>
      <c r="DJ329" s="225">
        <v>0</v>
      </c>
      <c r="DK329" s="225">
        <v>0</v>
      </c>
      <c r="DL329" s="225">
        <v>0</v>
      </c>
      <c r="DM329" s="225">
        <v>0</v>
      </c>
      <c r="DN329" s="225">
        <v>0</v>
      </c>
      <c r="DO329" s="225">
        <v>0</v>
      </c>
      <c r="DP329" s="224">
        <v>0</v>
      </c>
      <c r="DQ329" s="224">
        <v>0</v>
      </c>
      <c r="DR329" s="224">
        <v>0</v>
      </c>
      <c r="DS329" s="225">
        <v>0</v>
      </c>
      <c r="DT329" s="225">
        <v>0</v>
      </c>
      <c r="DU329" s="225">
        <v>0</v>
      </c>
      <c r="DV329" s="225">
        <v>0</v>
      </c>
      <c r="DW329" s="225">
        <v>0</v>
      </c>
      <c r="DX329" s="225">
        <v>0</v>
      </c>
      <c r="DY329" s="225">
        <v>0</v>
      </c>
      <c r="DZ329" s="225">
        <v>0</v>
      </c>
      <c r="EA329" s="225">
        <v>0</v>
      </c>
      <c r="EB329" s="225">
        <v>0</v>
      </c>
      <c r="EC329" s="225">
        <v>0</v>
      </c>
      <c r="ED329" s="225">
        <v>0</v>
      </c>
    </row>
    <row r="330" spans="1:134" ht="15" x14ac:dyDescent="0.25">
      <c r="A330" s="216">
        <v>109</v>
      </c>
      <c r="B330" s="216">
        <v>99</v>
      </c>
      <c r="C330" s="216" t="s">
        <v>1028</v>
      </c>
      <c r="D330" s="2">
        <v>99712</v>
      </c>
      <c r="E330" s="2">
        <v>99712</v>
      </c>
      <c r="F330" s="217" t="s">
        <v>773</v>
      </c>
      <c r="G330" s="20">
        <v>178</v>
      </c>
      <c r="H330" s="20">
        <v>89</v>
      </c>
      <c r="I330" s="20">
        <v>77</v>
      </c>
      <c r="J330" s="20">
        <v>12</v>
      </c>
      <c r="K330" s="20">
        <v>0</v>
      </c>
      <c r="L330" s="20">
        <v>134</v>
      </c>
      <c r="M330" s="20">
        <v>134</v>
      </c>
      <c r="N330" s="20">
        <v>3</v>
      </c>
      <c r="O330" s="20">
        <v>0</v>
      </c>
      <c r="P330" s="20">
        <v>0</v>
      </c>
      <c r="Q330" s="20">
        <v>137</v>
      </c>
      <c r="R330" s="20">
        <v>0</v>
      </c>
      <c r="S330" s="20">
        <v>2028.2388059701493</v>
      </c>
      <c r="T330" s="20">
        <v>2028.2388059701493</v>
      </c>
      <c r="U330" s="20">
        <v>4921.666666666667</v>
      </c>
      <c r="V330" s="20">
        <v>0</v>
      </c>
      <c r="W330" s="20">
        <v>0</v>
      </c>
      <c r="X330" s="20">
        <v>2091.5985401459852</v>
      </c>
      <c r="Y330" s="20">
        <v>0</v>
      </c>
      <c r="Z330" s="20">
        <v>89</v>
      </c>
      <c r="AA330" s="20">
        <v>0</v>
      </c>
      <c r="AB330" s="218">
        <v>3</v>
      </c>
      <c r="AC330" s="218">
        <v>0</v>
      </c>
      <c r="AD330" s="219">
        <v>92</v>
      </c>
      <c r="AE330" s="220">
        <v>0</v>
      </c>
      <c r="AF330" s="220">
        <v>77</v>
      </c>
      <c r="AG330" s="221">
        <v>77</v>
      </c>
      <c r="AH330" s="220">
        <v>0</v>
      </c>
      <c r="AI330" s="220">
        <v>0</v>
      </c>
      <c r="AJ330" s="220">
        <v>80.911167817970707</v>
      </c>
      <c r="AK330" s="220">
        <v>80.911167817970707</v>
      </c>
      <c r="AL330" s="220">
        <v>0</v>
      </c>
      <c r="AM330" s="220">
        <v>0</v>
      </c>
      <c r="AN330" s="220">
        <v>70.258966499869018</v>
      </c>
      <c r="AO330" s="220">
        <v>70.258966499869018</v>
      </c>
      <c r="AP330" s="220">
        <v>0</v>
      </c>
      <c r="AQ330" s="220">
        <v>2.7895240524415161</v>
      </c>
      <c r="AR330" s="220">
        <v>0</v>
      </c>
      <c r="AS330" s="220">
        <v>73.557495254694587</v>
      </c>
      <c r="AT330" s="220">
        <v>77.146761713128171</v>
      </c>
      <c r="AU330" s="220">
        <v>80.911167817970707</v>
      </c>
      <c r="AV330" s="220">
        <v>84.859259576073327</v>
      </c>
      <c r="AW330" s="220">
        <v>89</v>
      </c>
      <c r="AX330" s="220">
        <v>64.108082774411898</v>
      </c>
      <c r="AY330" s="220">
        <v>67.113095890580368</v>
      </c>
      <c r="AZ330" s="220">
        <v>70.258966499869018</v>
      </c>
      <c r="BA330" s="220">
        <v>73.552297180237105</v>
      </c>
      <c r="BB330" s="220">
        <v>77</v>
      </c>
      <c r="BC330" s="220">
        <v>2.5938148130499128</v>
      </c>
      <c r="BD330" s="220">
        <v>2.6898901108747597</v>
      </c>
      <c r="BE330" s="220">
        <v>2.7895240524415161</v>
      </c>
      <c r="BF330" s="220">
        <v>2.8928484504592613</v>
      </c>
      <c r="BG330" s="220">
        <v>3</v>
      </c>
      <c r="BH330" s="222">
        <v>91.182071322655347</v>
      </c>
      <c r="BI330" s="222">
        <v>93.417641917863008</v>
      </c>
      <c r="BJ330" s="222">
        <v>95.708023462346759</v>
      </c>
      <c r="BK330" s="223">
        <v>97.094102164325164</v>
      </c>
      <c r="BL330" s="223">
        <v>98.48018086630357</v>
      </c>
      <c r="BM330" s="223">
        <v>99.866259568282004</v>
      </c>
      <c r="BN330" s="223">
        <v>101.25233827026041</v>
      </c>
      <c r="BO330" s="223">
        <v>102.89128542499969</v>
      </c>
      <c r="BP330" s="223">
        <v>104.53023257973895</v>
      </c>
      <c r="BQ330" s="223">
        <v>109.07386459050649</v>
      </c>
      <c r="BR330" s="223">
        <v>114.48729113270475</v>
      </c>
      <c r="BS330" s="223">
        <v>116.86422014773046</v>
      </c>
      <c r="BT330" s="223">
        <v>118.16952517361712</v>
      </c>
      <c r="BU330" s="223">
        <v>119.52129168815759</v>
      </c>
      <c r="BV330" s="223">
        <v>120.90558124475581</v>
      </c>
      <c r="BW330" s="222">
        <v>78.887859458926542</v>
      </c>
      <c r="BX330" s="222">
        <v>80.822004805342146</v>
      </c>
      <c r="BY330" s="222">
        <v>82.803570860682029</v>
      </c>
      <c r="BZ330" s="223">
        <v>84.002762546663348</v>
      </c>
      <c r="CA330" s="223">
        <v>85.201954232644667</v>
      </c>
      <c r="CB330" s="223">
        <v>86.401145918626</v>
      </c>
      <c r="CC330" s="223">
        <v>87.600337604607319</v>
      </c>
      <c r="CD330" s="223">
        <v>89.018303120505351</v>
      </c>
      <c r="CE330" s="223">
        <v>90.436268636403369</v>
      </c>
      <c r="CF330" s="223">
        <v>94.367276106393263</v>
      </c>
      <c r="CG330" s="223">
        <v>99.050802440654678</v>
      </c>
      <c r="CH330" s="223">
        <v>101.10724664466569</v>
      </c>
      <c r="CI330" s="223">
        <v>102.23655548728672</v>
      </c>
      <c r="CJ330" s="223">
        <v>103.4060613481813</v>
      </c>
      <c r="CK330" s="223">
        <v>104.60370512186738</v>
      </c>
      <c r="CL330" s="222">
        <v>3.073552965932203</v>
      </c>
      <c r="CM330" s="222">
        <v>3.1489092781302137</v>
      </c>
      <c r="CN330" s="222">
        <v>3.2261131504161833</v>
      </c>
      <c r="CO330" s="223">
        <v>3.2728349044154554</v>
      </c>
      <c r="CP330" s="223">
        <v>3.3195566584147276</v>
      </c>
      <c r="CQ330" s="223">
        <v>3.3662784124140006</v>
      </c>
      <c r="CR330" s="223">
        <v>3.4130001664132728</v>
      </c>
      <c r="CS330" s="223">
        <v>3.4682455761235857</v>
      </c>
      <c r="CT330" s="223">
        <v>3.5234909858338979</v>
      </c>
      <c r="CU330" s="223">
        <v>3.6766471210283092</v>
      </c>
      <c r="CV330" s="223">
        <v>3.8591221730125205</v>
      </c>
      <c r="CW330" s="223">
        <v>3.9392433757661962</v>
      </c>
      <c r="CX330" s="223">
        <v>3.9832424215826001</v>
      </c>
      <c r="CY330" s="223">
        <v>4.0288075849940768</v>
      </c>
      <c r="CZ330" s="223">
        <v>4.0754690307221058</v>
      </c>
      <c r="DA330" s="224">
        <v>0</v>
      </c>
      <c r="DB330" s="224">
        <v>0</v>
      </c>
      <c r="DC330" s="224">
        <v>0</v>
      </c>
      <c r="DD330" s="225">
        <v>0</v>
      </c>
      <c r="DE330" s="225">
        <v>0</v>
      </c>
      <c r="DF330" s="225">
        <v>0</v>
      </c>
      <c r="DG330" s="225">
        <v>0</v>
      </c>
      <c r="DH330" s="225">
        <v>0</v>
      </c>
      <c r="DI330" s="225">
        <v>0</v>
      </c>
      <c r="DJ330" s="225">
        <v>0</v>
      </c>
      <c r="DK330" s="225">
        <v>0</v>
      </c>
      <c r="DL330" s="225">
        <v>0</v>
      </c>
      <c r="DM330" s="225">
        <v>0</v>
      </c>
      <c r="DN330" s="225">
        <v>0</v>
      </c>
      <c r="DO330" s="225">
        <v>0</v>
      </c>
      <c r="DP330" s="224">
        <v>0</v>
      </c>
      <c r="DQ330" s="224">
        <v>0</v>
      </c>
      <c r="DR330" s="224">
        <v>0</v>
      </c>
      <c r="DS330" s="225">
        <v>0</v>
      </c>
      <c r="DT330" s="225">
        <v>0</v>
      </c>
      <c r="DU330" s="225">
        <v>0</v>
      </c>
      <c r="DV330" s="225">
        <v>0</v>
      </c>
      <c r="DW330" s="225">
        <v>0</v>
      </c>
      <c r="DX330" s="225">
        <v>0</v>
      </c>
      <c r="DY330" s="225">
        <v>0</v>
      </c>
      <c r="DZ330" s="225">
        <v>0</v>
      </c>
      <c r="EA330" s="225">
        <v>0</v>
      </c>
      <c r="EB330" s="225">
        <v>0</v>
      </c>
      <c r="EC330" s="225">
        <v>0</v>
      </c>
      <c r="ED330" s="225">
        <v>0</v>
      </c>
    </row>
    <row r="331" spans="1:134" ht="15" x14ac:dyDescent="0.25">
      <c r="A331" s="216">
        <v>110</v>
      </c>
      <c r="B331" s="216">
        <v>99</v>
      </c>
      <c r="C331" s="216" t="s">
        <v>1029</v>
      </c>
      <c r="D331" s="2">
        <v>99712</v>
      </c>
      <c r="E331" s="2">
        <v>99712</v>
      </c>
      <c r="F331" s="217" t="s">
        <v>773</v>
      </c>
      <c r="G331" s="20">
        <v>394</v>
      </c>
      <c r="H331" s="20">
        <v>168</v>
      </c>
      <c r="I331" s="20">
        <v>160</v>
      </c>
      <c r="J331" s="20">
        <v>8</v>
      </c>
      <c r="K331" s="20">
        <v>0</v>
      </c>
      <c r="L331" s="20">
        <v>62</v>
      </c>
      <c r="M331" s="20">
        <v>62</v>
      </c>
      <c r="N331" s="20">
        <v>0</v>
      </c>
      <c r="O331" s="20">
        <v>0</v>
      </c>
      <c r="P331" s="20">
        <v>0</v>
      </c>
      <c r="Q331" s="20">
        <v>62</v>
      </c>
      <c r="R331" s="20">
        <v>0</v>
      </c>
      <c r="S331" s="20">
        <v>2454.983870967742</v>
      </c>
      <c r="T331" s="20">
        <v>2454.983870967742</v>
      </c>
      <c r="U331" s="20">
        <v>0</v>
      </c>
      <c r="V331" s="20">
        <v>0</v>
      </c>
      <c r="W331" s="20">
        <v>0</v>
      </c>
      <c r="X331" s="20">
        <v>2454.983870967742</v>
      </c>
      <c r="Y331" s="20">
        <v>0</v>
      </c>
      <c r="Z331" s="20">
        <v>168</v>
      </c>
      <c r="AA331" s="20">
        <v>0</v>
      </c>
      <c r="AB331" s="218">
        <v>0</v>
      </c>
      <c r="AC331" s="218">
        <v>0</v>
      </c>
      <c r="AD331" s="219">
        <v>168</v>
      </c>
      <c r="AE331" s="220">
        <v>0</v>
      </c>
      <c r="AF331" s="220">
        <v>160</v>
      </c>
      <c r="AG331" s="221">
        <v>160</v>
      </c>
      <c r="AH331" s="220">
        <v>0</v>
      </c>
      <c r="AI331" s="220">
        <v>0</v>
      </c>
      <c r="AJ331" s="220">
        <v>152.73119318448403</v>
      </c>
      <c r="AK331" s="220">
        <v>152.73119318448403</v>
      </c>
      <c r="AL331" s="220">
        <v>0</v>
      </c>
      <c r="AM331" s="220">
        <v>0</v>
      </c>
      <c r="AN331" s="220">
        <v>145.99265766206548</v>
      </c>
      <c r="AO331" s="220">
        <v>145.99265766206548</v>
      </c>
      <c r="AP331" s="220">
        <v>0</v>
      </c>
      <c r="AQ331" s="220">
        <v>0</v>
      </c>
      <c r="AR331" s="220">
        <v>0</v>
      </c>
      <c r="AS331" s="220">
        <v>138.85010340212011</v>
      </c>
      <c r="AT331" s="220">
        <v>145.62534795287115</v>
      </c>
      <c r="AU331" s="220">
        <v>152.73119318448403</v>
      </c>
      <c r="AV331" s="220">
        <v>160.18377088517212</v>
      </c>
      <c r="AW331" s="220">
        <v>168</v>
      </c>
      <c r="AX331" s="220">
        <v>133.21160057020654</v>
      </c>
      <c r="AY331" s="220">
        <v>139.45578366873843</v>
      </c>
      <c r="AZ331" s="220">
        <v>145.99265766206548</v>
      </c>
      <c r="BA331" s="220">
        <v>152.83594219270046</v>
      </c>
      <c r="BB331" s="220">
        <v>160</v>
      </c>
      <c r="BC331" s="220">
        <v>0</v>
      </c>
      <c r="BD331" s="220">
        <v>0</v>
      </c>
      <c r="BE331" s="220">
        <v>0</v>
      </c>
      <c r="BF331" s="220">
        <v>0</v>
      </c>
      <c r="BG331" s="220">
        <v>0</v>
      </c>
      <c r="BH331" s="222">
        <v>172.11896609220335</v>
      </c>
      <c r="BI331" s="222">
        <v>176.33891957529198</v>
      </c>
      <c r="BJ331" s="222">
        <v>180.66233642330624</v>
      </c>
      <c r="BK331" s="223">
        <v>183.27875464726549</v>
      </c>
      <c r="BL331" s="223">
        <v>185.89517287122473</v>
      </c>
      <c r="BM331" s="223">
        <v>188.511591095184</v>
      </c>
      <c r="BN331" s="223">
        <v>191.12800931914325</v>
      </c>
      <c r="BO331" s="223">
        <v>194.22175226292077</v>
      </c>
      <c r="BP331" s="223">
        <v>197.31549520669824</v>
      </c>
      <c r="BQ331" s="223">
        <v>205.89223877758531</v>
      </c>
      <c r="BR331" s="223">
        <v>216.1108416887011</v>
      </c>
      <c r="BS331" s="223">
        <v>220.59762904290696</v>
      </c>
      <c r="BT331" s="223">
        <v>223.06157560862559</v>
      </c>
      <c r="BU331" s="223">
        <v>225.61322475966827</v>
      </c>
      <c r="BV331" s="223">
        <v>228.22626572043791</v>
      </c>
      <c r="BW331" s="222">
        <v>163.92282484971747</v>
      </c>
      <c r="BX331" s="222">
        <v>167.94182816694473</v>
      </c>
      <c r="BY331" s="222">
        <v>172.05936802219642</v>
      </c>
      <c r="BZ331" s="223">
        <v>174.55119490215762</v>
      </c>
      <c r="CA331" s="223">
        <v>177.04302178211879</v>
      </c>
      <c r="CB331" s="223">
        <v>179.53484866208001</v>
      </c>
      <c r="CC331" s="223">
        <v>182.0266755420412</v>
      </c>
      <c r="CD331" s="223">
        <v>184.97309739325789</v>
      </c>
      <c r="CE331" s="223">
        <v>187.91951924447451</v>
      </c>
      <c r="CF331" s="223">
        <v>196.08784645484315</v>
      </c>
      <c r="CG331" s="223">
        <v>205.8198492273344</v>
      </c>
      <c r="CH331" s="223">
        <v>210.09298004086378</v>
      </c>
      <c r="CI331" s="223">
        <v>212.43959581773865</v>
      </c>
      <c r="CJ331" s="223">
        <v>214.86973786635073</v>
      </c>
      <c r="CK331" s="223">
        <v>217.35834830517896</v>
      </c>
      <c r="CL331" s="222">
        <v>0</v>
      </c>
      <c r="CM331" s="222">
        <v>0</v>
      </c>
      <c r="CN331" s="222">
        <v>0</v>
      </c>
      <c r="CO331" s="223">
        <v>0</v>
      </c>
      <c r="CP331" s="223">
        <v>0</v>
      </c>
      <c r="CQ331" s="223">
        <v>0</v>
      </c>
      <c r="CR331" s="223">
        <v>0</v>
      </c>
      <c r="CS331" s="223">
        <v>0</v>
      </c>
      <c r="CT331" s="223">
        <v>0</v>
      </c>
      <c r="CU331" s="223">
        <v>0</v>
      </c>
      <c r="CV331" s="223">
        <v>0</v>
      </c>
      <c r="CW331" s="223">
        <v>0</v>
      </c>
      <c r="CX331" s="223">
        <v>0</v>
      </c>
      <c r="CY331" s="223">
        <v>0</v>
      </c>
      <c r="CZ331" s="223">
        <v>0</v>
      </c>
      <c r="DA331" s="224">
        <v>0</v>
      </c>
      <c r="DB331" s="224">
        <v>0</v>
      </c>
      <c r="DC331" s="224">
        <v>0</v>
      </c>
      <c r="DD331" s="225">
        <v>0</v>
      </c>
      <c r="DE331" s="225">
        <v>0</v>
      </c>
      <c r="DF331" s="225">
        <v>0</v>
      </c>
      <c r="DG331" s="225">
        <v>0</v>
      </c>
      <c r="DH331" s="225">
        <v>0</v>
      </c>
      <c r="DI331" s="225">
        <v>0</v>
      </c>
      <c r="DJ331" s="225">
        <v>0</v>
      </c>
      <c r="DK331" s="225">
        <v>0</v>
      </c>
      <c r="DL331" s="225">
        <v>0</v>
      </c>
      <c r="DM331" s="225">
        <v>0</v>
      </c>
      <c r="DN331" s="225">
        <v>0</v>
      </c>
      <c r="DO331" s="225">
        <v>0</v>
      </c>
      <c r="DP331" s="224">
        <v>0</v>
      </c>
      <c r="DQ331" s="224">
        <v>0</v>
      </c>
      <c r="DR331" s="224">
        <v>0</v>
      </c>
      <c r="DS331" s="225">
        <v>0</v>
      </c>
      <c r="DT331" s="225">
        <v>0</v>
      </c>
      <c r="DU331" s="225">
        <v>0</v>
      </c>
      <c r="DV331" s="225">
        <v>0</v>
      </c>
      <c r="DW331" s="225">
        <v>0</v>
      </c>
      <c r="DX331" s="225">
        <v>0</v>
      </c>
      <c r="DY331" s="225">
        <v>0</v>
      </c>
      <c r="DZ331" s="225">
        <v>0</v>
      </c>
      <c r="EA331" s="225">
        <v>0</v>
      </c>
      <c r="EB331" s="225">
        <v>0</v>
      </c>
      <c r="EC331" s="225">
        <v>0</v>
      </c>
      <c r="ED331" s="225">
        <v>0</v>
      </c>
    </row>
    <row r="332" spans="1:134" ht="15" x14ac:dyDescent="0.25">
      <c r="A332" s="216">
        <v>111</v>
      </c>
      <c r="B332" s="216">
        <v>99</v>
      </c>
      <c r="C332" s="216" t="s">
        <v>1030</v>
      </c>
      <c r="D332" s="2">
        <v>99712</v>
      </c>
      <c r="E332" s="2">
        <v>99712</v>
      </c>
      <c r="F332" s="217" t="s">
        <v>773</v>
      </c>
      <c r="G332" s="20">
        <v>757</v>
      </c>
      <c r="H332" s="20">
        <v>291</v>
      </c>
      <c r="I332" s="20">
        <v>270</v>
      </c>
      <c r="J332" s="20">
        <v>21</v>
      </c>
      <c r="K332" s="20">
        <v>0</v>
      </c>
      <c r="L332" s="20">
        <v>264</v>
      </c>
      <c r="M332" s="20">
        <v>264</v>
      </c>
      <c r="N332" s="20">
        <v>0</v>
      </c>
      <c r="O332" s="20">
        <v>0</v>
      </c>
      <c r="P332" s="20">
        <v>0</v>
      </c>
      <c r="Q332" s="20">
        <v>264</v>
      </c>
      <c r="R332" s="20">
        <v>0</v>
      </c>
      <c r="S332" s="20">
        <v>2424.9507575757575</v>
      </c>
      <c r="T332" s="20">
        <v>2424.9507575757575</v>
      </c>
      <c r="U332" s="20">
        <v>0</v>
      </c>
      <c r="V332" s="20">
        <v>0</v>
      </c>
      <c r="W332" s="20">
        <v>0</v>
      </c>
      <c r="X332" s="20">
        <v>2424.9507575757575</v>
      </c>
      <c r="Y332" s="20">
        <v>0</v>
      </c>
      <c r="Z332" s="20">
        <v>291</v>
      </c>
      <c r="AA332" s="20">
        <v>0</v>
      </c>
      <c r="AB332" s="218">
        <v>0</v>
      </c>
      <c r="AC332" s="218">
        <v>0</v>
      </c>
      <c r="AD332" s="219">
        <v>291</v>
      </c>
      <c r="AE332" s="220">
        <v>0</v>
      </c>
      <c r="AF332" s="220">
        <v>270</v>
      </c>
      <c r="AG332" s="221">
        <v>270</v>
      </c>
      <c r="AH332" s="220">
        <v>0</v>
      </c>
      <c r="AI332" s="220">
        <v>0</v>
      </c>
      <c r="AJ332" s="220">
        <v>264.55224533740983</v>
      </c>
      <c r="AK332" s="220">
        <v>264.55224533740983</v>
      </c>
      <c r="AL332" s="220">
        <v>0</v>
      </c>
      <c r="AM332" s="220">
        <v>0</v>
      </c>
      <c r="AN332" s="220">
        <v>246.36260980473548</v>
      </c>
      <c r="AO332" s="220">
        <v>246.36260980473548</v>
      </c>
      <c r="AP332" s="220">
        <v>0</v>
      </c>
      <c r="AQ332" s="220">
        <v>0</v>
      </c>
      <c r="AR332" s="220">
        <v>0</v>
      </c>
      <c r="AS332" s="220">
        <v>240.50821482152949</v>
      </c>
      <c r="AT332" s="220">
        <v>252.24390627550895</v>
      </c>
      <c r="AU332" s="220">
        <v>264.55224533740983</v>
      </c>
      <c r="AV332" s="220">
        <v>277.46117456895888</v>
      </c>
      <c r="AW332" s="220">
        <v>291</v>
      </c>
      <c r="AX332" s="220">
        <v>224.79457596222352</v>
      </c>
      <c r="AY332" s="220">
        <v>235.33163494099608</v>
      </c>
      <c r="AZ332" s="220">
        <v>246.36260980473548</v>
      </c>
      <c r="BA332" s="220">
        <v>257.91065245018206</v>
      </c>
      <c r="BB332" s="220">
        <v>270</v>
      </c>
      <c r="BC332" s="220">
        <v>0</v>
      </c>
      <c r="BD332" s="220">
        <v>0</v>
      </c>
      <c r="BE332" s="220">
        <v>0</v>
      </c>
      <c r="BF332" s="220">
        <v>0</v>
      </c>
      <c r="BG332" s="220">
        <v>0</v>
      </c>
      <c r="BH332" s="222">
        <v>294.97744456158489</v>
      </c>
      <c r="BI332" s="222">
        <v>299.00925360853222</v>
      </c>
      <c r="BJ332" s="222">
        <v>303.09617020519477</v>
      </c>
      <c r="BK332" s="223">
        <v>304.07777604103256</v>
      </c>
      <c r="BL332" s="223">
        <v>305.05938187687036</v>
      </c>
      <c r="BM332" s="223">
        <v>306.0409877127081</v>
      </c>
      <c r="BN332" s="223">
        <v>307.0225935485459</v>
      </c>
      <c r="BO332" s="223">
        <v>308.18327806770452</v>
      </c>
      <c r="BP332" s="223">
        <v>309.34396258686314</v>
      </c>
      <c r="BQ332" s="223">
        <v>312.56171327540829</v>
      </c>
      <c r="BR332" s="223">
        <v>316.39544297496741</v>
      </c>
      <c r="BS332" s="223">
        <v>318.07875820749433</v>
      </c>
      <c r="BT332" s="223">
        <v>319.0031610059284</v>
      </c>
      <c r="BU332" s="223">
        <v>319.96046732444347</v>
      </c>
      <c r="BV332" s="223">
        <v>320.94080610701513</v>
      </c>
      <c r="BW332" s="222">
        <v>273.69041247982102</v>
      </c>
      <c r="BX332" s="222">
        <v>277.43126623472057</v>
      </c>
      <c r="BY332" s="222">
        <v>281.22325070585083</v>
      </c>
      <c r="BZ332" s="223">
        <v>282.13401900714365</v>
      </c>
      <c r="CA332" s="223">
        <v>283.04478730843641</v>
      </c>
      <c r="CB332" s="223">
        <v>283.95555560972917</v>
      </c>
      <c r="CC332" s="223">
        <v>284.86632391102199</v>
      </c>
      <c r="CD332" s="223">
        <v>285.94324769168463</v>
      </c>
      <c r="CE332" s="223">
        <v>287.02017147234722</v>
      </c>
      <c r="CF332" s="223">
        <v>290.00571334831699</v>
      </c>
      <c r="CG332" s="223">
        <v>293.56278214172238</v>
      </c>
      <c r="CH332" s="223">
        <v>295.12462101726283</v>
      </c>
      <c r="CI332" s="223">
        <v>295.98231433539752</v>
      </c>
      <c r="CJ332" s="223">
        <v>296.87053669278259</v>
      </c>
      <c r="CK332" s="223">
        <v>297.78012937764294</v>
      </c>
      <c r="CL332" s="222">
        <v>0</v>
      </c>
      <c r="CM332" s="222">
        <v>0</v>
      </c>
      <c r="CN332" s="222">
        <v>0</v>
      </c>
      <c r="CO332" s="223">
        <v>0</v>
      </c>
      <c r="CP332" s="223">
        <v>0</v>
      </c>
      <c r="CQ332" s="223">
        <v>0</v>
      </c>
      <c r="CR332" s="223">
        <v>0</v>
      </c>
      <c r="CS332" s="223">
        <v>0</v>
      </c>
      <c r="CT332" s="223">
        <v>0</v>
      </c>
      <c r="CU332" s="223">
        <v>0</v>
      </c>
      <c r="CV332" s="223">
        <v>0</v>
      </c>
      <c r="CW332" s="223">
        <v>0</v>
      </c>
      <c r="CX332" s="223">
        <v>0</v>
      </c>
      <c r="CY332" s="223">
        <v>0</v>
      </c>
      <c r="CZ332" s="223">
        <v>0</v>
      </c>
      <c r="DA332" s="224">
        <v>0</v>
      </c>
      <c r="DB332" s="224">
        <v>0</v>
      </c>
      <c r="DC332" s="224">
        <v>0</v>
      </c>
      <c r="DD332" s="225">
        <v>0</v>
      </c>
      <c r="DE332" s="225">
        <v>0</v>
      </c>
      <c r="DF332" s="225">
        <v>0</v>
      </c>
      <c r="DG332" s="225">
        <v>0</v>
      </c>
      <c r="DH332" s="225">
        <v>0</v>
      </c>
      <c r="DI332" s="225">
        <v>0</v>
      </c>
      <c r="DJ332" s="225">
        <v>0</v>
      </c>
      <c r="DK332" s="225">
        <v>0</v>
      </c>
      <c r="DL332" s="225">
        <v>0</v>
      </c>
      <c r="DM332" s="225">
        <v>0</v>
      </c>
      <c r="DN332" s="225">
        <v>0</v>
      </c>
      <c r="DO332" s="225">
        <v>0</v>
      </c>
      <c r="DP332" s="224">
        <v>0</v>
      </c>
      <c r="DQ332" s="224">
        <v>0</v>
      </c>
      <c r="DR332" s="224">
        <v>0</v>
      </c>
      <c r="DS332" s="225">
        <v>0</v>
      </c>
      <c r="DT332" s="225">
        <v>0</v>
      </c>
      <c r="DU332" s="225">
        <v>0</v>
      </c>
      <c r="DV332" s="225">
        <v>0</v>
      </c>
      <c r="DW332" s="225">
        <v>0</v>
      </c>
      <c r="DX332" s="225">
        <v>0</v>
      </c>
      <c r="DY332" s="225">
        <v>0</v>
      </c>
      <c r="DZ332" s="225">
        <v>0</v>
      </c>
      <c r="EA332" s="225">
        <v>0</v>
      </c>
      <c r="EB332" s="225">
        <v>0</v>
      </c>
      <c r="EC332" s="225">
        <v>0</v>
      </c>
      <c r="ED332" s="225">
        <v>0</v>
      </c>
    </row>
    <row r="333" spans="1:134" ht="15" x14ac:dyDescent="0.25">
      <c r="A333" s="216">
        <v>112</v>
      </c>
      <c r="B333" s="216">
        <v>99</v>
      </c>
      <c r="C333" s="216" t="s">
        <v>1031</v>
      </c>
      <c r="D333" s="2">
        <v>99712</v>
      </c>
      <c r="E333" s="2">
        <v>99712</v>
      </c>
      <c r="F333" s="217" t="s">
        <v>773</v>
      </c>
      <c r="G333" s="20">
        <v>265</v>
      </c>
      <c r="H333" s="20">
        <v>97</v>
      </c>
      <c r="I333" s="20">
        <v>91</v>
      </c>
      <c r="J333" s="20">
        <v>6</v>
      </c>
      <c r="K333" s="20">
        <v>0</v>
      </c>
      <c r="L333" s="20">
        <v>69</v>
      </c>
      <c r="M333" s="20">
        <v>69</v>
      </c>
      <c r="N333" s="20">
        <v>1</v>
      </c>
      <c r="O333" s="20">
        <v>0</v>
      </c>
      <c r="P333" s="20">
        <v>0</v>
      </c>
      <c r="Q333" s="20">
        <v>70</v>
      </c>
      <c r="R333" s="20">
        <v>0</v>
      </c>
      <c r="S333" s="20">
        <v>2654.942028985507</v>
      </c>
      <c r="T333" s="20">
        <v>2654.942028985507</v>
      </c>
      <c r="U333" s="20">
        <v>3150</v>
      </c>
      <c r="V333" s="20">
        <v>0</v>
      </c>
      <c r="W333" s="20">
        <v>0</v>
      </c>
      <c r="X333" s="20">
        <v>2662.0142857142855</v>
      </c>
      <c r="Y333" s="20">
        <v>0</v>
      </c>
      <c r="Z333" s="20">
        <v>97</v>
      </c>
      <c r="AA333" s="20">
        <v>0</v>
      </c>
      <c r="AB333" s="218">
        <v>1</v>
      </c>
      <c r="AC333" s="218">
        <v>0</v>
      </c>
      <c r="AD333" s="219">
        <v>98</v>
      </c>
      <c r="AE333" s="220">
        <v>0</v>
      </c>
      <c r="AF333" s="220">
        <v>91</v>
      </c>
      <c r="AG333" s="221">
        <v>91</v>
      </c>
      <c r="AH333" s="220">
        <v>0</v>
      </c>
      <c r="AI333" s="220">
        <v>0</v>
      </c>
      <c r="AJ333" s="220">
        <v>88.184081779136605</v>
      </c>
      <c r="AK333" s="220">
        <v>88.184081779136605</v>
      </c>
      <c r="AL333" s="220">
        <v>0</v>
      </c>
      <c r="AM333" s="220">
        <v>0</v>
      </c>
      <c r="AN333" s="220">
        <v>83.033324045299736</v>
      </c>
      <c r="AO333" s="220">
        <v>83.033324045299736</v>
      </c>
      <c r="AP333" s="220">
        <v>0</v>
      </c>
      <c r="AQ333" s="220">
        <v>0.92984135081383867</v>
      </c>
      <c r="AR333" s="220">
        <v>0</v>
      </c>
      <c r="AS333" s="220">
        <v>80.169404940509821</v>
      </c>
      <c r="AT333" s="220">
        <v>84.081302091836321</v>
      </c>
      <c r="AU333" s="220">
        <v>88.184081779136605</v>
      </c>
      <c r="AV333" s="220">
        <v>92.487058189652956</v>
      </c>
      <c r="AW333" s="220">
        <v>97</v>
      </c>
      <c r="AX333" s="220">
        <v>75.764097824304969</v>
      </c>
      <c r="AY333" s="220">
        <v>79.315476961594982</v>
      </c>
      <c r="AZ333" s="220">
        <v>83.033324045299736</v>
      </c>
      <c r="BA333" s="220">
        <v>86.925442122098389</v>
      </c>
      <c r="BB333" s="220">
        <v>91</v>
      </c>
      <c r="BC333" s="220">
        <v>0.86460493768330426</v>
      </c>
      <c r="BD333" s="220">
        <v>0.89663003695825327</v>
      </c>
      <c r="BE333" s="220">
        <v>0.92984135081383867</v>
      </c>
      <c r="BF333" s="220">
        <v>0.96428281681975381</v>
      </c>
      <c r="BG333" s="220">
        <v>1</v>
      </c>
      <c r="BH333" s="222">
        <v>98.938558382861785</v>
      </c>
      <c r="BI333" s="222">
        <v>100.9158591224634</v>
      </c>
      <c r="BJ333" s="222">
        <v>102.93267649014949</v>
      </c>
      <c r="BK333" s="223">
        <v>104.00375608447722</v>
      </c>
      <c r="BL333" s="223">
        <v>105.07483567880496</v>
      </c>
      <c r="BM333" s="223">
        <v>106.14591527313266</v>
      </c>
      <c r="BN333" s="223">
        <v>107.2169948674604</v>
      </c>
      <c r="BO333" s="223">
        <v>108.48347623761427</v>
      </c>
      <c r="BP333" s="223">
        <v>109.74995760776814</v>
      </c>
      <c r="BQ333" s="223">
        <v>113.26100753871442</v>
      </c>
      <c r="BR333" s="223">
        <v>117.44418321009918</v>
      </c>
      <c r="BS333" s="223">
        <v>119.28093328895524</v>
      </c>
      <c r="BT333" s="223">
        <v>120.28959576649356</v>
      </c>
      <c r="BU333" s="223">
        <v>121.33416093292547</v>
      </c>
      <c r="BV333" s="223">
        <v>122.40385798158297</v>
      </c>
      <c r="BW333" s="222">
        <v>92.818647555055904</v>
      </c>
      <c r="BX333" s="222">
        <v>94.673641032414125</v>
      </c>
      <c r="BY333" s="222">
        <v>96.565706810346427</v>
      </c>
      <c r="BZ333" s="223">
        <v>97.570534058633271</v>
      </c>
      <c r="CA333" s="223">
        <v>98.575361306920115</v>
      </c>
      <c r="CB333" s="223">
        <v>99.580188555206931</v>
      </c>
      <c r="CC333" s="223">
        <v>100.58501580349377</v>
      </c>
      <c r="CD333" s="223">
        <v>101.77315811982369</v>
      </c>
      <c r="CE333" s="223">
        <v>102.96130043615362</v>
      </c>
      <c r="CF333" s="223">
        <v>106.2551720208558</v>
      </c>
      <c r="CG333" s="223">
        <v>110.1795945579281</v>
      </c>
      <c r="CH333" s="223">
        <v>111.9027312298446</v>
      </c>
      <c r="CI333" s="223">
        <v>112.84900221392695</v>
      </c>
      <c r="CJ333" s="223">
        <v>113.82895510202286</v>
      </c>
      <c r="CK333" s="223">
        <v>114.83248532292835</v>
      </c>
      <c r="CL333" s="222">
        <v>1.0199851379676472</v>
      </c>
      <c r="CM333" s="222">
        <v>1.0403696816748804</v>
      </c>
      <c r="CN333" s="222">
        <v>1.0611616133005102</v>
      </c>
      <c r="CO333" s="223">
        <v>1.0722036709739919</v>
      </c>
      <c r="CP333" s="223">
        <v>1.0832457286474737</v>
      </c>
      <c r="CQ333" s="223">
        <v>1.0942877863209552</v>
      </c>
      <c r="CR333" s="223">
        <v>1.105329843994437</v>
      </c>
      <c r="CS333" s="223">
        <v>1.1183863529650955</v>
      </c>
      <c r="CT333" s="223">
        <v>1.1314428619357539</v>
      </c>
      <c r="CU333" s="223">
        <v>1.1676392529764374</v>
      </c>
      <c r="CV333" s="223">
        <v>1.2107647753618471</v>
      </c>
      <c r="CW333" s="223">
        <v>1.2297003431851055</v>
      </c>
      <c r="CX333" s="223">
        <v>1.2400989254277686</v>
      </c>
      <c r="CY333" s="223">
        <v>1.2508676384837676</v>
      </c>
      <c r="CZ333" s="223">
        <v>1.2618954431091027</v>
      </c>
      <c r="DA333" s="224">
        <v>0</v>
      </c>
      <c r="DB333" s="224">
        <v>0</v>
      </c>
      <c r="DC333" s="224">
        <v>0</v>
      </c>
      <c r="DD333" s="225">
        <v>0</v>
      </c>
      <c r="DE333" s="225">
        <v>0</v>
      </c>
      <c r="DF333" s="225">
        <v>0</v>
      </c>
      <c r="DG333" s="225">
        <v>0</v>
      </c>
      <c r="DH333" s="225">
        <v>0</v>
      </c>
      <c r="DI333" s="225">
        <v>0</v>
      </c>
      <c r="DJ333" s="225">
        <v>0</v>
      </c>
      <c r="DK333" s="225">
        <v>0</v>
      </c>
      <c r="DL333" s="225">
        <v>0</v>
      </c>
      <c r="DM333" s="225">
        <v>0</v>
      </c>
      <c r="DN333" s="225">
        <v>0</v>
      </c>
      <c r="DO333" s="225">
        <v>0</v>
      </c>
      <c r="DP333" s="224">
        <v>0</v>
      </c>
      <c r="DQ333" s="224">
        <v>0</v>
      </c>
      <c r="DR333" s="224">
        <v>0</v>
      </c>
      <c r="DS333" s="225">
        <v>0</v>
      </c>
      <c r="DT333" s="225">
        <v>0</v>
      </c>
      <c r="DU333" s="225">
        <v>0</v>
      </c>
      <c r="DV333" s="225">
        <v>0</v>
      </c>
      <c r="DW333" s="225">
        <v>0</v>
      </c>
      <c r="DX333" s="225">
        <v>0</v>
      </c>
      <c r="DY333" s="225">
        <v>0</v>
      </c>
      <c r="DZ333" s="225">
        <v>0</v>
      </c>
      <c r="EA333" s="225">
        <v>0</v>
      </c>
      <c r="EB333" s="225">
        <v>0</v>
      </c>
      <c r="EC333" s="225">
        <v>0</v>
      </c>
      <c r="ED333" s="225">
        <v>0</v>
      </c>
    </row>
    <row r="334" spans="1:134" ht="15" x14ac:dyDescent="0.25">
      <c r="A334" s="216">
        <v>113</v>
      </c>
      <c r="B334" s="216">
        <v>99</v>
      </c>
      <c r="C334" s="216" t="s">
        <v>1032</v>
      </c>
      <c r="D334" s="2">
        <v>99712</v>
      </c>
      <c r="E334" s="2">
        <v>99712</v>
      </c>
      <c r="F334" s="217" t="s">
        <v>773</v>
      </c>
      <c r="G334" s="20">
        <v>465</v>
      </c>
      <c r="H334" s="20">
        <v>166</v>
      </c>
      <c r="I334" s="20">
        <v>158</v>
      </c>
      <c r="J334" s="20">
        <v>8</v>
      </c>
      <c r="K334" s="20">
        <v>0</v>
      </c>
      <c r="L334" s="20">
        <v>154</v>
      </c>
      <c r="M334" s="20">
        <v>154</v>
      </c>
      <c r="N334" s="20">
        <v>1</v>
      </c>
      <c r="O334" s="20">
        <v>0</v>
      </c>
      <c r="P334" s="20">
        <v>0</v>
      </c>
      <c r="Q334" s="20">
        <v>155</v>
      </c>
      <c r="R334" s="20">
        <v>0</v>
      </c>
      <c r="S334" s="20">
        <v>2728.1623376623379</v>
      </c>
      <c r="T334" s="20">
        <v>2728.1623376623379</v>
      </c>
      <c r="U334" s="20">
        <v>1416</v>
      </c>
      <c r="V334" s="20">
        <v>0</v>
      </c>
      <c r="W334" s="20">
        <v>0</v>
      </c>
      <c r="X334" s="20">
        <v>2719.6967741935482</v>
      </c>
      <c r="Y334" s="20">
        <v>0</v>
      </c>
      <c r="Z334" s="20">
        <v>166</v>
      </c>
      <c r="AA334" s="20">
        <v>0</v>
      </c>
      <c r="AB334" s="218">
        <v>1</v>
      </c>
      <c r="AC334" s="218">
        <v>0</v>
      </c>
      <c r="AD334" s="219">
        <v>167</v>
      </c>
      <c r="AE334" s="220">
        <v>0</v>
      </c>
      <c r="AF334" s="220">
        <v>158</v>
      </c>
      <c r="AG334" s="221">
        <v>158</v>
      </c>
      <c r="AH334" s="220">
        <v>0</v>
      </c>
      <c r="AI334" s="220">
        <v>0</v>
      </c>
      <c r="AJ334" s="220">
        <v>150.91296469419254</v>
      </c>
      <c r="AK334" s="220">
        <v>150.91296469419254</v>
      </c>
      <c r="AL334" s="220">
        <v>0</v>
      </c>
      <c r="AM334" s="220">
        <v>0</v>
      </c>
      <c r="AN334" s="220">
        <v>144.16774944128966</v>
      </c>
      <c r="AO334" s="220">
        <v>144.16774944128966</v>
      </c>
      <c r="AP334" s="220">
        <v>0</v>
      </c>
      <c r="AQ334" s="220">
        <v>0.92984135081383867</v>
      </c>
      <c r="AR334" s="220">
        <v>0</v>
      </c>
      <c r="AS334" s="220">
        <v>137.1971259806663</v>
      </c>
      <c r="AT334" s="220">
        <v>143.89171285819413</v>
      </c>
      <c r="AU334" s="220">
        <v>150.91296469419254</v>
      </c>
      <c r="AV334" s="220">
        <v>158.27682123177721</v>
      </c>
      <c r="AW334" s="220">
        <v>166</v>
      </c>
      <c r="AX334" s="220">
        <v>131.54645556307895</v>
      </c>
      <c r="AY334" s="220">
        <v>137.7125863728792</v>
      </c>
      <c r="AZ334" s="220">
        <v>144.16774944128966</v>
      </c>
      <c r="BA334" s="220">
        <v>150.9254929152917</v>
      </c>
      <c r="BB334" s="220">
        <v>158</v>
      </c>
      <c r="BC334" s="220">
        <v>0.86460493768330426</v>
      </c>
      <c r="BD334" s="220">
        <v>0.89663003695825327</v>
      </c>
      <c r="BE334" s="220">
        <v>0.92984135081383867</v>
      </c>
      <c r="BF334" s="220">
        <v>0.96428281681975381</v>
      </c>
      <c r="BG334" s="220">
        <v>1</v>
      </c>
      <c r="BH334" s="222">
        <v>169.31753290262944</v>
      </c>
      <c r="BI334" s="222">
        <v>172.70136715803014</v>
      </c>
      <c r="BJ334" s="222">
        <v>176.15282780788468</v>
      </c>
      <c r="BK334" s="223">
        <v>177.31811435985077</v>
      </c>
      <c r="BL334" s="223">
        <v>178.48340091181689</v>
      </c>
      <c r="BM334" s="223">
        <v>179.64868746378295</v>
      </c>
      <c r="BN334" s="223">
        <v>180.81397401574907</v>
      </c>
      <c r="BO334" s="223">
        <v>182.19184893444941</v>
      </c>
      <c r="BP334" s="223">
        <v>183.56972385314972</v>
      </c>
      <c r="BQ334" s="223">
        <v>187.38958867877099</v>
      </c>
      <c r="BR334" s="223">
        <v>191.94069615966362</v>
      </c>
      <c r="BS334" s="223">
        <v>193.9389978522255</v>
      </c>
      <c r="BT334" s="223">
        <v>195.03637738104186</v>
      </c>
      <c r="BU334" s="223">
        <v>196.17281742484585</v>
      </c>
      <c r="BV334" s="223">
        <v>197.33659982914116</v>
      </c>
      <c r="BW334" s="222">
        <v>161.15765179888825</v>
      </c>
      <c r="BX334" s="222">
        <v>164.37840970463111</v>
      </c>
      <c r="BY334" s="222">
        <v>167.6635349014806</v>
      </c>
      <c r="BZ334" s="223">
        <v>168.77266306540014</v>
      </c>
      <c r="CA334" s="223">
        <v>169.8817912293197</v>
      </c>
      <c r="CB334" s="223">
        <v>170.99091939323921</v>
      </c>
      <c r="CC334" s="223">
        <v>172.10004755715875</v>
      </c>
      <c r="CD334" s="223">
        <v>173.41151886531932</v>
      </c>
      <c r="CE334" s="223">
        <v>174.72299017347987</v>
      </c>
      <c r="CF334" s="223">
        <v>178.35876512798686</v>
      </c>
      <c r="CG334" s="223">
        <v>182.69054212787259</v>
      </c>
      <c r="CH334" s="223">
        <v>184.59254012440741</v>
      </c>
      <c r="CI334" s="223">
        <v>185.63703389279888</v>
      </c>
      <c r="CJ334" s="223">
        <v>186.71870574172075</v>
      </c>
      <c r="CK334" s="223">
        <v>187.82640224701387</v>
      </c>
      <c r="CL334" s="222">
        <v>1.0199851379676472</v>
      </c>
      <c r="CM334" s="222">
        <v>1.0403696816748804</v>
      </c>
      <c r="CN334" s="222">
        <v>1.0611616133005102</v>
      </c>
      <c r="CO334" s="223">
        <v>1.06818141180633</v>
      </c>
      <c r="CP334" s="223">
        <v>1.07520121031215</v>
      </c>
      <c r="CQ334" s="223">
        <v>1.0822210088179696</v>
      </c>
      <c r="CR334" s="223">
        <v>1.0892408073237896</v>
      </c>
      <c r="CS334" s="223">
        <v>1.0975412586412614</v>
      </c>
      <c r="CT334" s="223">
        <v>1.1058417099587334</v>
      </c>
      <c r="CU334" s="223">
        <v>1.1288529438480179</v>
      </c>
      <c r="CV334" s="223">
        <v>1.1562692539738773</v>
      </c>
      <c r="CW334" s="223">
        <v>1.1683072159772621</v>
      </c>
      <c r="CX334" s="223">
        <v>1.1749179360303728</v>
      </c>
      <c r="CY334" s="223">
        <v>1.1817639603906378</v>
      </c>
      <c r="CZ334" s="223">
        <v>1.1887746977659106</v>
      </c>
      <c r="DA334" s="224">
        <v>0</v>
      </c>
      <c r="DB334" s="224">
        <v>0</v>
      </c>
      <c r="DC334" s="224">
        <v>0</v>
      </c>
      <c r="DD334" s="225">
        <v>0</v>
      </c>
      <c r="DE334" s="225">
        <v>0</v>
      </c>
      <c r="DF334" s="225">
        <v>0</v>
      </c>
      <c r="DG334" s="225">
        <v>0</v>
      </c>
      <c r="DH334" s="225">
        <v>0</v>
      </c>
      <c r="DI334" s="225">
        <v>0</v>
      </c>
      <c r="DJ334" s="225">
        <v>0</v>
      </c>
      <c r="DK334" s="225">
        <v>0</v>
      </c>
      <c r="DL334" s="225">
        <v>0</v>
      </c>
      <c r="DM334" s="225">
        <v>0</v>
      </c>
      <c r="DN334" s="225">
        <v>0</v>
      </c>
      <c r="DO334" s="225">
        <v>0</v>
      </c>
      <c r="DP334" s="224">
        <v>0</v>
      </c>
      <c r="DQ334" s="224">
        <v>0</v>
      </c>
      <c r="DR334" s="224">
        <v>0</v>
      </c>
      <c r="DS334" s="225">
        <v>0</v>
      </c>
      <c r="DT334" s="225">
        <v>0</v>
      </c>
      <c r="DU334" s="225">
        <v>0</v>
      </c>
      <c r="DV334" s="225">
        <v>0</v>
      </c>
      <c r="DW334" s="225">
        <v>0</v>
      </c>
      <c r="DX334" s="225">
        <v>0</v>
      </c>
      <c r="DY334" s="225">
        <v>0</v>
      </c>
      <c r="DZ334" s="225">
        <v>0</v>
      </c>
      <c r="EA334" s="225">
        <v>0</v>
      </c>
      <c r="EB334" s="225">
        <v>0</v>
      </c>
      <c r="EC334" s="225">
        <v>0</v>
      </c>
      <c r="ED334" s="225">
        <v>0</v>
      </c>
    </row>
    <row r="335" spans="1:134" ht="15" x14ac:dyDescent="0.25">
      <c r="A335" s="216">
        <v>114</v>
      </c>
      <c r="B335" s="216">
        <v>99</v>
      </c>
      <c r="C335" s="216" t="s">
        <v>1033</v>
      </c>
      <c r="D335" s="2">
        <v>99712</v>
      </c>
      <c r="E335" s="2">
        <v>99712</v>
      </c>
      <c r="F335" s="217" t="s">
        <v>773</v>
      </c>
      <c r="G335" s="20">
        <v>46</v>
      </c>
      <c r="H335" s="20">
        <v>19</v>
      </c>
      <c r="I335" s="20">
        <v>17</v>
      </c>
      <c r="J335" s="20">
        <v>2</v>
      </c>
      <c r="K335" s="20">
        <v>0</v>
      </c>
      <c r="L335" s="20">
        <v>112</v>
      </c>
      <c r="M335" s="20">
        <v>112</v>
      </c>
      <c r="N335" s="20">
        <v>0</v>
      </c>
      <c r="O335" s="20">
        <v>0</v>
      </c>
      <c r="P335" s="20">
        <v>0</v>
      </c>
      <c r="Q335" s="20">
        <v>112</v>
      </c>
      <c r="R335" s="20">
        <v>0</v>
      </c>
      <c r="S335" s="20">
        <v>2620.9553571428573</v>
      </c>
      <c r="T335" s="20">
        <v>2620.9553571428573</v>
      </c>
      <c r="U335" s="20">
        <v>0</v>
      </c>
      <c r="V335" s="20">
        <v>0</v>
      </c>
      <c r="W335" s="20">
        <v>0</v>
      </c>
      <c r="X335" s="20">
        <v>2620.9553571428573</v>
      </c>
      <c r="Y335" s="20">
        <v>0</v>
      </c>
      <c r="Z335" s="20">
        <v>19</v>
      </c>
      <c r="AA335" s="20">
        <v>0</v>
      </c>
      <c r="AB335" s="218">
        <v>0</v>
      </c>
      <c r="AC335" s="218">
        <v>0</v>
      </c>
      <c r="AD335" s="219">
        <v>19</v>
      </c>
      <c r="AE335" s="220">
        <v>0</v>
      </c>
      <c r="AF335" s="220">
        <v>17</v>
      </c>
      <c r="AG335" s="221">
        <v>17</v>
      </c>
      <c r="AH335" s="220">
        <v>0</v>
      </c>
      <c r="AI335" s="220">
        <v>0</v>
      </c>
      <c r="AJ335" s="220">
        <v>17.273170657769025</v>
      </c>
      <c r="AK335" s="220">
        <v>17.273170657769025</v>
      </c>
      <c r="AL335" s="220">
        <v>0</v>
      </c>
      <c r="AM335" s="220">
        <v>0</v>
      </c>
      <c r="AN335" s="220">
        <v>15.511719876594457</v>
      </c>
      <c r="AO335" s="220">
        <v>15.511719876594457</v>
      </c>
      <c r="AP335" s="220">
        <v>0</v>
      </c>
      <c r="AQ335" s="220">
        <v>0</v>
      </c>
      <c r="AR335" s="220">
        <v>0</v>
      </c>
      <c r="AS335" s="220">
        <v>15.703285503811204</v>
      </c>
      <c r="AT335" s="220">
        <v>16.469533399431857</v>
      </c>
      <c r="AU335" s="220">
        <v>17.273170657769025</v>
      </c>
      <c r="AV335" s="220">
        <v>18.116021707251608</v>
      </c>
      <c r="AW335" s="220">
        <v>19</v>
      </c>
      <c r="AX335" s="220">
        <v>14.153732560584444</v>
      </c>
      <c r="AY335" s="220">
        <v>14.817177014803457</v>
      </c>
      <c r="AZ335" s="220">
        <v>15.511719876594457</v>
      </c>
      <c r="BA335" s="220">
        <v>16.238818857974426</v>
      </c>
      <c r="BB335" s="220">
        <v>17</v>
      </c>
      <c r="BC335" s="220">
        <v>0</v>
      </c>
      <c r="BD335" s="220">
        <v>0</v>
      </c>
      <c r="BE335" s="220">
        <v>0</v>
      </c>
      <c r="BF335" s="220">
        <v>0</v>
      </c>
      <c r="BG335" s="220">
        <v>0</v>
      </c>
      <c r="BH335" s="222">
        <v>19.179916649465419</v>
      </c>
      <c r="BI335" s="222">
        <v>19.361536983181093</v>
      </c>
      <c r="BJ335" s="222">
        <v>19.544877133839766</v>
      </c>
      <c r="BK335" s="223">
        <v>19.631723350736479</v>
      </c>
      <c r="BL335" s="223">
        <v>19.718569567633192</v>
      </c>
      <c r="BM335" s="223">
        <v>19.805415784529899</v>
      </c>
      <c r="BN335" s="223">
        <v>19.892262001426612</v>
      </c>
      <c r="BO335" s="223">
        <v>19.994951956823499</v>
      </c>
      <c r="BP335" s="223">
        <v>20.097641912220382</v>
      </c>
      <c r="BQ335" s="223">
        <v>20.382327948116274</v>
      </c>
      <c r="BR335" s="223">
        <v>20.721511873940344</v>
      </c>
      <c r="BS335" s="223">
        <v>20.870440857909557</v>
      </c>
      <c r="BT335" s="223">
        <v>20.952226115292643</v>
      </c>
      <c r="BU335" s="223">
        <v>21.0369224660467</v>
      </c>
      <c r="BV335" s="223">
        <v>21.123656582160443</v>
      </c>
      <c r="BW335" s="222">
        <v>17.160978054784849</v>
      </c>
      <c r="BX335" s="222">
        <v>17.323480458635714</v>
      </c>
      <c r="BY335" s="222">
        <v>17.487521646067158</v>
      </c>
      <c r="BZ335" s="223">
        <v>17.565226155922112</v>
      </c>
      <c r="CA335" s="223">
        <v>17.642930665777065</v>
      </c>
      <c r="CB335" s="223">
        <v>17.720635175632015</v>
      </c>
      <c r="CC335" s="223">
        <v>17.798339685486969</v>
      </c>
      <c r="CD335" s="223">
        <v>17.890220171894711</v>
      </c>
      <c r="CE335" s="223">
        <v>17.982100658302446</v>
      </c>
      <c r="CF335" s="223">
        <v>18.236819743051402</v>
      </c>
      <c r="CG335" s="223">
        <v>18.540300097736097</v>
      </c>
      <c r="CH335" s="223">
        <v>18.673552346550654</v>
      </c>
      <c r="CI335" s="223">
        <v>18.746728629472365</v>
      </c>
      <c r="CJ335" s="223">
        <v>18.822509574883892</v>
      </c>
      <c r="CK335" s="223">
        <v>18.90011378403829</v>
      </c>
      <c r="CL335" s="222">
        <v>0</v>
      </c>
      <c r="CM335" s="222">
        <v>0</v>
      </c>
      <c r="CN335" s="222">
        <v>0</v>
      </c>
      <c r="CO335" s="223">
        <v>0</v>
      </c>
      <c r="CP335" s="223">
        <v>0</v>
      </c>
      <c r="CQ335" s="223">
        <v>0</v>
      </c>
      <c r="CR335" s="223">
        <v>0</v>
      </c>
      <c r="CS335" s="223">
        <v>0</v>
      </c>
      <c r="CT335" s="223">
        <v>0</v>
      </c>
      <c r="CU335" s="223">
        <v>0</v>
      </c>
      <c r="CV335" s="223">
        <v>0</v>
      </c>
      <c r="CW335" s="223">
        <v>0</v>
      </c>
      <c r="CX335" s="223">
        <v>0</v>
      </c>
      <c r="CY335" s="223">
        <v>0</v>
      </c>
      <c r="CZ335" s="223">
        <v>0</v>
      </c>
      <c r="DA335" s="224">
        <v>0</v>
      </c>
      <c r="DB335" s="224">
        <v>0</v>
      </c>
      <c r="DC335" s="224">
        <v>0</v>
      </c>
      <c r="DD335" s="225">
        <v>0</v>
      </c>
      <c r="DE335" s="225">
        <v>0</v>
      </c>
      <c r="DF335" s="225">
        <v>0</v>
      </c>
      <c r="DG335" s="225">
        <v>0</v>
      </c>
      <c r="DH335" s="225">
        <v>0</v>
      </c>
      <c r="DI335" s="225">
        <v>0</v>
      </c>
      <c r="DJ335" s="225">
        <v>0</v>
      </c>
      <c r="DK335" s="225">
        <v>0</v>
      </c>
      <c r="DL335" s="225">
        <v>0</v>
      </c>
      <c r="DM335" s="225">
        <v>0</v>
      </c>
      <c r="DN335" s="225">
        <v>0</v>
      </c>
      <c r="DO335" s="225">
        <v>0</v>
      </c>
      <c r="DP335" s="224">
        <v>0</v>
      </c>
      <c r="DQ335" s="224">
        <v>0</v>
      </c>
      <c r="DR335" s="224">
        <v>0</v>
      </c>
      <c r="DS335" s="225">
        <v>0</v>
      </c>
      <c r="DT335" s="225">
        <v>0</v>
      </c>
      <c r="DU335" s="225">
        <v>0</v>
      </c>
      <c r="DV335" s="225">
        <v>0</v>
      </c>
      <c r="DW335" s="225">
        <v>0</v>
      </c>
      <c r="DX335" s="225">
        <v>0</v>
      </c>
      <c r="DY335" s="225">
        <v>0</v>
      </c>
      <c r="DZ335" s="225">
        <v>0</v>
      </c>
      <c r="EA335" s="225">
        <v>0</v>
      </c>
      <c r="EB335" s="225">
        <v>0</v>
      </c>
      <c r="EC335" s="225">
        <v>0</v>
      </c>
      <c r="ED335" s="225">
        <v>0</v>
      </c>
    </row>
    <row r="336" spans="1:134" ht="15" x14ac:dyDescent="0.25">
      <c r="A336" s="216">
        <v>115</v>
      </c>
      <c r="B336" s="216">
        <v>99</v>
      </c>
      <c r="C336" s="216" t="s">
        <v>1034</v>
      </c>
      <c r="D336" s="2">
        <v>99712</v>
      </c>
      <c r="E336" s="2">
        <v>99712</v>
      </c>
      <c r="F336" s="217" t="s">
        <v>773</v>
      </c>
      <c r="G336" s="20">
        <v>246</v>
      </c>
      <c r="H336" s="20">
        <v>91</v>
      </c>
      <c r="I336" s="20">
        <v>86</v>
      </c>
      <c r="J336" s="20">
        <v>5</v>
      </c>
      <c r="K336" s="20">
        <v>0</v>
      </c>
      <c r="L336" s="20">
        <v>62</v>
      </c>
      <c r="M336" s="20">
        <v>62</v>
      </c>
      <c r="N336" s="20">
        <v>0</v>
      </c>
      <c r="O336" s="20">
        <v>0</v>
      </c>
      <c r="P336" s="20">
        <v>0</v>
      </c>
      <c r="Q336" s="20">
        <v>62</v>
      </c>
      <c r="R336" s="20">
        <v>0</v>
      </c>
      <c r="S336" s="20">
        <v>2216.8225806451615</v>
      </c>
      <c r="T336" s="20">
        <v>2216.8225806451615</v>
      </c>
      <c r="U336" s="20">
        <v>0</v>
      </c>
      <c r="V336" s="20">
        <v>0</v>
      </c>
      <c r="W336" s="20">
        <v>0</v>
      </c>
      <c r="X336" s="20">
        <v>2216.8225806451615</v>
      </c>
      <c r="Y336" s="20">
        <v>0</v>
      </c>
      <c r="Z336" s="20">
        <v>91</v>
      </c>
      <c r="AA336" s="20">
        <v>0</v>
      </c>
      <c r="AB336" s="218">
        <v>0</v>
      </c>
      <c r="AC336" s="218">
        <v>0</v>
      </c>
      <c r="AD336" s="219">
        <v>91</v>
      </c>
      <c r="AE336" s="220">
        <v>0</v>
      </c>
      <c r="AF336" s="220">
        <v>86</v>
      </c>
      <c r="AG336" s="221">
        <v>86</v>
      </c>
      <c r="AH336" s="220">
        <v>0</v>
      </c>
      <c r="AI336" s="220">
        <v>0</v>
      </c>
      <c r="AJ336" s="220">
        <v>82.729396308262181</v>
      </c>
      <c r="AK336" s="220">
        <v>82.729396308262181</v>
      </c>
      <c r="AL336" s="220">
        <v>0</v>
      </c>
      <c r="AM336" s="220">
        <v>0</v>
      </c>
      <c r="AN336" s="220">
        <v>78.471053493360202</v>
      </c>
      <c r="AO336" s="220">
        <v>78.471053493360202</v>
      </c>
      <c r="AP336" s="220">
        <v>0</v>
      </c>
      <c r="AQ336" s="220">
        <v>0</v>
      </c>
      <c r="AR336" s="220">
        <v>0</v>
      </c>
      <c r="AS336" s="220">
        <v>75.210472676148399</v>
      </c>
      <c r="AT336" s="220">
        <v>78.880396807805212</v>
      </c>
      <c r="AU336" s="220">
        <v>82.729396308262181</v>
      </c>
      <c r="AV336" s="220">
        <v>86.766209229468231</v>
      </c>
      <c r="AW336" s="220">
        <v>91</v>
      </c>
      <c r="AX336" s="220">
        <v>71.601235306486018</v>
      </c>
      <c r="AY336" s="220">
        <v>74.9574837219469</v>
      </c>
      <c r="AZ336" s="220">
        <v>78.471053493360202</v>
      </c>
      <c r="BA336" s="220">
        <v>82.149318928576506</v>
      </c>
      <c r="BB336" s="220">
        <v>86</v>
      </c>
      <c r="BC336" s="220">
        <v>0</v>
      </c>
      <c r="BD336" s="220">
        <v>0</v>
      </c>
      <c r="BE336" s="220">
        <v>0</v>
      </c>
      <c r="BF336" s="220">
        <v>0</v>
      </c>
      <c r="BG336" s="220">
        <v>0</v>
      </c>
      <c r="BH336" s="222">
        <v>91.861706057965961</v>
      </c>
      <c r="BI336" s="222">
        <v>92.731571866814718</v>
      </c>
      <c r="BJ336" s="222">
        <v>93.609674693653616</v>
      </c>
      <c r="BK336" s="223">
        <v>94.167613979598926</v>
      </c>
      <c r="BL336" s="223">
        <v>94.725553265544249</v>
      </c>
      <c r="BM336" s="223">
        <v>95.283492551489573</v>
      </c>
      <c r="BN336" s="223">
        <v>95.841431837434882</v>
      </c>
      <c r="BO336" s="223">
        <v>96.501158448854667</v>
      </c>
      <c r="BP336" s="223">
        <v>97.160885060274452</v>
      </c>
      <c r="BQ336" s="223">
        <v>98.989836616969981</v>
      </c>
      <c r="BR336" s="223">
        <v>101.16890721026343</v>
      </c>
      <c r="BS336" s="223">
        <v>102.12569420619175</v>
      </c>
      <c r="BT336" s="223">
        <v>102.65111960450754</v>
      </c>
      <c r="BU336" s="223">
        <v>103.19524718024405</v>
      </c>
      <c r="BV336" s="223">
        <v>103.75246628017504</v>
      </c>
      <c r="BW336" s="222">
        <v>86.814359571264532</v>
      </c>
      <c r="BX336" s="222">
        <v>87.63643055545127</v>
      </c>
      <c r="BY336" s="222">
        <v>88.466285974222103</v>
      </c>
      <c r="BZ336" s="223">
        <v>88.993569255445138</v>
      </c>
      <c r="CA336" s="223">
        <v>89.520852536668187</v>
      </c>
      <c r="CB336" s="223">
        <v>90.04813581789125</v>
      </c>
      <c r="CC336" s="223">
        <v>90.575419099114285</v>
      </c>
      <c r="CD336" s="223">
        <v>91.198896995620899</v>
      </c>
      <c r="CE336" s="223">
        <v>91.822374892127499</v>
      </c>
      <c r="CF336" s="223">
        <v>93.550834605048564</v>
      </c>
      <c r="CG336" s="223">
        <v>95.610176044864346</v>
      </c>
      <c r="CH336" s="223">
        <v>96.514392326730672</v>
      </c>
      <c r="CI336" s="223">
        <v>97.010948197666465</v>
      </c>
      <c r="CJ336" s="223">
        <v>97.525178653857026</v>
      </c>
      <c r="CK336" s="223">
        <v>98.051781319725876</v>
      </c>
      <c r="CL336" s="222">
        <v>0</v>
      </c>
      <c r="CM336" s="222">
        <v>0</v>
      </c>
      <c r="CN336" s="222">
        <v>0</v>
      </c>
      <c r="CO336" s="223">
        <v>0</v>
      </c>
      <c r="CP336" s="223">
        <v>0</v>
      </c>
      <c r="CQ336" s="223">
        <v>0</v>
      </c>
      <c r="CR336" s="223">
        <v>0</v>
      </c>
      <c r="CS336" s="223">
        <v>0</v>
      </c>
      <c r="CT336" s="223">
        <v>0</v>
      </c>
      <c r="CU336" s="223">
        <v>0</v>
      </c>
      <c r="CV336" s="223">
        <v>0</v>
      </c>
      <c r="CW336" s="223">
        <v>0</v>
      </c>
      <c r="CX336" s="223">
        <v>0</v>
      </c>
      <c r="CY336" s="223">
        <v>0</v>
      </c>
      <c r="CZ336" s="223">
        <v>0</v>
      </c>
      <c r="DA336" s="224">
        <v>0</v>
      </c>
      <c r="DB336" s="224">
        <v>0</v>
      </c>
      <c r="DC336" s="224">
        <v>0</v>
      </c>
      <c r="DD336" s="225">
        <v>0</v>
      </c>
      <c r="DE336" s="225">
        <v>0</v>
      </c>
      <c r="DF336" s="225">
        <v>0</v>
      </c>
      <c r="DG336" s="225">
        <v>0</v>
      </c>
      <c r="DH336" s="225">
        <v>0</v>
      </c>
      <c r="DI336" s="225">
        <v>0</v>
      </c>
      <c r="DJ336" s="225">
        <v>0</v>
      </c>
      <c r="DK336" s="225">
        <v>0</v>
      </c>
      <c r="DL336" s="225">
        <v>0</v>
      </c>
      <c r="DM336" s="225">
        <v>0</v>
      </c>
      <c r="DN336" s="225">
        <v>0</v>
      </c>
      <c r="DO336" s="225">
        <v>0</v>
      </c>
      <c r="DP336" s="224">
        <v>0</v>
      </c>
      <c r="DQ336" s="224">
        <v>0</v>
      </c>
      <c r="DR336" s="224">
        <v>0</v>
      </c>
      <c r="DS336" s="225">
        <v>0</v>
      </c>
      <c r="DT336" s="225">
        <v>0</v>
      </c>
      <c r="DU336" s="225">
        <v>0</v>
      </c>
      <c r="DV336" s="225">
        <v>0</v>
      </c>
      <c r="DW336" s="225">
        <v>0</v>
      </c>
      <c r="DX336" s="225">
        <v>0</v>
      </c>
      <c r="DY336" s="225">
        <v>0</v>
      </c>
      <c r="DZ336" s="225">
        <v>0</v>
      </c>
      <c r="EA336" s="225">
        <v>0</v>
      </c>
      <c r="EB336" s="225">
        <v>0</v>
      </c>
      <c r="EC336" s="225">
        <v>0</v>
      </c>
      <c r="ED336" s="225">
        <v>0</v>
      </c>
    </row>
    <row r="337" spans="1:134" ht="15" x14ac:dyDescent="0.25">
      <c r="A337" s="216">
        <v>116</v>
      </c>
      <c r="B337" s="216">
        <v>99</v>
      </c>
      <c r="C337" s="216" t="s">
        <v>1035</v>
      </c>
      <c r="D337" s="2">
        <v>99712</v>
      </c>
      <c r="E337" s="2">
        <v>99712</v>
      </c>
      <c r="F337" s="217" t="s">
        <v>773</v>
      </c>
      <c r="G337" s="20">
        <v>359</v>
      </c>
      <c r="H337" s="20">
        <v>151</v>
      </c>
      <c r="I337" s="20">
        <v>140</v>
      </c>
      <c r="J337" s="20">
        <v>11</v>
      </c>
      <c r="K337" s="20">
        <v>0</v>
      </c>
      <c r="L337" s="20">
        <v>103</v>
      </c>
      <c r="M337" s="20">
        <v>103</v>
      </c>
      <c r="N337" s="20">
        <v>0</v>
      </c>
      <c r="O337" s="20">
        <v>0</v>
      </c>
      <c r="P337" s="20">
        <v>0</v>
      </c>
      <c r="Q337" s="20">
        <v>103</v>
      </c>
      <c r="R337" s="20">
        <v>0</v>
      </c>
      <c r="S337" s="20">
        <v>2502.2524271844659</v>
      </c>
      <c r="T337" s="20">
        <v>2502.2524271844659</v>
      </c>
      <c r="U337" s="20">
        <v>0</v>
      </c>
      <c r="V337" s="20">
        <v>0</v>
      </c>
      <c r="W337" s="20">
        <v>0</v>
      </c>
      <c r="X337" s="20">
        <v>2502.2524271844659</v>
      </c>
      <c r="Y337" s="20">
        <v>0</v>
      </c>
      <c r="Z337" s="20">
        <v>151</v>
      </c>
      <c r="AA337" s="20">
        <v>0</v>
      </c>
      <c r="AB337" s="218">
        <v>0</v>
      </c>
      <c r="AC337" s="218">
        <v>0</v>
      </c>
      <c r="AD337" s="219">
        <v>151</v>
      </c>
      <c r="AE337" s="220">
        <v>0</v>
      </c>
      <c r="AF337" s="220">
        <v>140</v>
      </c>
      <c r="AG337" s="221">
        <v>140</v>
      </c>
      <c r="AH337" s="220">
        <v>0</v>
      </c>
      <c r="AI337" s="220">
        <v>0</v>
      </c>
      <c r="AJ337" s="220">
        <v>137.27625101700647</v>
      </c>
      <c r="AK337" s="220">
        <v>137.27625101700647</v>
      </c>
      <c r="AL337" s="220">
        <v>0</v>
      </c>
      <c r="AM337" s="220">
        <v>0</v>
      </c>
      <c r="AN337" s="220">
        <v>127.74357545430729</v>
      </c>
      <c r="AO337" s="220">
        <v>127.74357545430729</v>
      </c>
      <c r="AP337" s="220">
        <v>0</v>
      </c>
      <c r="AQ337" s="220">
        <v>0</v>
      </c>
      <c r="AR337" s="220">
        <v>0</v>
      </c>
      <c r="AS337" s="220">
        <v>124.79979531976272</v>
      </c>
      <c r="AT337" s="220">
        <v>130.88944964811634</v>
      </c>
      <c r="AU337" s="220">
        <v>137.27625101700647</v>
      </c>
      <c r="AV337" s="220">
        <v>143.97469883131544</v>
      </c>
      <c r="AW337" s="220">
        <v>151</v>
      </c>
      <c r="AX337" s="220">
        <v>116.56015049893072</v>
      </c>
      <c r="AY337" s="220">
        <v>122.02381071014612</v>
      </c>
      <c r="AZ337" s="220">
        <v>127.74357545430729</v>
      </c>
      <c r="BA337" s="220">
        <v>133.7314494186129</v>
      </c>
      <c r="BB337" s="220">
        <v>140</v>
      </c>
      <c r="BC337" s="220">
        <v>0</v>
      </c>
      <c r="BD337" s="220">
        <v>0</v>
      </c>
      <c r="BE337" s="220">
        <v>0</v>
      </c>
      <c r="BF337" s="220">
        <v>0</v>
      </c>
      <c r="BG337" s="220">
        <v>0</v>
      </c>
      <c r="BH337" s="222">
        <v>152.42986389838308</v>
      </c>
      <c r="BI337" s="222">
        <v>153.87326760317606</v>
      </c>
      <c r="BJ337" s="222">
        <v>155.33033932683182</v>
      </c>
      <c r="BK337" s="223">
        <v>156.24636819426101</v>
      </c>
      <c r="BL337" s="223">
        <v>157.16239706169026</v>
      </c>
      <c r="BM337" s="223">
        <v>158.0784259291195</v>
      </c>
      <c r="BN337" s="223">
        <v>158.99445479654869</v>
      </c>
      <c r="BO337" s="223">
        <v>160.07759885163679</v>
      </c>
      <c r="BP337" s="223">
        <v>161.16074290672489</v>
      </c>
      <c r="BQ337" s="223">
        <v>164.16352916907627</v>
      </c>
      <c r="BR337" s="223">
        <v>167.7411434685263</v>
      </c>
      <c r="BS337" s="223">
        <v>169.31200347127063</v>
      </c>
      <c r="BT337" s="223">
        <v>170.17465079627888</v>
      </c>
      <c r="BU337" s="223">
        <v>171.06800349520992</v>
      </c>
      <c r="BV337" s="223">
        <v>171.98284995588693</v>
      </c>
      <c r="BW337" s="222">
        <v>141.32570162763994</v>
      </c>
      <c r="BX337" s="222">
        <v>142.66395671817648</v>
      </c>
      <c r="BY337" s="222">
        <v>144.01488414408249</v>
      </c>
      <c r="BZ337" s="223">
        <v>144.86418243176519</v>
      </c>
      <c r="CA337" s="223">
        <v>145.71348071944792</v>
      </c>
      <c r="CB337" s="223">
        <v>146.56277900713067</v>
      </c>
      <c r="CC337" s="223">
        <v>147.41207729481337</v>
      </c>
      <c r="CD337" s="223">
        <v>148.41631681608712</v>
      </c>
      <c r="CE337" s="223">
        <v>149.42055633736084</v>
      </c>
      <c r="CF337" s="223">
        <v>152.20459658060051</v>
      </c>
      <c r="CG337" s="223">
        <v>155.52158997081909</v>
      </c>
      <c r="CH337" s="223">
        <v>156.97801646342973</v>
      </c>
      <c r="CI337" s="223">
        <v>157.77782193032479</v>
      </c>
      <c r="CJ337" s="223">
        <v>158.60609595582378</v>
      </c>
      <c r="CK337" s="223">
        <v>159.45429797234553</v>
      </c>
      <c r="CL337" s="222">
        <v>0</v>
      </c>
      <c r="CM337" s="222">
        <v>0</v>
      </c>
      <c r="CN337" s="222">
        <v>0</v>
      </c>
      <c r="CO337" s="223">
        <v>0</v>
      </c>
      <c r="CP337" s="223">
        <v>0</v>
      </c>
      <c r="CQ337" s="223">
        <v>0</v>
      </c>
      <c r="CR337" s="223">
        <v>0</v>
      </c>
      <c r="CS337" s="223">
        <v>0</v>
      </c>
      <c r="CT337" s="223">
        <v>0</v>
      </c>
      <c r="CU337" s="223">
        <v>0</v>
      </c>
      <c r="CV337" s="223">
        <v>0</v>
      </c>
      <c r="CW337" s="223">
        <v>0</v>
      </c>
      <c r="CX337" s="223">
        <v>0</v>
      </c>
      <c r="CY337" s="223">
        <v>0</v>
      </c>
      <c r="CZ337" s="223">
        <v>0</v>
      </c>
      <c r="DA337" s="224">
        <v>0</v>
      </c>
      <c r="DB337" s="224">
        <v>0</v>
      </c>
      <c r="DC337" s="224">
        <v>0</v>
      </c>
      <c r="DD337" s="225">
        <v>0</v>
      </c>
      <c r="DE337" s="225">
        <v>0</v>
      </c>
      <c r="DF337" s="225">
        <v>0</v>
      </c>
      <c r="DG337" s="225">
        <v>0</v>
      </c>
      <c r="DH337" s="225">
        <v>0</v>
      </c>
      <c r="DI337" s="225">
        <v>0</v>
      </c>
      <c r="DJ337" s="225">
        <v>0</v>
      </c>
      <c r="DK337" s="225">
        <v>0</v>
      </c>
      <c r="DL337" s="225">
        <v>0</v>
      </c>
      <c r="DM337" s="225">
        <v>0</v>
      </c>
      <c r="DN337" s="225">
        <v>0</v>
      </c>
      <c r="DO337" s="225">
        <v>0</v>
      </c>
      <c r="DP337" s="224">
        <v>0</v>
      </c>
      <c r="DQ337" s="224">
        <v>0</v>
      </c>
      <c r="DR337" s="224">
        <v>0</v>
      </c>
      <c r="DS337" s="225">
        <v>0</v>
      </c>
      <c r="DT337" s="225">
        <v>0</v>
      </c>
      <c r="DU337" s="225">
        <v>0</v>
      </c>
      <c r="DV337" s="225">
        <v>0</v>
      </c>
      <c r="DW337" s="225">
        <v>0</v>
      </c>
      <c r="DX337" s="225">
        <v>0</v>
      </c>
      <c r="DY337" s="225">
        <v>0</v>
      </c>
      <c r="DZ337" s="225">
        <v>0</v>
      </c>
      <c r="EA337" s="225">
        <v>0</v>
      </c>
      <c r="EB337" s="225">
        <v>0</v>
      </c>
      <c r="EC337" s="225">
        <v>0</v>
      </c>
      <c r="ED337" s="225">
        <v>0</v>
      </c>
    </row>
    <row r="338" spans="1:134" ht="15" x14ac:dyDescent="0.25">
      <c r="A338" s="216">
        <v>117</v>
      </c>
      <c r="B338" s="216">
        <v>99</v>
      </c>
      <c r="C338" s="216" t="s">
        <v>1036</v>
      </c>
      <c r="D338" s="2">
        <v>99712</v>
      </c>
      <c r="E338" s="2">
        <v>99712</v>
      </c>
      <c r="F338" s="217" t="s">
        <v>773</v>
      </c>
      <c r="G338" s="20">
        <v>125</v>
      </c>
      <c r="H338" s="20">
        <v>51</v>
      </c>
      <c r="I338" s="20">
        <v>48</v>
      </c>
      <c r="J338" s="20">
        <v>3</v>
      </c>
      <c r="K338" s="20">
        <v>0</v>
      </c>
      <c r="L338" s="20">
        <v>42</v>
      </c>
      <c r="M338" s="20">
        <v>42</v>
      </c>
      <c r="N338" s="20">
        <v>0</v>
      </c>
      <c r="O338" s="20">
        <v>0</v>
      </c>
      <c r="P338" s="20">
        <v>0</v>
      </c>
      <c r="Q338" s="20">
        <v>42</v>
      </c>
      <c r="R338" s="20">
        <v>0</v>
      </c>
      <c r="S338" s="20">
        <v>2520.2380952380954</v>
      </c>
      <c r="T338" s="20">
        <v>2520.2380952380954</v>
      </c>
      <c r="U338" s="20">
        <v>0</v>
      </c>
      <c r="V338" s="20">
        <v>0</v>
      </c>
      <c r="W338" s="20">
        <v>0</v>
      </c>
      <c r="X338" s="20">
        <v>2520.2380952380954</v>
      </c>
      <c r="Y338" s="20">
        <v>0</v>
      </c>
      <c r="Z338" s="20">
        <v>51</v>
      </c>
      <c r="AA338" s="20">
        <v>0</v>
      </c>
      <c r="AB338" s="218">
        <v>0</v>
      </c>
      <c r="AC338" s="218">
        <v>0</v>
      </c>
      <c r="AD338" s="219">
        <v>51</v>
      </c>
      <c r="AE338" s="220">
        <v>0</v>
      </c>
      <c r="AF338" s="220">
        <v>48</v>
      </c>
      <c r="AG338" s="221">
        <v>48</v>
      </c>
      <c r="AH338" s="220">
        <v>0</v>
      </c>
      <c r="AI338" s="220">
        <v>0</v>
      </c>
      <c r="AJ338" s="220">
        <v>46.364826502432649</v>
      </c>
      <c r="AK338" s="220">
        <v>46.364826502432649</v>
      </c>
      <c r="AL338" s="220">
        <v>0</v>
      </c>
      <c r="AM338" s="220">
        <v>0</v>
      </c>
      <c r="AN338" s="220">
        <v>43.797797298619642</v>
      </c>
      <c r="AO338" s="220">
        <v>43.797797298619642</v>
      </c>
      <c r="AP338" s="220">
        <v>0</v>
      </c>
      <c r="AQ338" s="220">
        <v>0</v>
      </c>
      <c r="AR338" s="220">
        <v>0</v>
      </c>
      <c r="AS338" s="220">
        <v>42.150924247072176</v>
      </c>
      <c r="AT338" s="220">
        <v>44.207694914264458</v>
      </c>
      <c r="AU338" s="220">
        <v>46.364826502432649</v>
      </c>
      <c r="AV338" s="220">
        <v>48.627216161570111</v>
      </c>
      <c r="AW338" s="220">
        <v>51</v>
      </c>
      <c r="AX338" s="220">
        <v>39.96348017106196</v>
      </c>
      <c r="AY338" s="220">
        <v>41.836735100621524</v>
      </c>
      <c r="AZ338" s="220">
        <v>43.797797298619642</v>
      </c>
      <c r="BA338" s="220">
        <v>45.850782657810136</v>
      </c>
      <c r="BB338" s="220">
        <v>48</v>
      </c>
      <c r="BC338" s="220">
        <v>0</v>
      </c>
      <c r="BD338" s="220">
        <v>0</v>
      </c>
      <c r="BE338" s="220">
        <v>0</v>
      </c>
      <c r="BF338" s="220">
        <v>0</v>
      </c>
      <c r="BG338" s="220">
        <v>0</v>
      </c>
      <c r="BH338" s="222">
        <v>51.472203848237228</v>
      </c>
      <c r="BI338" s="222">
        <v>51.948779784205641</v>
      </c>
      <c r="BJ338" s="222">
        <v>52.42976828862389</v>
      </c>
      <c r="BK338" s="223">
        <v>53.855967299935095</v>
      </c>
      <c r="BL338" s="223">
        <v>55.2821663112463</v>
      </c>
      <c r="BM338" s="223">
        <v>56.708365322557498</v>
      </c>
      <c r="BN338" s="223">
        <v>58.134564333868703</v>
      </c>
      <c r="BO338" s="223">
        <v>59.820951122976794</v>
      </c>
      <c r="BP338" s="223">
        <v>61.507337912084878</v>
      </c>
      <c r="BQ338" s="223">
        <v>66.182486207971124</v>
      </c>
      <c r="BR338" s="223">
        <v>71.752605401974307</v>
      </c>
      <c r="BS338" s="223">
        <v>74.198335075439417</v>
      </c>
      <c r="BT338" s="223">
        <v>75.541422401376892</v>
      </c>
      <c r="BU338" s="223">
        <v>76.932316052516228</v>
      </c>
      <c r="BV338" s="223">
        <v>78.356674131296884</v>
      </c>
      <c r="BW338" s="222">
        <v>48.444427151282099</v>
      </c>
      <c r="BX338" s="222">
        <v>48.892969208664134</v>
      </c>
      <c r="BY338" s="222">
        <v>49.345664271646015</v>
      </c>
      <c r="BZ338" s="223">
        <v>50.687969223468329</v>
      </c>
      <c r="CA338" s="223">
        <v>52.030274175290636</v>
      </c>
      <c r="CB338" s="223">
        <v>53.372579127112935</v>
      </c>
      <c r="CC338" s="223">
        <v>54.714884078935249</v>
      </c>
      <c r="CD338" s="223">
        <v>56.302071645154633</v>
      </c>
      <c r="CE338" s="223">
        <v>57.889259211374004</v>
      </c>
      <c r="CF338" s="223">
        <v>62.289398783972821</v>
      </c>
      <c r="CG338" s="223">
        <v>67.531863907740529</v>
      </c>
      <c r="CH338" s="223">
        <v>69.833727129825334</v>
      </c>
      <c r="CI338" s="223">
        <v>71.09780931894295</v>
      </c>
      <c r="CJ338" s="223">
        <v>72.406885696485858</v>
      </c>
      <c r="CK338" s="223">
        <v>73.747458005926489</v>
      </c>
      <c r="CL338" s="222">
        <v>0</v>
      </c>
      <c r="CM338" s="222">
        <v>0</v>
      </c>
      <c r="CN338" s="222">
        <v>0</v>
      </c>
      <c r="CO338" s="223">
        <v>0</v>
      </c>
      <c r="CP338" s="223">
        <v>0</v>
      </c>
      <c r="CQ338" s="223">
        <v>0</v>
      </c>
      <c r="CR338" s="223">
        <v>0</v>
      </c>
      <c r="CS338" s="223">
        <v>0</v>
      </c>
      <c r="CT338" s="223">
        <v>0</v>
      </c>
      <c r="CU338" s="223">
        <v>0</v>
      </c>
      <c r="CV338" s="223">
        <v>0</v>
      </c>
      <c r="CW338" s="223">
        <v>0</v>
      </c>
      <c r="CX338" s="223">
        <v>0</v>
      </c>
      <c r="CY338" s="223">
        <v>0</v>
      </c>
      <c r="CZ338" s="223">
        <v>0</v>
      </c>
      <c r="DA338" s="224">
        <v>0</v>
      </c>
      <c r="DB338" s="224">
        <v>0</v>
      </c>
      <c r="DC338" s="224">
        <v>0</v>
      </c>
      <c r="DD338" s="225">
        <v>0</v>
      </c>
      <c r="DE338" s="225">
        <v>0</v>
      </c>
      <c r="DF338" s="225">
        <v>0</v>
      </c>
      <c r="DG338" s="225">
        <v>0</v>
      </c>
      <c r="DH338" s="225">
        <v>0</v>
      </c>
      <c r="DI338" s="225">
        <v>0</v>
      </c>
      <c r="DJ338" s="225">
        <v>0</v>
      </c>
      <c r="DK338" s="225">
        <v>0</v>
      </c>
      <c r="DL338" s="225">
        <v>0</v>
      </c>
      <c r="DM338" s="225">
        <v>0</v>
      </c>
      <c r="DN338" s="225">
        <v>0</v>
      </c>
      <c r="DO338" s="225">
        <v>0</v>
      </c>
      <c r="DP338" s="224">
        <v>0</v>
      </c>
      <c r="DQ338" s="224">
        <v>0</v>
      </c>
      <c r="DR338" s="224">
        <v>0</v>
      </c>
      <c r="DS338" s="225">
        <v>0</v>
      </c>
      <c r="DT338" s="225">
        <v>0</v>
      </c>
      <c r="DU338" s="225">
        <v>0</v>
      </c>
      <c r="DV338" s="225">
        <v>0</v>
      </c>
      <c r="DW338" s="225">
        <v>0</v>
      </c>
      <c r="DX338" s="225">
        <v>0</v>
      </c>
      <c r="DY338" s="225">
        <v>0</v>
      </c>
      <c r="DZ338" s="225">
        <v>0</v>
      </c>
      <c r="EA338" s="225">
        <v>0</v>
      </c>
      <c r="EB338" s="225">
        <v>0</v>
      </c>
      <c r="EC338" s="225">
        <v>0</v>
      </c>
      <c r="ED338" s="225">
        <v>0</v>
      </c>
    </row>
    <row r="339" spans="1:134" ht="15" x14ac:dyDescent="0.25">
      <c r="A339" s="216">
        <v>121</v>
      </c>
      <c r="B339" s="216">
        <v>99</v>
      </c>
      <c r="C339" s="216" t="s">
        <v>1037</v>
      </c>
      <c r="D339" s="2">
        <v>99712</v>
      </c>
      <c r="E339" s="2">
        <v>99712</v>
      </c>
      <c r="F339" s="217" t="s">
        <v>703</v>
      </c>
      <c r="G339" s="20">
        <v>74</v>
      </c>
      <c r="H339" s="20">
        <v>34</v>
      </c>
      <c r="I339" s="20">
        <v>28</v>
      </c>
      <c r="J339" s="20">
        <v>6</v>
      </c>
      <c r="K339" s="20">
        <v>0</v>
      </c>
      <c r="L339" s="20">
        <v>35</v>
      </c>
      <c r="M339" s="20">
        <v>35</v>
      </c>
      <c r="N339" s="20">
        <v>0</v>
      </c>
      <c r="O339" s="20">
        <v>0</v>
      </c>
      <c r="P339" s="20">
        <v>0</v>
      </c>
      <c r="Q339" s="20">
        <v>35</v>
      </c>
      <c r="R339" s="20">
        <v>0</v>
      </c>
      <c r="S339" s="20">
        <v>2755.7142857142858</v>
      </c>
      <c r="T339" s="20">
        <v>2755.7142857142858</v>
      </c>
      <c r="U339" s="20">
        <v>0</v>
      </c>
      <c r="V339" s="20">
        <v>0</v>
      </c>
      <c r="W339" s="20">
        <v>0</v>
      </c>
      <c r="X339" s="20">
        <v>2755.7142857142858</v>
      </c>
      <c r="Y339" s="20">
        <v>0</v>
      </c>
      <c r="Z339" s="20">
        <v>34</v>
      </c>
      <c r="AA339" s="20">
        <v>0</v>
      </c>
      <c r="AB339" s="218">
        <v>0</v>
      </c>
      <c r="AC339" s="218">
        <v>0</v>
      </c>
      <c r="AD339" s="219">
        <v>34</v>
      </c>
      <c r="AE339" s="220">
        <v>0</v>
      </c>
      <c r="AF339" s="220">
        <v>28</v>
      </c>
      <c r="AG339" s="221">
        <v>28</v>
      </c>
      <c r="AH339" s="220">
        <v>0</v>
      </c>
      <c r="AI339" s="220">
        <v>0</v>
      </c>
      <c r="AJ339" s="220">
        <v>30.909884334955098</v>
      </c>
      <c r="AK339" s="220">
        <v>30.909884334955098</v>
      </c>
      <c r="AL339" s="220">
        <v>0</v>
      </c>
      <c r="AM339" s="220">
        <v>0</v>
      </c>
      <c r="AN339" s="220">
        <v>25.54871509086146</v>
      </c>
      <c r="AO339" s="220">
        <v>25.54871509086146</v>
      </c>
      <c r="AP339" s="220">
        <v>0</v>
      </c>
      <c r="AQ339" s="220">
        <v>0</v>
      </c>
      <c r="AR339" s="220">
        <v>0</v>
      </c>
      <c r="AS339" s="220">
        <v>28.100616164714783</v>
      </c>
      <c r="AT339" s="220">
        <v>29.471796609509639</v>
      </c>
      <c r="AU339" s="220">
        <v>30.909884334955098</v>
      </c>
      <c r="AV339" s="220">
        <v>32.41814410771341</v>
      </c>
      <c r="AW339" s="220">
        <v>34</v>
      </c>
      <c r="AX339" s="220">
        <v>23.312030099786146</v>
      </c>
      <c r="AY339" s="220">
        <v>24.404762142029224</v>
      </c>
      <c r="AZ339" s="220">
        <v>25.54871509086146</v>
      </c>
      <c r="BA339" s="220">
        <v>26.746289883722582</v>
      </c>
      <c r="BB339" s="220">
        <v>28</v>
      </c>
      <c r="BC339" s="220">
        <v>0</v>
      </c>
      <c r="BD339" s="220">
        <v>0</v>
      </c>
      <c r="BE339" s="220">
        <v>0</v>
      </c>
      <c r="BF339" s="220">
        <v>0</v>
      </c>
      <c r="BG339" s="220">
        <v>0</v>
      </c>
      <c r="BH339" s="222">
        <v>34.31480256549149</v>
      </c>
      <c r="BI339" s="222">
        <v>34.632519856137094</v>
      </c>
      <c r="BJ339" s="222">
        <v>34.953178859082591</v>
      </c>
      <c r="BK339" s="223">
        <v>35.831109753607407</v>
      </c>
      <c r="BL339" s="223">
        <v>36.70904064813223</v>
      </c>
      <c r="BM339" s="223">
        <v>37.586971542657039</v>
      </c>
      <c r="BN339" s="223">
        <v>38.464902437181856</v>
      </c>
      <c r="BO339" s="223">
        <v>39.502998138086404</v>
      </c>
      <c r="BP339" s="223">
        <v>40.541093838990967</v>
      </c>
      <c r="BQ339" s="223">
        <v>43.418993131369568</v>
      </c>
      <c r="BR339" s="223">
        <v>46.847813154253458</v>
      </c>
      <c r="BS339" s="223">
        <v>48.353340519622378</v>
      </c>
      <c r="BT339" s="223">
        <v>49.180110029440755</v>
      </c>
      <c r="BU339" s="223">
        <v>50.036307865541481</v>
      </c>
      <c r="BV339" s="223">
        <v>50.913105530039857</v>
      </c>
      <c r="BW339" s="222">
        <v>28.259249171581224</v>
      </c>
      <c r="BX339" s="222">
        <v>28.52089870505408</v>
      </c>
      <c r="BY339" s="222">
        <v>28.784970825126841</v>
      </c>
      <c r="BZ339" s="223">
        <v>29.507972738264925</v>
      </c>
      <c r="CA339" s="223">
        <v>30.230974651403013</v>
      </c>
      <c r="CB339" s="223">
        <v>30.95397656454109</v>
      </c>
      <c r="CC339" s="223">
        <v>31.676978477679178</v>
      </c>
      <c r="CD339" s="223">
        <v>32.531880819600573</v>
      </c>
      <c r="CE339" s="223">
        <v>33.386783161521976</v>
      </c>
      <c r="CF339" s="223">
        <v>35.75681787289259</v>
      </c>
      <c r="CG339" s="223">
        <v>38.580552009385201</v>
      </c>
      <c r="CH339" s="223">
        <v>39.820398074983139</v>
      </c>
      <c r="CI339" s="223">
        <v>40.501267083068861</v>
      </c>
      <c r="CJ339" s="223">
        <v>41.206371183387105</v>
      </c>
      <c r="CK339" s="223">
        <v>41.92843984826812</v>
      </c>
      <c r="CL339" s="222">
        <v>0</v>
      </c>
      <c r="CM339" s="222">
        <v>0</v>
      </c>
      <c r="CN339" s="222">
        <v>0</v>
      </c>
      <c r="CO339" s="223">
        <v>0</v>
      </c>
      <c r="CP339" s="223">
        <v>0</v>
      </c>
      <c r="CQ339" s="223">
        <v>0</v>
      </c>
      <c r="CR339" s="223">
        <v>0</v>
      </c>
      <c r="CS339" s="223">
        <v>0</v>
      </c>
      <c r="CT339" s="223">
        <v>0</v>
      </c>
      <c r="CU339" s="223">
        <v>0</v>
      </c>
      <c r="CV339" s="223">
        <v>0</v>
      </c>
      <c r="CW339" s="223">
        <v>0</v>
      </c>
      <c r="CX339" s="223">
        <v>0</v>
      </c>
      <c r="CY339" s="223">
        <v>0</v>
      </c>
      <c r="CZ339" s="223">
        <v>0</v>
      </c>
      <c r="DA339" s="224">
        <v>0</v>
      </c>
      <c r="DB339" s="224">
        <v>0</v>
      </c>
      <c r="DC339" s="224">
        <v>0</v>
      </c>
      <c r="DD339" s="225">
        <v>0</v>
      </c>
      <c r="DE339" s="225">
        <v>0</v>
      </c>
      <c r="DF339" s="225">
        <v>0</v>
      </c>
      <c r="DG339" s="225">
        <v>0</v>
      </c>
      <c r="DH339" s="225">
        <v>0</v>
      </c>
      <c r="DI339" s="225">
        <v>0</v>
      </c>
      <c r="DJ339" s="225">
        <v>0</v>
      </c>
      <c r="DK339" s="225">
        <v>0</v>
      </c>
      <c r="DL339" s="225">
        <v>0</v>
      </c>
      <c r="DM339" s="225">
        <v>0</v>
      </c>
      <c r="DN339" s="225">
        <v>0</v>
      </c>
      <c r="DO339" s="225">
        <v>0</v>
      </c>
      <c r="DP339" s="224">
        <v>0</v>
      </c>
      <c r="DQ339" s="224">
        <v>0</v>
      </c>
      <c r="DR339" s="224">
        <v>0</v>
      </c>
      <c r="DS339" s="225">
        <v>0</v>
      </c>
      <c r="DT339" s="225">
        <v>0</v>
      </c>
      <c r="DU339" s="225">
        <v>0</v>
      </c>
      <c r="DV339" s="225">
        <v>0</v>
      </c>
      <c r="DW339" s="225">
        <v>0</v>
      </c>
      <c r="DX339" s="225">
        <v>0</v>
      </c>
      <c r="DY339" s="225">
        <v>0</v>
      </c>
      <c r="DZ339" s="225">
        <v>0</v>
      </c>
      <c r="EA339" s="225">
        <v>0</v>
      </c>
      <c r="EB339" s="225">
        <v>0</v>
      </c>
      <c r="EC339" s="225">
        <v>0</v>
      </c>
      <c r="ED339" s="225">
        <v>0</v>
      </c>
    </row>
    <row r="340" spans="1:134" ht="15" x14ac:dyDescent="0.25">
      <c r="A340" s="216">
        <v>134</v>
      </c>
      <c r="B340" s="216">
        <v>99</v>
      </c>
      <c r="C340" s="216" t="s">
        <v>1038</v>
      </c>
      <c r="D340" s="2">
        <v>99712</v>
      </c>
      <c r="E340" s="2">
        <v>99712</v>
      </c>
      <c r="F340" s="217" t="s">
        <v>703</v>
      </c>
      <c r="G340" s="20">
        <v>60</v>
      </c>
      <c r="H340" s="20">
        <v>31</v>
      </c>
      <c r="I340" s="20">
        <v>26</v>
      </c>
      <c r="J340" s="20">
        <v>5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  <c r="S340" s="20">
        <v>834.49503068156923</v>
      </c>
      <c r="T340" s="20">
        <v>834.49503068156923</v>
      </c>
      <c r="U340" s="20">
        <v>1408.3846153846155</v>
      </c>
      <c r="V340" s="20">
        <v>0</v>
      </c>
      <c r="W340" s="20">
        <v>0</v>
      </c>
      <c r="X340" s="20">
        <v>1365.173957061457</v>
      </c>
      <c r="Y340" s="20">
        <v>0.71028239778239777</v>
      </c>
      <c r="Z340" s="20">
        <v>30.249436936936938</v>
      </c>
      <c r="AA340" s="20">
        <v>4.0280665280665283E-2</v>
      </c>
      <c r="AB340" s="218">
        <v>0</v>
      </c>
      <c r="AC340" s="218">
        <v>0</v>
      </c>
      <c r="AD340" s="219">
        <v>31</v>
      </c>
      <c r="AE340" s="220">
        <v>0.59572072072072069</v>
      </c>
      <c r="AF340" s="220">
        <v>25.370495495495494</v>
      </c>
      <c r="AG340" s="221">
        <v>25.966216216216214</v>
      </c>
      <c r="AH340" s="220">
        <v>3.3783783783783786E-2</v>
      </c>
      <c r="AI340" s="220">
        <v>0.64572784590024956</v>
      </c>
      <c r="AJ340" s="220">
        <v>27.500194027007037</v>
      </c>
      <c r="AK340" s="220">
        <v>28.145921872907287</v>
      </c>
      <c r="AL340" s="220">
        <v>3.6619726610600166E-2</v>
      </c>
      <c r="AM340" s="220">
        <v>0.54356782026486938</v>
      </c>
      <c r="AN340" s="220">
        <v>23.149412897442801</v>
      </c>
      <c r="AO340" s="220">
        <v>23.69298071770767</v>
      </c>
      <c r="AP340" s="220">
        <v>3.0826152377969908E-2</v>
      </c>
      <c r="AQ340" s="220">
        <v>0</v>
      </c>
      <c r="AR340" s="220">
        <v>0</v>
      </c>
      <c r="AS340" s="220">
        <v>25.587858517419029</v>
      </c>
      <c r="AT340" s="220">
        <v>26.836427980010331</v>
      </c>
      <c r="AU340" s="220">
        <v>28.145921872907284</v>
      </c>
      <c r="AV340" s="220">
        <v>29.519313027273306</v>
      </c>
      <c r="AW340" s="220">
        <v>30.959719334719335</v>
      </c>
      <c r="AX340" s="220">
        <v>21.618757643213836</v>
      </c>
      <c r="AY340" s="220">
        <v>22.6321189459021</v>
      </c>
      <c r="AZ340" s="220">
        <v>23.69298071770767</v>
      </c>
      <c r="BA340" s="220">
        <v>24.803569503654892</v>
      </c>
      <c r="BB340" s="220">
        <v>25.966216216216214</v>
      </c>
      <c r="BC340" s="220">
        <v>0</v>
      </c>
      <c r="BD340" s="220">
        <v>0</v>
      </c>
      <c r="BE340" s="220">
        <v>0</v>
      </c>
      <c r="BF340" s="220">
        <v>0</v>
      </c>
      <c r="BG340" s="220">
        <v>0</v>
      </c>
      <c r="BH340" s="222">
        <v>31.351600473950242</v>
      </c>
      <c r="BI340" s="222">
        <v>31.748441956187637</v>
      </c>
      <c r="BJ340" s="222">
        <v>32.150306568333676</v>
      </c>
      <c r="BK340" s="223">
        <v>31.938932408438962</v>
      </c>
      <c r="BL340" s="223">
        <v>31.72894794090616</v>
      </c>
      <c r="BM340" s="223">
        <v>31.956725790543871</v>
      </c>
      <c r="BN340" s="223">
        <v>32.186138826727387</v>
      </c>
      <c r="BO340" s="223">
        <v>32.417198788240981</v>
      </c>
      <c r="BP340" s="223">
        <v>32.649917498140091</v>
      </c>
      <c r="BQ340" s="223">
        <v>32.884306864356262</v>
      </c>
      <c r="BR340" s="223">
        <v>33.06890703218717</v>
      </c>
      <c r="BS340" s="223">
        <v>33.254543476139197</v>
      </c>
      <c r="BT340" s="223">
        <v>33.441222013477919</v>
      </c>
      <c r="BU340" s="223">
        <v>33.628948494124835</v>
      </c>
      <c r="BV340" s="223">
        <v>33.817728800840719</v>
      </c>
      <c r="BW340" s="222">
        <v>26.294890720087295</v>
      </c>
      <c r="BX340" s="222">
        <v>26.627725511641241</v>
      </c>
      <c r="BY340" s="222">
        <v>26.9647732508605</v>
      </c>
      <c r="BZ340" s="223">
        <v>26.787491697400416</v>
      </c>
      <c r="CA340" s="223">
        <v>26.611375692372906</v>
      </c>
      <c r="CB340" s="223">
        <v>26.802415179165823</v>
      </c>
      <c r="CC340" s="223">
        <v>26.994826112739094</v>
      </c>
      <c r="CD340" s="223">
        <v>27.188618338524694</v>
      </c>
      <c r="CE340" s="223">
        <v>27.383801772633625</v>
      </c>
      <c r="CF340" s="223">
        <v>27.580386402363317</v>
      </c>
      <c r="CG340" s="223">
        <v>27.735212349576333</v>
      </c>
      <c r="CH340" s="223">
        <v>27.890907431600617</v>
      </c>
      <c r="CI340" s="223">
        <v>28.047476527433091</v>
      </c>
      <c r="CJ340" s="223">
        <v>28.204924543459541</v>
      </c>
      <c r="CK340" s="223">
        <v>28.36325641360834</v>
      </c>
      <c r="CL340" s="222">
        <v>0</v>
      </c>
      <c r="CM340" s="222">
        <v>0</v>
      </c>
      <c r="CN340" s="222">
        <v>0</v>
      </c>
      <c r="CO340" s="223">
        <v>0</v>
      </c>
      <c r="CP340" s="223">
        <v>0</v>
      </c>
      <c r="CQ340" s="223">
        <v>0</v>
      </c>
      <c r="CR340" s="223">
        <v>0</v>
      </c>
      <c r="CS340" s="223">
        <v>0</v>
      </c>
      <c r="CT340" s="223">
        <v>0</v>
      </c>
      <c r="CU340" s="223">
        <v>0</v>
      </c>
      <c r="CV340" s="223">
        <v>0</v>
      </c>
      <c r="CW340" s="223">
        <v>0</v>
      </c>
      <c r="CX340" s="223">
        <v>0</v>
      </c>
      <c r="CY340" s="223">
        <v>0</v>
      </c>
      <c r="CZ340" s="223">
        <v>0</v>
      </c>
      <c r="DA340" s="224">
        <v>4.0790528849792146E-2</v>
      </c>
      <c r="DB340" s="224">
        <v>4.1306846156892583E-2</v>
      </c>
      <c r="DC340" s="224">
        <v>4.1829698891925157E-2</v>
      </c>
      <c r="DD340" s="225">
        <v>4.1554686974289566E-2</v>
      </c>
      <c r="DE340" s="225">
        <v>4.128148313935228E-2</v>
      </c>
      <c r="DF340" s="225">
        <v>4.1577837354337586E-2</v>
      </c>
      <c r="DG340" s="225">
        <v>4.1876319056371826E-2</v>
      </c>
      <c r="DH340" s="225">
        <v>4.2176943518398367E-2</v>
      </c>
      <c r="DI340" s="225">
        <v>4.2479726123002985E-2</v>
      </c>
      <c r="DJ340" s="225">
        <v>4.2784682363200967E-2</v>
      </c>
      <c r="DK340" s="225">
        <v>4.3024859526655176E-2</v>
      </c>
      <c r="DL340" s="225">
        <v>4.3266384954643765E-2</v>
      </c>
      <c r="DM340" s="225">
        <v>4.3509266215818264E-2</v>
      </c>
      <c r="DN340" s="225">
        <v>4.3753510921317768E-2</v>
      </c>
      <c r="DO340" s="225">
        <v>4.3999126725007442E-2</v>
      </c>
      <c r="DP340" s="224">
        <v>0</v>
      </c>
      <c r="DQ340" s="224">
        <v>0</v>
      </c>
      <c r="DR340" s="224">
        <v>0</v>
      </c>
      <c r="DS340" s="225">
        <v>0</v>
      </c>
      <c r="DT340" s="225">
        <v>0</v>
      </c>
      <c r="DU340" s="225">
        <v>0</v>
      </c>
      <c r="DV340" s="225">
        <v>0</v>
      </c>
      <c r="DW340" s="225">
        <v>0</v>
      </c>
      <c r="DX340" s="225">
        <v>0</v>
      </c>
      <c r="DY340" s="225">
        <v>0</v>
      </c>
      <c r="DZ340" s="225">
        <v>0</v>
      </c>
      <c r="EA340" s="225">
        <v>0</v>
      </c>
      <c r="EB340" s="225">
        <v>0</v>
      </c>
      <c r="EC340" s="225">
        <v>0</v>
      </c>
      <c r="ED340" s="225">
        <v>0</v>
      </c>
    </row>
    <row r="341" spans="1:134" ht="15" x14ac:dyDescent="0.25">
      <c r="A341" s="216">
        <v>138</v>
      </c>
      <c r="B341" s="216">
        <v>99</v>
      </c>
      <c r="C341" s="216" t="s">
        <v>1039</v>
      </c>
      <c r="D341" s="2">
        <v>99712</v>
      </c>
      <c r="E341" s="2">
        <v>99712</v>
      </c>
      <c r="F341" s="217" t="s">
        <v>703</v>
      </c>
      <c r="G341" s="20">
        <v>115</v>
      </c>
      <c r="H341" s="20">
        <v>58</v>
      </c>
      <c r="I341" s="20">
        <v>52</v>
      </c>
      <c r="J341" s="20">
        <v>6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834.49503068156923</v>
      </c>
      <c r="T341" s="20">
        <v>834.49503068156923</v>
      </c>
      <c r="U341" s="20">
        <v>1408.3846153846155</v>
      </c>
      <c r="V341" s="20">
        <v>0</v>
      </c>
      <c r="W341" s="20">
        <v>0</v>
      </c>
      <c r="X341" s="20">
        <v>1365.173957061457</v>
      </c>
      <c r="Y341" s="20">
        <v>1.328915453915454</v>
      </c>
      <c r="Z341" s="20">
        <v>56.59572072072072</v>
      </c>
      <c r="AA341" s="20">
        <v>7.5363825363825368E-2</v>
      </c>
      <c r="AB341" s="218">
        <v>0</v>
      </c>
      <c r="AC341" s="218">
        <v>0</v>
      </c>
      <c r="AD341" s="219">
        <v>58</v>
      </c>
      <c r="AE341" s="220">
        <v>1.1914414414414414</v>
      </c>
      <c r="AF341" s="220">
        <v>50.740990990990987</v>
      </c>
      <c r="AG341" s="221">
        <v>51.932432432432428</v>
      </c>
      <c r="AH341" s="220">
        <v>6.7567567567567571E-2</v>
      </c>
      <c r="AI341" s="220">
        <v>1.2081359697488541</v>
      </c>
      <c r="AJ341" s="220">
        <v>51.451975921497031</v>
      </c>
      <c r="AK341" s="220">
        <v>52.660111891245883</v>
      </c>
      <c r="AL341" s="220">
        <v>6.8514327206929335E-2</v>
      </c>
      <c r="AM341" s="220">
        <v>1.0871356405297388</v>
      </c>
      <c r="AN341" s="220">
        <v>46.298825794885602</v>
      </c>
      <c r="AO341" s="220">
        <v>47.385961435415339</v>
      </c>
      <c r="AP341" s="220">
        <v>6.1652304755939816E-2</v>
      </c>
      <c r="AQ341" s="220">
        <v>0</v>
      </c>
      <c r="AR341" s="220">
        <v>0</v>
      </c>
      <c r="AS341" s="220">
        <v>47.874057871300124</v>
      </c>
      <c r="AT341" s="220">
        <v>50.210091059374172</v>
      </c>
      <c r="AU341" s="220">
        <v>52.66011189124589</v>
      </c>
      <c r="AV341" s="220">
        <v>55.22968243812425</v>
      </c>
      <c r="AW341" s="220">
        <v>57.924636174636177</v>
      </c>
      <c r="AX341" s="220">
        <v>43.237515286427673</v>
      </c>
      <c r="AY341" s="220">
        <v>45.2642378918042</v>
      </c>
      <c r="AZ341" s="220">
        <v>47.385961435415339</v>
      </c>
      <c r="BA341" s="220">
        <v>49.607139007309783</v>
      </c>
      <c r="BB341" s="220">
        <v>51.932432432432428</v>
      </c>
      <c r="BC341" s="220">
        <v>0</v>
      </c>
      <c r="BD341" s="220">
        <v>0</v>
      </c>
      <c r="BE341" s="220">
        <v>0</v>
      </c>
      <c r="BF341" s="220">
        <v>0</v>
      </c>
      <c r="BG341" s="220">
        <v>0</v>
      </c>
      <c r="BH341" s="222">
        <v>58.657833144810134</v>
      </c>
      <c r="BI341" s="222">
        <v>59.400310756738158</v>
      </c>
      <c r="BJ341" s="222">
        <v>60.152186482688812</v>
      </c>
      <c r="BK341" s="223">
        <v>59.756712248047087</v>
      </c>
      <c r="BL341" s="223">
        <v>59.363838082985723</v>
      </c>
      <c r="BM341" s="223">
        <v>59.790003091985305</v>
      </c>
      <c r="BN341" s="223">
        <v>60.219227482264138</v>
      </c>
      <c r="BO341" s="223">
        <v>60.651533216708941</v>
      </c>
      <c r="BP341" s="223">
        <v>61.086942415875015</v>
      </c>
      <c r="BQ341" s="223">
        <v>61.52547735911817</v>
      </c>
      <c r="BR341" s="223">
        <v>61.87085831828567</v>
      </c>
      <c r="BS341" s="223">
        <v>62.218178116647536</v>
      </c>
      <c r="BT341" s="223">
        <v>62.56744763811998</v>
      </c>
      <c r="BU341" s="223">
        <v>62.918677827717438</v>
      </c>
      <c r="BV341" s="223">
        <v>63.271879691895535</v>
      </c>
      <c r="BW341" s="222">
        <v>52.58978144017459</v>
      </c>
      <c r="BX341" s="222">
        <v>53.255451023282482</v>
      </c>
      <c r="BY341" s="222">
        <v>53.929546501720999</v>
      </c>
      <c r="BZ341" s="223">
        <v>53.574983394800832</v>
      </c>
      <c r="CA341" s="223">
        <v>53.222751384745813</v>
      </c>
      <c r="CB341" s="223">
        <v>53.604830358331647</v>
      </c>
      <c r="CC341" s="223">
        <v>53.989652225478189</v>
      </c>
      <c r="CD341" s="223">
        <v>54.377236677049389</v>
      </c>
      <c r="CE341" s="223">
        <v>54.767603545267249</v>
      </c>
      <c r="CF341" s="223">
        <v>55.160772804726633</v>
      </c>
      <c r="CG341" s="223">
        <v>55.470424699152666</v>
      </c>
      <c r="CH341" s="223">
        <v>55.781814863201234</v>
      </c>
      <c r="CI341" s="223">
        <v>56.094953054866181</v>
      </c>
      <c r="CJ341" s="223">
        <v>56.409849086919081</v>
      </c>
      <c r="CK341" s="223">
        <v>56.726512827216681</v>
      </c>
      <c r="CL341" s="222">
        <v>0</v>
      </c>
      <c r="CM341" s="222">
        <v>0</v>
      </c>
      <c r="CN341" s="222">
        <v>0</v>
      </c>
      <c r="CO341" s="223">
        <v>0</v>
      </c>
      <c r="CP341" s="223">
        <v>0</v>
      </c>
      <c r="CQ341" s="223">
        <v>0</v>
      </c>
      <c r="CR341" s="223">
        <v>0</v>
      </c>
      <c r="CS341" s="223">
        <v>0</v>
      </c>
      <c r="CT341" s="223">
        <v>0</v>
      </c>
      <c r="CU341" s="223">
        <v>0</v>
      </c>
      <c r="CV341" s="223">
        <v>0</v>
      </c>
      <c r="CW341" s="223">
        <v>0</v>
      </c>
      <c r="CX341" s="223">
        <v>0</v>
      </c>
      <c r="CY341" s="223">
        <v>0</v>
      </c>
      <c r="CZ341" s="223">
        <v>0</v>
      </c>
      <c r="DA341" s="224">
        <v>7.6317763654449824E-2</v>
      </c>
      <c r="DB341" s="224">
        <v>7.7283776680637739E-2</v>
      </c>
      <c r="DC341" s="224">
        <v>7.8262017281666429E-2</v>
      </c>
      <c r="DD341" s="225">
        <v>7.7747478855122426E-2</v>
      </c>
      <c r="DE341" s="225">
        <v>7.723632329298169E-2</v>
      </c>
      <c r="DF341" s="225">
        <v>7.7790792469405817E-2</v>
      </c>
      <c r="DG341" s="225">
        <v>7.8349242105469868E-2</v>
      </c>
      <c r="DH341" s="225">
        <v>7.8911700776358243E-2</v>
      </c>
      <c r="DI341" s="225">
        <v>7.9478197262392691E-2</v>
      </c>
      <c r="DJ341" s="225">
        <v>8.0048760550505041E-2</v>
      </c>
      <c r="DK341" s="225">
        <v>8.049812427567743E-2</v>
      </c>
      <c r="DL341" s="225">
        <v>8.0950010560301253E-2</v>
      </c>
      <c r="DM341" s="225">
        <v>8.1404433565079343E-2</v>
      </c>
      <c r="DN341" s="225">
        <v>8.1861407530207445E-2</v>
      </c>
      <c r="DO341" s="225">
        <v>8.2320946775820372E-2</v>
      </c>
      <c r="DP341" s="224">
        <v>0</v>
      </c>
      <c r="DQ341" s="224">
        <v>0</v>
      </c>
      <c r="DR341" s="224">
        <v>0</v>
      </c>
      <c r="DS341" s="225">
        <v>0</v>
      </c>
      <c r="DT341" s="225">
        <v>0</v>
      </c>
      <c r="DU341" s="225">
        <v>0</v>
      </c>
      <c r="DV341" s="225">
        <v>0</v>
      </c>
      <c r="DW341" s="225">
        <v>0</v>
      </c>
      <c r="DX341" s="225">
        <v>0</v>
      </c>
      <c r="DY341" s="225">
        <v>0</v>
      </c>
      <c r="DZ341" s="225">
        <v>0</v>
      </c>
      <c r="EA341" s="225">
        <v>0</v>
      </c>
      <c r="EB341" s="225">
        <v>0</v>
      </c>
      <c r="EC341" s="225">
        <v>0</v>
      </c>
      <c r="ED341" s="225">
        <v>0</v>
      </c>
    </row>
    <row r="342" spans="1:134" ht="15" x14ac:dyDescent="0.25">
      <c r="A342" s="216">
        <v>194</v>
      </c>
      <c r="B342" s="216">
        <v>99</v>
      </c>
      <c r="C342" s="216" t="s">
        <v>1040</v>
      </c>
      <c r="D342" s="2">
        <v>99712</v>
      </c>
      <c r="E342" s="2">
        <v>99712</v>
      </c>
      <c r="F342" s="217" t="s">
        <v>703</v>
      </c>
      <c r="G342" s="20">
        <v>19</v>
      </c>
      <c r="H342" s="20">
        <v>30</v>
      </c>
      <c r="I342" s="20">
        <v>9</v>
      </c>
      <c r="J342" s="20">
        <v>21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20">
        <v>834.49503068156923</v>
      </c>
      <c r="T342" s="20">
        <v>834.49503068156923</v>
      </c>
      <c r="U342" s="20">
        <v>1408.3846153846155</v>
      </c>
      <c r="V342" s="20">
        <v>0</v>
      </c>
      <c r="W342" s="20">
        <v>0</v>
      </c>
      <c r="X342" s="20">
        <v>1365.173957061457</v>
      </c>
      <c r="Y342" s="20">
        <v>0.68737006237006237</v>
      </c>
      <c r="Z342" s="20">
        <v>29.273648648648649</v>
      </c>
      <c r="AA342" s="20">
        <v>3.8981288981288983E-2</v>
      </c>
      <c r="AB342" s="218">
        <v>0</v>
      </c>
      <c r="AC342" s="218">
        <v>0</v>
      </c>
      <c r="AD342" s="219">
        <v>30</v>
      </c>
      <c r="AE342" s="220">
        <v>0.20621101871101871</v>
      </c>
      <c r="AF342" s="220">
        <v>8.7820945945945947</v>
      </c>
      <c r="AG342" s="221">
        <v>8.988305613305613</v>
      </c>
      <c r="AH342" s="220">
        <v>1.1694386694386695E-2</v>
      </c>
      <c r="AI342" s="220">
        <v>0.6248979153873383</v>
      </c>
      <c r="AJ342" s="220">
        <v>26.613090993877776</v>
      </c>
      <c r="AK342" s="220">
        <v>27.237988909265116</v>
      </c>
      <c r="AL342" s="220">
        <v>3.5438445107032417E-2</v>
      </c>
      <c r="AM342" s="220">
        <v>0.1881580916301471</v>
      </c>
      <c r="AN342" s="220">
        <v>8.0132583106532778</v>
      </c>
      <c r="AO342" s="220">
        <v>8.2014164022834244</v>
      </c>
      <c r="AP342" s="220">
        <v>1.0670591207758814E-2</v>
      </c>
      <c r="AQ342" s="220">
        <v>0</v>
      </c>
      <c r="AR342" s="220">
        <v>0</v>
      </c>
      <c r="AS342" s="220">
        <v>24.762443726534542</v>
      </c>
      <c r="AT342" s="220">
        <v>25.970736754848705</v>
      </c>
      <c r="AU342" s="220">
        <v>27.237988909265113</v>
      </c>
      <c r="AV342" s="220">
        <v>28.567077123167714</v>
      </c>
      <c r="AW342" s="220">
        <v>29.96101871101871</v>
      </c>
      <c r="AX342" s="220">
        <v>7.4834161072663283</v>
      </c>
      <c r="AY342" s="220">
        <v>7.8341950197353425</v>
      </c>
      <c r="AZ342" s="220">
        <v>8.2014164022834244</v>
      </c>
      <c r="BA342" s="220">
        <v>8.5858509820343851</v>
      </c>
      <c r="BB342" s="220">
        <v>8.988305613305613</v>
      </c>
      <c r="BC342" s="220">
        <v>0</v>
      </c>
      <c r="BD342" s="220">
        <v>0</v>
      </c>
      <c r="BE342" s="220">
        <v>0</v>
      </c>
      <c r="BF342" s="220">
        <v>0</v>
      </c>
      <c r="BG342" s="220">
        <v>0</v>
      </c>
      <c r="BH342" s="222">
        <v>30.340258523177653</v>
      </c>
      <c r="BI342" s="222">
        <v>30.724298667278358</v>
      </c>
      <c r="BJ342" s="222">
        <v>31.113199904839039</v>
      </c>
      <c r="BK342" s="223">
        <v>30.908644266231253</v>
      </c>
      <c r="BL342" s="223">
        <v>30.705433491199507</v>
      </c>
      <c r="BM342" s="223">
        <v>30.92586366826826</v>
      </c>
      <c r="BN342" s="223">
        <v>31.147876283929726</v>
      </c>
      <c r="BO342" s="223">
        <v>31.371482698297726</v>
      </c>
      <c r="BP342" s="223">
        <v>31.596694353038796</v>
      </c>
      <c r="BQ342" s="223">
        <v>31.823522771957673</v>
      </c>
      <c r="BR342" s="223">
        <v>32.002168095664999</v>
      </c>
      <c r="BS342" s="223">
        <v>32.181816267231483</v>
      </c>
      <c r="BT342" s="223">
        <v>32.362472916268949</v>
      </c>
      <c r="BU342" s="223">
        <v>32.544143703991779</v>
      </c>
      <c r="BV342" s="223">
        <v>32.726834323394243</v>
      </c>
      <c r="BW342" s="222">
        <v>9.1020775569532955</v>
      </c>
      <c r="BX342" s="222">
        <v>9.2172896001835074</v>
      </c>
      <c r="BY342" s="222">
        <v>9.3339599714517121</v>
      </c>
      <c r="BZ342" s="223">
        <v>9.2725932798693762</v>
      </c>
      <c r="CA342" s="223">
        <v>9.2116300473598525</v>
      </c>
      <c r="CB342" s="223">
        <v>9.2777591004804787</v>
      </c>
      <c r="CC342" s="223">
        <v>9.3443628851789171</v>
      </c>
      <c r="CD342" s="223">
        <v>9.4114448094893177</v>
      </c>
      <c r="CE342" s="223">
        <v>9.4790083059116395</v>
      </c>
      <c r="CF342" s="223">
        <v>9.5470568315873017</v>
      </c>
      <c r="CG342" s="223">
        <v>9.6006504286995007</v>
      </c>
      <c r="CH342" s="223">
        <v>9.6545448801694445</v>
      </c>
      <c r="CI342" s="223">
        <v>9.7087418748806869</v>
      </c>
      <c r="CJ342" s="223">
        <v>9.763243111197534</v>
      </c>
      <c r="CK342" s="223">
        <v>9.8180502970182726</v>
      </c>
      <c r="CL342" s="222">
        <v>0</v>
      </c>
      <c r="CM342" s="222">
        <v>0</v>
      </c>
      <c r="CN342" s="222">
        <v>0</v>
      </c>
      <c r="CO342" s="223">
        <v>0</v>
      </c>
      <c r="CP342" s="223">
        <v>0</v>
      </c>
      <c r="CQ342" s="223">
        <v>0</v>
      </c>
      <c r="CR342" s="223">
        <v>0</v>
      </c>
      <c r="CS342" s="223">
        <v>0</v>
      </c>
      <c r="CT342" s="223">
        <v>0</v>
      </c>
      <c r="CU342" s="223">
        <v>0</v>
      </c>
      <c r="CV342" s="223">
        <v>0</v>
      </c>
      <c r="CW342" s="223">
        <v>0</v>
      </c>
      <c r="CX342" s="223">
        <v>0</v>
      </c>
      <c r="CY342" s="223">
        <v>0</v>
      </c>
      <c r="CZ342" s="223">
        <v>0</v>
      </c>
      <c r="DA342" s="224">
        <v>3.9474705338508526E-2</v>
      </c>
      <c r="DB342" s="224">
        <v>3.9974367248605723E-2</v>
      </c>
      <c r="DC342" s="224">
        <v>4.0480353766379186E-2</v>
      </c>
      <c r="DD342" s="225">
        <v>4.0214213200925393E-2</v>
      </c>
      <c r="DE342" s="225">
        <v>3.9949822392921559E-2</v>
      </c>
      <c r="DF342" s="225">
        <v>4.0236616794520251E-2</v>
      </c>
      <c r="DG342" s="225">
        <v>4.0525470054553384E-2</v>
      </c>
      <c r="DH342" s="225">
        <v>4.0816396953288744E-2</v>
      </c>
      <c r="DI342" s="225">
        <v>4.1109412377099662E-2</v>
      </c>
      <c r="DJ342" s="225">
        <v>4.1404531319226744E-2</v>
      </c>
      <c r="DK342" s="225">
        <v>4.1636960832246946E-2</v>
      </c>
      <c r="DL342" s="225">
        <v>4.1870695117397196E-2</v>
      </c>
      <c r="DM342" s="225">
        <v>4.2105741499178971E-2</v>
      </c>
      <c r="DN342" s="225">
        <v>4.2342107343210748E-2</v>
      </c>
      <c r="DO342" s="225">
        <v>4.2579800056458818E-2</v>
      </c>
      <c r="DP342" s="224">
        <v>0</v>
      </c>
      <c r="DQ342" s="224">
        <v>0</v>
      </c>
      <c r="DR342" s="224">
        <v>0</v>
      </c>
      <c r="DS342" s="225">
        <v>0</v>
      </c>
      <c r="DT342" s="225">
        <v>0</v>
      </c>
      <c r="DU342" s="225">
        <v>0</v>
      </c>
      <c r="DV342" s="225">
        <v>0</v>
      </c>
      <c r="DW342" s="225">
        <v>0</v>
      </c>
      <c r="DX342" s="225">
        <v>0</v>
      </c>
      <c r="DY342" s="225">
        <v>0</v>
      </c>
      <c r="DZ342" s="225">
        <v>0</v>
      </c>
      <c r="EA342" s="225">
        <v>0</v>
      </c>
      <c r="EB342" s="225">
        <v>0</v>
      </c>
      <c r="EC342" s="225">
        <v>0</v>
      </c>
      <c r="ED342" s="225">
        <v>0</v>
      </c>
    </row>
    <row r="343" spans="1:134" ht="15" x14ac:dyDescent="0.25">
      <c r="A343" s="216">
        <v>90</v>
      </c>
      <c r="B343" s="216">
        <v>100</v>
      </c>
      <c r="C343" s="216" t="s">
        <v>1041</v>
      </c>
      <c r="D343" s="2">
        <v>99709</v>
      </c>
      <c r="E343" s="2">
        <v>99709</v>
      </c>
      <c r="F343" s="217" t="s">
        <v>703</v>
      </c>
      <c r="G343" s="20">
        <v>2</v>
      </c>
      <c r="H343" s="20">
        <v>1</v>
      </c>
      <c r="I343" s="20">
        <v>1</v>
      </c>
      <c r="J343" s="20">
        <v>0</v>
      </c>
      <c r="K343" s="20">
        <v>0</v>
      </c>
      <c r="L343" s="20">
        <v>18</v>
      </c>
      <c r="M343" s="20">
        <v>18</v>
      </c>
      <c r="N343" s="20">
        <v>0</v>
      </c>
      <c r="O343" s="20">
        <v>0</v>
      </c>
      <c r="P343" s="20">
        <v>0</v>
      </c>
      <c r="Q343" s="20">
        <v>18</v>
      </c>
      <c r="R343" s="20">
        <v>0</v>
      </c>
      <c r="S343" s="20">
        <v>1213.7222222222222</v>
      </c>
      <c r="T343" s="20">
        <v>1213.7222222222222</v>
      </c>
      <c r="U343" s="20">
        <v>0</v>
      </c>
      <c r="V343" s="20">
        <v>0</v>
      </c>
      <c r="W343" s="20">
        <v>0</v>
      </c>
      <c r="X343" s="20">
        <v>1213.7222222222222</v>
      </c>
      <c r="Y343" s="20">
        <v>0</v>
      </c>
      <c r="Z343" s="20">
        <v>1</v>
      </c>
      <c r="AA343" s="20">
        <v>0</v>
      </c>
      <c r="AB343" s="218">
        <v>0</v>
      </c>
      <c r="AC343" s="218">
        <v>0</v>
      </c>
      <c r="AD343" s="219">
        <v>1</v>
      </c>
      <c r="AE343" s="220">
        <v>0</v>
      </c>
      <c r="AF343" s="220">
        <v>1</v>
      </c>
      <c r="AG343" s="221">
        <v>1</v>
      </c>
      <c r="AH343" s="220">
        <v>0</v>
      </c>
      <c r="AI343" s="220">
        <v>0</v>
      </c>
      <c r="AJ343" s="220">
        <v>0.95215839500773936</v>
      </c>
      <c r="AK343" s="220">
        <v>0.95215839500773936</v>
      </c>
      <c r="AL343" s="220">
        <v>0</v>
      </c>
      <c r="AM343" s="220">
        <v>0</v>
      </c>
      <c r="AN343" s="220">
        <v>0.95395462889797633</v>
      </c>
      <c r="AO343" s="220">
        <v>0.95395462889797633</v>
      </c>
      <c r="AP343" s="220">
        <v>0</v>
      </c>
      <c r="AQ343" s="220">
        <v>0</v>
      </c>
      <c r="AR343" s="220">
        <v>0</v>
      </c>
      <c r="AS343" s="220">
        <v>0.90660560918371424</v>
      </c>
      <c r="AT343" s="220">
        <v>0.92910286930209141</v>
      </c>
      <c r="AU343" s="220">
        <v>0.95215839500773936</v>
      </c>
      <c r="AV343" s="220">
        <v>0.97578603956386833</v>
      </c>
      <c r="AW343" s="220">
        <v>1</v>
      </c>
      <c r="AX343" s="220">
        <v>0.91002943399587566</v>
      </c>
      <c r="AY343" s="220">
        <v>0.93173321878838855</v>
      </c>
      <c r="AZ343" s="220">
        <v>0.95395462889797633</v>
      </c>
      <c r="BA343" s="220">
        <v>0.97670600945114305</v>
      </c>
      <c r="BB343" s="220">
        <v>1</v>
      </c>
      <c r="BC343" s="220">
        <v>0</v>
      </c>
      <c r="BD343" s="220">
        <v>0</v>
      </c>
      <c r="BE343" s="220">
        <v>0</v>
      </c>
      <c r="BF343" s="220">
        <v>0</v>
      </c>
      <c r="BG343" s="220">
        <v>0</v>
      </c>
      <c r="BH343" s="222">
        <v>1.005122629011173</v>
      </c>
      <c r="BI343" s="222">
        <v>1.0102714993503321</v>
      </c>
      <c r="BJ343" s="222">
        <v>1.0154467454420653</v>
      </c>
      <c r="BK343" s="223">
        <v>1.0087706286131499</v>
      </c>
      <c r="BL343" s="223">
        <v>1.0021384043232706</v>
      </c>
      <c r="BM343" s="223">
        <v>1.0093326211375582</v>
      </c>
      <c r="BN343" s="223">
        <v>1.0165784842667136</v>
      </c>
      <c r="BO343" s="223">
        <v>1.0238763644726849</v>
      </c>
      <c r="BP343" s="223">
        <v>1.0312266351790702</v>
      </c>
      <c r="BQ343" s="223">
        <v>1.0386296724902249</v>
      </c>
      <c r="BR343" s="223">
        <v>1.0444601500078665</v>
      </c>
      <c r="BS343" s="223">
        <v>1.0503233576399889</v>
      </c>
      <c r="BT343" s="223">
        <v>1.0562194791211816</v>
      </c>
      <c r="BU343" s="223">
        <v>1.0621486992174518</v>
      </c>
      <c r="BV343" s="223">
        <v>1.0681112037320122</v>
      </c>
      <c r="BW343" s="222">
        <v>1.005122629011173</v>
      </c>
      <c r="BX343" s="222">
        <v>1.0102714993503321</v>
      </c>
      <c r="BY343" s="222">
        <v>1.0154467454420653</v>
      </c>
      <c r="BZ343" s="223">
        <v>1.0087706286131499</v>
      </c>
      <c r="CA343" s="223">
        <v>1.0021384043232706</v>
      </c>
      <c r="CB343" s="223">
        <v>1.0093326211375582</v>
      </c>
      <c r="CC343" s="223">
        <v>1.0165784842667136</v>
      </c>
      <c r="CD343" s="223">
        <v>1.0238763644726849</v>
      </c>
      <c r="CE343" s="223">
        <v>1.0312266351790702</v>
      </c>
      <c r="CF343" s="223">
        <v>1.0386296724902249</v>
      </c>
      <c r="CG343" s="223">
        <v>1.0444601500078665</v>
      </c>
      <c r="CH343" s="223">
        <v>1.0503233576399889</v>
      </c>
      <c r="CI343" s="223">
        <v>1.0562194791211816</v>
      </c>
      <c r="CJ343" s="223">
        <v>1.0621486992174518</v>
      </c>
      <c r="CK343" s="223">
        <v>1.0681112037320122</v>
      </c>
      <c r="CL343" s="222">
        <v>0</v>
      </c>
      <c r="CM343" s="222">
        <v>0</v>
      </c>
      <c r="CN343" s="222">
        <v>0</v>
      </c>
      <c r="CO343" s="223">
        <v>0</v>
      </c>
      <c r="CP343" s="223">
        <v>0</v>
      </c>
      <c r="CQ343" s="223">
        <v>0</v>
      </c>
      <c r="CR343" s="223">
        <v>0</v>
      </c>
      <c r="CS343" s="223">
        <v>0</v>
      </c>
      <c r="CT343" s="223">
        <v>0</v>
      </c>
      <c r="CU343" s="223">
        <v>0</v>
      </c>
      <c r="CV343" s="223">
        <v>0</v>
      </c>
      <c r="CW343" s="223">
        <v>0</v>
      </c>
      <c r="CX343" s="223">
        <v>0</v>
      </c>
      <c r="CY343" s="223">
        <v>0</v>
      </c>
      <c r="CZ343" s="223">
        <v>0</v>
      </c>
      <c r="DA343" s="224">
        <v>0</v>
      </c>
      <c r="DB343" s="224">
        <v>0</v>
      </c>
      <c r="DC343" s="224">
        <v>0</v>
      </c>
      <c r="DD343" s="225">
        <v>0</v>
      </c>
      <c r="DE343" s="225">
        <v>0</v>
      </c>
      <c r="DF343" s="225">
        <v>0</v>
      </c>
      <c r="DG343" s="225">
        <v>0</v>
      </c>
      <c r="DH343" s="225">
        <v>0</v>
      </c>
      <c r="DI343" s="225">
        <v>0</v>
      </c>
      <c r="DJ343" s="225">
        <v>0</v>
      </c>
      <c r="DK343" s="225">
        <v>0</v>
      </c>
      <c r="DL343" s="225">
        <v>0</v>
      </c>
      <c r="DM343" s="225">
        <v>0</v>
      </c>
      <c r="DN343" s="225">
        <v>0</v>
      </c>
      <c r="DO343" s="225">
        <v>0</v>
      </c>
      <c r="DP343" s="224">
        <v>0</v>
      </c>
      <c r="DQ343" s="224">
        <v>0</v>
      </c>
      <c r="DR343" s="224">
        <v>0</v>
      </c>
      <c r="DS343" s="225">
        <v>0</v>
      </c>
      <c r="DT343" s="225">
        <v>0</v>
      </c>
      <c r="DU343" s="225">
        <v>0</v>
      </c>
      <c r="DV343" s="225">
        <v>0</v>
      </c>
      <c r="DW343" s="225">
        <v>0</v>
      </c>
      <c r="DX343" s="225">
        <v>0</v>
      </c>
      <c r="DY343" s="225">
        <v>0</v>
      </c>
      <c r="DZ343" s="225">
        <v>0</v>
      </c>
      <c r="EA343" s="225">
        <v>0</v>
      </c>
      <c r="EB343" s="225">
        <v>0</v>
      </c>
      <c r="EC343" s="225">
        <v>0</v>
      </c>
      <c r="ED343" s="225">
        <v>0</v>
      </c>
    </row>
    <row r="344" spans="1:134" ht="15" x14ac:dyDescent="0.25">
      <c r="A344" s="216">
        <v>91</v>
      </c>
      <c r="B344" s="216">
        <v>100</v>
      </c>
      <c r="C344" s="216" t="s">
        <v>1042</v>
      </c>
      <c r="D344" s="2">
        <v>99709</v>
      </c>
      <c r="E344" s="2">
        <v>99709</v>
      </c>
      <c r="F344" s="217" t="s">
        <v>703</v>
      </c>
      <c r="G344" s="20">
        <v>43</v>
      </c>
      <c r="H344" s="20">
        <v>35</v>
      </c>
      <c r="I344" s="20">
        <v>21</v>
      </c>
      <c r="J344" s="20">
        <v>14</v>
      </c>
      <c r="K344" s="20">
        <v>0</v>
      </c>
      <c r="L344" s="20">
        <v>4</v>
      </c>
      <c r="M344" s="20">
        <v>4</v>
      </c>
      <c r="N344" s="20">
        <v>0</v>
      </c>
      <c r="O344" s="20">
        <v>0</v>
      </c>
      <c r="P344" s="20">
        <v>0</v>
      </c>
      <c r="Q344" s="20">
        <v>4</v>
      </c>
      <c r="R344" s="20">
        <v>0</v>
      </c>
      <c r="S344" s="20">
        <v>629.25</v>
      </c>
      <c r="T344" s="20">
        <v>629.25</v>
      </c>
      <c r="U344" s="20">
        <v>0</v>
      </c>
      <c r="V344" s="20">
        <v>0</v>
      </c>
      <c r="W344" s="20">
        <v>0</v>
      </c>
      <c r="X344" s="20">
        <v>629.25</v>
      </c>
      <c r="Y344" s="20">
        <v>0</v>
      </c>
      <c r="Z344" s="20">
        <v>35</v>
      </c>
      <c r="AA344" s="20">
        <v>0</v>
      </c>
      <c r="AB344" s="218">
        <v>0</v>
      </c>
      <c r="AC344" s="218">
        <v>0</v>
      </c>
      <c r="AD344" s="219">
        <v>35</v>
      </c>
      <c r="AE344" s="220">
        <v>0</v>
      </c>
      <c r="AF344" s="220">
        <v>21</v>
      </c>
      <c r="AG344" s="221">
        <v>21</v>
      </c>
      <c r="AH344" s="220">
        <v>0</v>
      </c>
      <c r="AI344" s="220">
        <v>0</v>
      </c>
      <c r="AJ344" s="220">
        <v>33.325543825270877</v>
      </c>
      <c r="AK344" s="220">
        <v>33.325543825270877</v>
      </c>
      <c r="AL344" s="220">
        <v>0</v>
      </c>
      <c r="AM344" s="220">
        <v>0</v>
      </c>
      <c r="AN344" s="220">
        <v>20.033047206857503</v>
      </c>
      <c r="AO344" s="220">
        <v>20.033047206857503</v>
      </c>
      <c r="AP344" s="220">
        <v>0</v>
      </c>
      <c r="AQ344" s="220">
        <v>0</v>
      </c>
      <c r="AR344" s="220">
        <v>0</v>
      </c>
      <c r="AS344" s="220">
        <v>31.731196321429998</v>
      </c>
      <c r="AT344" s="220">
        <v>32.518600425573197</v>
      </c>
      <c r="AU344" s="220">
        <v>33.325543825270877</v>
      </c>
      <c r="AV344" s="220">
        <v>34.152511384735391</v>
      </c>
      <c r="AW344" s="220">
        <v>35</v>
      </c>
      <c r="AX344" s="220">
        <v>19.110618113913389</v>
      </c>
      <c r="AY344" s="220">
        <v>19.566397594556161</v>
      </c>
      <c r="AZ344" s="220">
        <v>20.033047206857503</v>
      </c>
      <c r="BA344" s="220">
        <v>20.510826198474003</v>
      </c>
      <c r="BB344" s="220">
        <v>21</v>
      </c>
      <c r="BC344" s="220">
        <v>0</v>
      </c>
      <c r="BD344" s="220">
        <v>0</v>
      </c>
      <c r="BE344" s="220">
        <v>0</v>
      </c>
      <c r="BF344" s="220">
        <v>0</v>
      </c>
      <c r="BG344" s="220">
        <v>0</v>
      </c>
      <c r="BH344" s="222">
        <v>35.179292015391056</v>
      </c>
      <c r="BI344" s="222">
        <v>35.359502477261621</v>
      </c>
      <c r="BJ344" s="222">
        <v>35.540636090472283</v>
      </c>
      <c r="BK344" s="223">
        <v>35.306972001460252</v>
      </c>
      <c r="BL344" s="223">
        <v>35.074844151314473</v>
      </c>
      <c r="BM344" s="223">
        <v>35.326641739814534</v>
      </c>
      <c r="BN344" s="223">
        <v>35.580246949334978</v>
      </c>
      <c r="BO344" s="223">
        <v>35.835672756543971</v>
      </c>
      <c r="BP344" s="223">
        <v>36.092932231267454</v>
      </c>
      <c r="BQ344" s="223">
        <v>36.352038537157874</v>
      </c>
      <c r="BR344" s="223">
        <v>36.556105250275323</v>
      </c>
      <c r="BS344" s="223">
        <v>36.761317517399611</v>
      </c>
      <c r="BT344" s="223">
        <v>36.967681769241359</v>
      </c>
      <c r="BU344" s="223">
        <v>37.175204472610808</v>
      </c>
      <c r="BV344" s="223">
        <v>37.383892130620431</v>
      </c>
      <c r="BW344" s="222">
        <v>21.107575209234632</v>
      </c>
      <c r="BX344" s="222">
        <v>21.215701486356974</v>
      </c>
      <c r="BY344" s="222">
        <v>21.324381654283371</v>
      </c>
      <c r="BZ344" s="223">
        <v>21.184183200876152</v>
      </c>
      <c r="CA344" s="223">
        <v>21.044906490788687</v>
      </c>
      <c r="CB344" s="223">
        <v>21.195985043888722</v>
      </c>
      <c r="CC344" s="223">
        <v>21.348148169600986</v>
      </c>
      <c r="CD344" s="223">
        <v>21.501403653926385</v>
      </c>
      <c r="CE344" s="223">
        <v>21.655759338760475</v>
      </c>
      <c r="CF344" s="223">
        <v>21.811223122294724</v>
      </c>
      <c r="CG344" s="223">
        <v>21.933663150165199</v>
      </c>
      <c r="CH344" s="223">
        <v>22.056790510439768</v>
      </c>
      <c r="CI344" s="223">
        <v>22.180609061544818</v>
      </c>
      <c r="CJ344" s="223">
        <v>22.305122683566488</v>
      </c>
      <c r="CK344" s="223">
        <v>22.430335278372258</v>
      </c>
      <c r="CL344" s="222">
        <v>0</v>
      </c>
      <c r="CM344" s="222">
        <v>0</v>
      </c>
      <c r="CN344" s="222">
        <v>0</v>
      </c>
      <c r="CO344" s="223">
        <v>0</v>
      </c>
      <c r="CP344" s="223">
        <v>0</v>
      </c>
      <c r="CQ344" s="223">
        <v>0</v>
      </c>
      <c r="CR344" s="223">
        <v>0</v>
      </c>
      <c r="CS344" s="223">
        <v>0</v>
      </c>
      <c r="CT344" s="223">
        <v>0</v>
      </c>
      <c r="CU344" s="223">
        <v>0</v>
      </c>
      <c r="CV344" s="223">
        <v>0</v>
      </c>
      <c r="CW344" s="223">
        <v>0</v>
      </c>
      <c r="CX344" s="223">
        <v>0</v>
      </c>
      <c r="CY344" s="223">
        <v>0</v>
      </c>
      <c r="CZ344" s="223">
        <v>0</v>
      </c>
      <c r="DA344" s="224">
        <v>0</v>
      </c>
      <c r="DB344" s="224">
        <v>0</v>
      </c>
      <c r="DC344" s="224">
        <v>0</v>
      </c>
      <c r="DD344" s="225">
        <v>0</v>
      </c>
      <c r="DE344" s="225">
        <v>0</v>
      </c>
      <c r="DF344" s="225">
        <v>0</v>
      </c>
      <c r="DG344" s="225">
        <v>0</v>
      </c>
      <c r="DH344" s="225">
        <v>0</v>
      </c>
      <c r="DI344" s="225">
        <v>0</v>
      </c>
      <c r="DJ344" s="225">
        <v>0</v>
      </c>
      <c r="DK344" s="225">
        <v>0</v>
      </c>
      <c r="DL344" s="225">
        <v>0</v>
      </c>
      <c r="DM344" s="225">
        <v>0</v>
      </c>
      <c r="DN344" s="225">
        <v>0</v>
      </c>
      <c r="DO344" s="225">
        <v>0</v>
      </c>
      <c r="DP344" s="224">
        <v>0</v>
      </c>
      <c r="DQ344" s="224">
        <v>0</v>
      </c>
      <c r="DR344" s="224">
        <v>0</v>
      </c>
      <c r="DS344" s="225">
        <v>0</v>
      </c>
      <c r="DT344" s="225">
        <v>0</v>
      </c>
      <c r="DU344" s="225">
        <v>0</v>
      </c>
      <c r="DV344" s="225">
        <v>0</v>
      </c>
      <c r="DW344" s="225">
        <v>0</v>
      </c>
      <c r="DX344" s="225">
        <v>0</v>
      </c>
      <c r="DY344" s="225">
        <v>0</v>
      </c>
      <c r="DZ344" s="225">
        <v>0</v>
      </c>
      <c r="EA344" s="225">
        <v>0</v>
      </c>
      <c r="EB344" s="225">
        <v>0</v>
      </c>
      <c r="EC344" s="225">
        <v>0</v>
      </c>
      <c r="ED344" s="225">
        <v>0</v>
      </c>
    </row>
    <row r="345" spans="1:134" ht="15" x14ac:dyDescent="0.25">
      <c r="A345" s="216">
        <v>93</v>
      </c>
      <c r="B345" s="216">
        <v>100</v>
      </c>
      <c r="C345" s="216" t="s">
        <v>1043</v>
      </c>
      <c r="D345" s="2">
        <v>99709</v>
      </c>
      <c r="E345" s="2">
        <v>99709</v>
      </c>
      <c r="F345" s="217" t="s">
        <v>703</v>
      </c>
      <c r="G345" s="20">
        <v>5</v>
      </c>
      <c r="H345" s="20">
        <v>7</v>
      </c>
      <c r="I345" s="20">
        <v>4</v>
      </c>
      <c r="J345" s="20">
        <v>3</v>
      </c>
      <c r="K345" s="20">
        <v>0</v>
      </c>
      <c r="L345" s="20">
        <v>11</v>
      </c>
      <c r="M345" s="20">
        <v>11</v>
      </c>
      <c r="N345" s="20">
        <v>0</v>
      </c>
      <c r="O345" s="20">
        <v>0</v>
      </c>
      <c r="P345" s="20">
        <v>0</v>
      </c>
      <c r="Q345" s="20">
        <v>11</v>
      </c>
      <c r="R345" s="20">
        <v>0</v>
      </c>
      <c r="S345" s="20">
        <v>2034.1818181818182</v>
      </c>
      <c r="T345" s="20">
        <v>2034.1818181818182</v>
      </c>
      <c r="U345" s="20">
        <v>0</v>
      </c>
      <c r="V345" s="20">
        <v>0</v>
      </c>
      <c r="W345" s="20">
        <v>0</v>
      </c>
      <c r="X345" s="20">
        <v>2034.1818181818182</v>
      </c>
      <c r="Y345" s="20">
        <v>0</v>
      </c>
      <c r="Z345" s="20">
        <v>7</v>
      </c>
      <c r="AA345" s="20">
        <v>0</v>
      </c>
      <c r="AB345" s="218">
        <v>0</v>
      </c>
      <c r="AC345" s="218">
        <v>0</v>
      </c>
      <c r="AD345" s="219">
        <v>7</v>
      </c>
      <c r="AE345" s="220">
        <v>0</v>
      </c>
      <c r="AF345" s="220">
        <v>4</v>
      </c>
      <c r="AG345" s="221">
        <v>4</v>
      </c>
      <c r="AH345" s="220">
        <v>0</v>
      </c>
      <c r="AI345" s="220">
        <v>0</v>
      </c>
      <c r="AJ345" s="220">
        <v>6.6651087650541756</v>
      </c>
      <c r="AK345" s="220">
        <v>6.6651087650541756</v>
      </c>
      <c r="AL345" s="220">
        <v>0</v>
      </c>
      <c r="AM345" s="220">
        <v>0</v>
      </c>
      <c r="AN345" s="220">
        <v>3.8158185155919053</v>
      </c>
      <c r="AO345" s="220">
        <v>3.8158185155919053</v>
      </c>
      <c r="AP345" s="220">
        <v>0</v>
      </c>
      <c r="AQ345" s="220">
        <v>0</v>
      </c>
      <c r="AR345" s="220">
        <v>0</v>
      </c>
      <c r="AS345" s="220">
        <v>6.346239264285999</v>
      </c>
      <c r="AT345" s="220">
        <v>6.5037200851146393</v>
      </c>
      <c r="AU345" s="220">
        <v>6.6651087650541756</v>
      </c>
      <c r="AV345" s="220">
        <v>6.8305022769470787</v>
      </c>
      <c r="AW345" s="220">
        <v>7</v>
      </c>
      <c r="AX345" s="220">
        <v>3.6401177359835026</v>
      </c>
      <c r="AY345" s="220">
        <v>3.7269328751535542</v>
      </c>
      <c r="AZ345" s="220">
        <v>3.8158185155919053</v>
      </c>
      <c r="BA345" s="220">
        <v>3.9068240378045722</v>
      </c>
      <c r="BB345" s="220">
        <v>4</v>
      </c>
      <c r="BC345" s="220">
        <v>0</v>
      </c>
      <c r="BD345" s="220">
        <v>0</v>
      </c>
      <c r="BE345" s="220">
        <v>0</v>
      </c>
      <c r="BF345" s="220">
        <v>0</v>
      </c>
      <c r="BG345" s="220">
        <v>0</v>
      </c>
      <c r="BH345" s="222">
        <v>7.035858403078211</v>
      </c>
      <c r="BI345" s="222">
        <v>7.0719004954523248</v>
      </c>
      <c r="BJ345" s="222">
        <v>7.1081272180944568</v>
      </c>
      <c r="BK345" s="223">
        <v>7.0613944002920501</v>
      </c>
      <c r="BL345" s="223">
        <v>7.0149688302628945</v>
      </c>
      <c r="BM345" s="223">
        <v>7.0653283479629074</v>
      </c>
      <c r="BN345" s="223">
        <v>7.116049389866995</v>
      </c>
      <c r="BO345" s="223">
        <v>7.167134551308795</v>
      </c>
      <c r="BP345" s="223">
        <v>7.2185864462534912</v>
      </c>
      <c r="BQ345" s="223">
        <v>7.2704077074315743</v>
      </c>
      <c r="BR345" s="223">
        <v>7.3112210500550656</v>
      </c>
      <c r="BS345" s="223">
        <v>7.3522635034799215</v>
      </c>
      <c r="BT345" s="223">
        <v>7.3935363538482717</v>
      </c>
      <c r="BU345" s="223">
        <v>7.435040894522162</v>
      </c>
      <c r="BV345" s="223">
        <v>7.4767784261240857</v>
      </c>
      <c r="BW345" s="222">
        <v>4.020490516044692</v>
      </c>
      <c r="BX345" s="222">
        <v>4.0410859974013285</v>
      </c>
      <c r="BY345" s="222">
        <v>4.061786981768261</v>
      </c>
      <c r="BZ345" s="223">
        <v>4.0350825144525997</v>
      </c>
      <c r="CA345" s="223">
        <v>4.0085536172930825</v>
      </c>
      <c r="CB345" s="223">
        <v>4.0373304845502327</v>
      </c>
      <c r="CC345" s="223">
        <v>4.0663139370668544</v>
      </c>
      <c r="CD345" s="223">
        <v>4.0955054578907397</v>
      </c>
      <c r="CE345" s="223">
        <v>4.1249065407162808</v>
      </c>
      <c r="CF345" s="223">
        <v>4.1545186899608995</v>
      </c>
      <c r="CG345" s="223">
        <v>4.1778406000314661</v>
      </c>
      <c r="CH345" s="223">
        <v>4.2012934305599554</v>
      </c>
      <c r="CI345" s="223">
        <v>4.2248779164847265</v>
      </c>
      <c r="CJ345" s="223">
        <v>4.2485947968698072</v>
      </c>
      <c r="CK345" s="223">
        <v>4.2724448149280487</v>
      </c>
      <c r="CL345" s="222">
        <v>0</v>
      </c>
      <c r="CM345" s="222">
        <v>0</v>
      </c>
      <c r="CN345" s="222">
        <v>0</v>
      </c>
      <c r="CO345" s="223">
        <v>0</v>
      </c>
      <c r="CP345" s="223">
        <v>0</v>
      </c>
      <c r="CQ345" s="223">
        <v>0</v>
      </c>
      <c r="CR345" s="223">
        <v>0</v>
      </c>
      <c r="CS345" s="223">
        <v>0</v>
      </c>
      <c r="CT345" s="223">
        <v>0</v>
      </c>
      <c r="CU345" s="223">
        <v>0</v>
      </c>
      <c r="CV345" s="223">
        <v>0</v>
      </c>
      <c r="CW345" s="223">
        <v>0</v>
      </c>
      <c r="CX345" s="223">
        <v>0</v>
      </c>
      <c r="CY345" s="223">
        <v>0</v>
      </c>
      <c r="CZ345" s="223">
        <v>0</v>
      </c>
      <c r="DA345" s="224">
        <v>0</v>
      </c>
      <c r="DB345" s="224">
        <v>0</v>
      </c>
      <c r="DC345" s="224">
        <v>0</v>
      </c>
      <c r="DD345" s="225">
        <v>0</v>
      </c>
      <c r="DE345" s="225">
        <v>0</v>
      </c>
      <c r="DF345" s="225">
        <v>0</v>
      </c>
      <c r="DG345" s="225">
        <v>0</v>
      </c>
      <c r="DH345" s="225">
        <v>0</v>
      </c>
      <c r="DI345" s="225">
        <v>0</v>
      </c>
      <c r="DJ345" s="225">
        <v>0</v>
      </c>
      <c r="DK345" s="225">
        <v>0</v>
      </c>
      <c r="DL345" s="225">
        <v>0</v>
      </c>
      <c r="DM345" s="225">
        <v>0</v>
      </c>
      <c r="DN345" s="225">
        <v>0</v>
      </c>
      <c r="DO345" s="225">
        <v>0</v>
      </c>
      <c r="DP345" s="224">
        <v>0</v>
      </c>
      <c r="DQ345" s="224">
        <v>0</v>
      </c>
      <c r="DR345" s="224">
        <v>0</v>
      </c>
      <c r="DS345" s="225">
        <v>0</v>
      </c>
      <c r="DT345" s="225">
        <v>0</v>
      </c>
      <c r="DU345" s="225">
        <v>0</v>
      </c>
      <c r="DV345" s="225">
        <v>0</v>
      </c>
      <c r="DW345" s="225">
        <v>0</v>
      </c>
      <c r="DX345" s="225">
        <v>0</v>
      </c>
      <c r="DY345" s="225">
        <v>0</v>
      </c>
      <c r="DZ345" s="225">
        <v>0</v>
      </c>
      <c r="EA345" s="225">
        <v>0</v>
      </c>
      <c r="EB345" s="225">
        <v>0</v>
      </c>
      <c r="EC345" s="225">
        <v>0</v>
      </c>
      <c r="ED345" s="225">
        <v>0</v>
      </c>
    </row>
    <row r="346" spans="1:134" ht="15" x14ac:dyDescent="0.25">
      <c r="A346" s="216">
        <v>94</v>
      </c>
      <c r="B346" s="216">
        <v>100</v>
      </c>
      <c r="C346" s="216" t="s">
        <v>1044</v>
      </c>
      <c r="D346" s="2">
        <v>99709</v>
      </c>
      <c r="E346" s="2">
        <v>99709</v>
      </c>
      <c r="F346" s="217" t="s">
        <v>703</v>
      </c>
      <c r="G346" s="20">
        <v>61</v>
      </c>
      <c r="H346" s="20">
        <v>28</v>
      </c>
      <c r="I346" s="20">
        <v>25</v>
      </c>
      <c r="J346" s="20">
        <v>3</v>
      </c>
      <c r="K346" s="20">
        <v>0</v>
      </c>
      <c r="L346" s="20">
        <v>28</v>
      </c>
      <c r="M346" s="20">
        <v>28</v>
      </c>
      <c r="N346" s="20">
        <v>0</v>
      </c>
      <c r="O346" s="20">
        <v>0</v>
      </c>
      <c r="P346" s="20">
        <v>0</v>
      </c>
      <c r="Q346" s="20">
        <v>28</v>
      </c>
      <c r="R346" s="20">
        <v>0</v>
      </c>
      <c r="S346" s="20">
        <v>1820.8928571428571</v>
      </c>
      <c r="T346" s="20">
        <v>1820.8928571428571</v>
      </c>
      <c r="U346" s="20">
        <v>0</v>
      </c>
      <c r="V346" s="20">
        <v>0</v>
      </c>
      <c r="W346" s="20">
        <v>0</v>
      </c>
      <c r="X346" s="20">
        <v>1820.8928571428571</v>
      </c>
      <c r="Y346" s="20">
        <v>0</v>
      </c>
      <c r="Z346" s="20">
        <v>28</v>
      </c>
      <c r="AA346" s="20">
        <v>0</v>
      </c>
      <c r="AB346" s="218">
        <v>0</v>
      </c>
      <c r="AC346" s="218">
        <v>0</v>
      </c>
      <c r="AD346" s="219">
        <v>28</v>
      </c>
      <c r="AE346" s="220">
        <v>0</v>
      </c>
      <c r="AF346" s="220">
        <v>25</v>
      </c>
      <c r="AG346" s="221">
        <v>25</v>
      </c>
      <c r="AH346" s="220">
        <v>0</v>
      </c>
      <c r="AI346" s="220">
        <v>0</v>
      </c>
      <c r="AJ346" s="220">
        <v>26.660435060216702</v>
      </c>
      <c r="AK346" s="220">
        <v>26.660435060216702</v>
      </c>
      <c r="AL346" s="220">
        <v>0</v>
      </c>
      <c r="AM346" s="220">
        <v>0</v>
      </c>
      <c r="AN346" s="220">
        <v>23.848865722449407</v>
      </c>
      <c r="AO346" s="220">
        <v>23.848865722449407</v>
      </c>
      <c r="AP346" s="220">
        <v>0</v>
      </c>
      <c r="AQ346" s="220">
        <v>0</v>
      </c>
      <c r="AR346" s="220">
        <v>0</v>
      </c>
      <c r="AS346" s="220">
        <v>25.384957057143996</v>
      </c>
      <c r="AT346" s="220">
        <v>26.014880340458557</v>
      </c>
      <c r="AU346" s="220">
        <v>26.660435060216702</v>
      </c>
      <c r="AV346" s="220">
        <v>27.322009107788315</v>
      </c>
      <c r="AW346" s="220">
        <v>28</v>
      </c>
      <c r="AX346" s="220">
        <v>22.750735849896891</v>
      </c>
      <c r="AY346" s="220">
        <v>23.293330469709716</v>
      </c>
      <c r="AZ346" s="220">
        <v>23.848865722449407</v>
      </c>
      <c r="BA346" s="220">
        <v>24.417650236278575</v>
      </c>
      <c r="BB346" s="220">
        <v>25</v>
      </c>
      <c r="BC346" s="220">
        <v>0</v>
      </c>
      <c r="BD346" s="220">
        <v>0</v>
      </c>
      <c r="BE346" s="220">
        <v>0</v>
      </c>
      <c r="BF346" s="220">
        <v>0</v>
      </c>
      <c r="BG346" s="220">
        <v>0</v>
      </c>
      <c r="BH346" s="222">
        <v>28.143433612312844</v>
      </c>
      <c r="BI346" s="222">
        <v>28.287601981809299</v>
      </c>
      <c r="BJ346" s="222">
        <v>28.432508872377827</v>
      </c>
      <c r="BK346" s="223">
        <v>28.2455776011682</v>
      </c>
      <c r="BL346" s="223">
        <v>28.059875321051578</v>
      </c>
      <c r="BM346" s="223">
        <v>28.26131339185163</v>
      </c>
      <c r="BN346" s="223">
        <v>28.46419755946798</v>
      </c>
      <c r="BO346" s="223">
        <v>28.66853820523518</v>
      </c>
      <c r="BP346" s="223">
        <v>28.874345785013965</v>
      </c>
      <c r="BQ346" s="223">
        <v>29.081630829726297</v>
      </c>
      <c r="BR346" s="223">
        <v>29.244884200220262</v>
      </c>
      <c r="BS346" s="223">
        <v>29.409054013919686</v>
      </c>
      <c r="BT346" s="223">
        <v>29.574145415393087</v>
      </c>
      <c r="BU346" s="223">
        <v>29.740163578088648</v>
      </c>
      <c r="BV346" s="223">
        <v>29.907113704496343</v>
      </c>
      <c r="BW346" s="222">
        <v>25.128065725279324</v>
      </c>
      <c r="BX346" s="222">
        <v>25.256787483758302</v>
      </c>
      <c r="BY346" s="222">
        <v>25.386168636051632</v>
      </c>
      <c r="BZ346" s="223">
        <v>25.219265715328749</v>
      </c>
      <c r="CA346" s="223">
        <v>25.053460108081769</v>
      </c>
      <c r="CB346" s="223">
        <v>25.233315528438954</v>
      </c>
      <c r="CC346" s="223">
        <v>25.414462106667841</v>
      </c>
      <c r="CD346" s="223">
        <v>25.596909111817126</v>
      </c>
      <c r="CE346" s="223">
        <v>25.780665879476754</v>
      </c>
      <c r="CF346" s="223">
        <v>25.965741812255626</v>
      </c>
      <c r="CG346" s="223">
        <v>26.111503750196665</v>
      </c>
      <c r="CH346" s="223">
        <v>26.258083940999722</v>
      </c>
      <c r="CI346" s="223">
        <v>26.405486978029543</v>
      </c>
      <c r="CJ346" s="223">
        <v>26.553717480436294</v>
      </c>
      <c r="CK346" s="223">
        <v>26.702780093300309</v>
      </c>
      <c r="CL346" s="222">
        <v>0</v>
      </c>
      <c r="CM346" s="222">
        <v>0</v>
      </c>
      <c r="CN346" s="222">
        <v>0</v>
      </c>
      <c r="CO346" s="223">
        <v>0</v>
      </c>
      <c r="CP346" s="223">
        <v>0</v>
      </c>
      <c r="CQ346" s="223">
        <v>0</v>
      </c>
      <c r="CR346" s="223">
        <v>0</v>
      </c>
      <c r="CS346" s="223">
        <v>0</v>
      </c>
      <c r="CT346" s="223">
        <v>0</v>
      </c>
      <c r="CU346" s="223">
        <v>0</v>
      </c>
      <c r="CV346" s="223">
        <v>0</v>
      </c>
      <c r="CW346" s="223">
        <v>0</v>
      </c>
      <c r="CX346" s="223">
        <v>0</v>
      </c>
      <c r="CY346" s="223">
        <v>0</v>
      </c>
      <c r="CZ346" s="223">
        <v>0</v>
      </c>
      <c r="DA346" s="224">
        <v>0</v>
      </c>
      <c r="DB346" s="224">
        <v>0</v>
      </c>
      <c r="DC346" s="224">
        <v>0</v>
      </c>
      <c r="DD346" s="225">
        <v>0</v>
      </c>
      <c r="DE346" s="225">
        <v>0</v>
      </c>
      <c r="DF346" s="225">
        <v>0</v>
      </c>
      <c r="DG346" s="225">
        <v>0</v>
      </c>
      <c r="DH346" s="225">
        <v>0</v>
      </c>
      <c r="DI346" s="225">
        <v>0</v>
      </c>
      <c r="DJ346" s="225">
        <v>0</v>
      </c>
      <c r="DK346" s="225">
        <v>0</v>
      </c>
      <c r="DL346" s="225">
        <v>0</v>
      </c>
      <c r="DM346" s="225">
        <v>0</v>
      </c>
      <c r="DN346" s="225">
        <v>0</v>
      </c>
      <c r="DO346" s="225">
        <v>0</v>
      </c>
      <c r="DP346" s="224">
        <v>0</v>
      </c>
      <c r="DQ346" s="224">
        <v>0</v>
      </c>
      <c r="DR346" s="224">
        <v>0</v>
      </c>
      <c r="DS346" s="225">
        <v>0</v>
      </c>
      <c r="DT346" s="225">
        <v>0</v>
      </c>
      <c r="DU346" s="225">
        <v>0</v>
      </c>
      <c r="DV346" s="225">
        <v>0</v>
      </c>
      <c r="DW346" s="225">
        <v>0</v>
      </c>
      <c r="DX346" s="225">
        <v>0</v>
      </c>
      <c r="DY346" s="225">
        <v>0</v>
      </c>
      <c r="DZ346" s="225">
        <v>0</v>
      </c>
      <c r="EA346" s="225">
        <v>0</v>
      </c>
      <c r="EB346" s="225">
        <v>0</v>
      </c>
      <c r="EC346" s="225">
        <v>0</v>
      </c>
      <c r="ED346" s="225">
        <v>0</v>
      </c>
    </row>
    <row r="347" spans="1:134" ht="15" x14ac:dyDescent="0.25">
      <c r="A347" s="216">
        <v>101</v>
      </c>
      <c r="B347" s="216">
        <v>100</v>
      </c>
      <c r="C347" s="216" t="s">
        <v>1045</v>
      </c>
      <c r="D347" s="2">
        <v>99709</v>
      </c>
      <c r="E347" s="2">
        <v>99709</v>
      </c>
      <c r="F347" s="217" t="s">
        <v>773</v>
      </c>
      <c r="G347" s="20">
        <v>7</v>
      </c>
      <c r="H347" s="20">
        <v>8</v>
      </c>
      <c r="I347" s="20">
        <v>6</v>
      </c>
      <c r="J347" s="20">
        <v>2</v>
      </c>
      <c r="K347" s="20">
        <v>0</v>
      </c>
      <c r="L347" s="20">
        <v>14</v>
      </c>
      <c r="M347" s="20">
        <v>14</v>
      </c>
      <c r="N347" s="20">
        <v>0</v>
      </c>
      <c r="O347" s="20">
        <v>0</v>
      </c>
      <c r="P347" s="20">
        <v>0</v>
      </c>
      <c r="Q347" s="20">
        <v>14</v>
      </c>
      <c r="R347" s="20">
        <v>0</v>
      </c>
      <c r="S347" s="20">
        <v>1230.2857142857142</v>
      </c>
      <c r="T347" s="20">
        <v>1230.2857142857142</v>
      </c>
      <c r="U347" s="20">
        <v>0</v>
      </c>
      <c r="V347" s="20">
        <v>0</v>
      </c>
      <c r="W347" s="20">
        <v>0</v>
      </c>
      <c r="X347" s="20">
        <v>1230.2857142857142</v>
      </c>
      <c r="Y347" s="20">
        <v>0</v>
      </c>
      <c r="Z347" s="20">
        <v>8</v>
      </c>
      <c r="AA347" s="20">
        <v>0</v>
      </c>
      <c r="AB347" s="218">
        <v>0</v>
      </c>
      <c r="AC347" s="218">
        <v>0</v>
      </c>
      <c r="AD347" s="219">
        <v>8</v>
      </c>
      <c r="AE347" s="220">
        <v>0</v>
      </c>
      <c r="AF347" s="220">
        <v>6</v>
      </c>
      <c r="AG347" s="221">
        <v>6</v>
      </c>
      <c r="AH347" s="220">
        <v>0</v>
      </c>
      <c r="AI347" s="220">
        <v>0</v>
      </c>
      <c r="AJ347" s="220">
        <v>7.6172671600619148</v>
      </c>
      <c r="AK347" s="220">
        <v>7.6172671600619148</v>
      </c>
      <c r="AL347" s="220">
        <v>0</v>
      </c>
      <c r="AM347" s="220">
        <v>0</v>
      </c>
      <c r="AN347" s="220">
        <v>5.723727773387858</v>
      </c>
      <c r="AO347" s="220">
        <v>5.723727773387858</v>
      </c>
      <c r="AP347" s="220">
        <v>0</v>
      </c>
      <c r="AQ347" s="220">
        <v>0</v>
      </c>
      <c r="AR347" s="220">
        <v>0</v>
      </c>
      <c r="AS347" s="220">
        <v>7.252844873469714</v>
      </c>
      <c r="AT347" s="220">
        <v>7.4328229544167312</v>
      </c>
      <c r="AU347" s="220">
        <v>7.6172671600619148</v>
      </c>
      <c r="AV347" s="220">
        <v>7.8062883165109467</v>
      </c>
      <c r="AW347" s="220">
        <v>8</v>
      </c>
      <c r="AX347" s="220">
        <v>5.4601766039752535</v>
      </c>
      <c r="AY347" s="220">
        <v>5.5903993127303311</v>
      </c>
      <c r="AZ347" s="220">
        <v>5.723727773387858</v>
      </c>
      <c r="BA347" s="220">
        <v>5.8602360567068583</v>
      </c>
      <c r="BB347" s="220">
        <v>6</v>
      </c>
      <c r="BC347" s="220">
        <v>0</v>
      </c>
      <c r="BD347" s="220">
        <v>0</v>
      </c>
      <c r="BE347" s="220">
        <v>0</v>
      </c>
      <c r="BF347" s="220">
        <v>0</v>
      </c>
      <c r="BG347" s="220">
        <v>0</v>
      </c>
      <c r="BH347" s="222">
        <v>8.040981032089384</v>
      </c>
      <c r="BI347" s="222">
        <v>8.0821719948026569</v>
      </c>
      <c r="BJ347" s="222">
        <v>8.1235739635365221</v>
      </c>
      <c r="BK347" s="223">
        <v>8.0701650289051994</v>
      </c>
      <c r="BL347" s="223">
        <v>8.0171072345861649</v>
      </c>
      <c r="BM347" s="223">
        <v>8.0746609691004654</v>
      </c>
      <c r="BN347" s="223">
        <v>8.1326278741337088</v>
      </c>
      <c r="BO347" s="223">
        <v>8.1910109157814794</v>
      </c>
      <c r="BP347" s="223">
        <v>8.2498130814325616</v>
      </c>
      <c r="BQ347" s="223">
        <v>8.3090373799217989</v>
      </c>
      <c r="BR347" s="223">
        <v>8.3556812000629321</v>
      </c>
      <c r="BS347" s="223">
        <v>8.4025868611199108</v>
      </c>
      <c r="BT347" s="223">
        <v>8.4497558329694531</v>
      </c>
      <c r="BU347" s="223">
        <v>8.4971895937396145</v>
      </c>
      <c r="BV347" s="223">
        <v>8.5448896298560975</v>
      </c>
      <c r="BW347" s="222">
        <v>6.030735774067038</v>
      </c>
      <c r="BX347" s="222">
        <v>6.0616289961019927</v>
      </c>
      <c r="BY347" s="222">
        <v>6.0926804726523915</v>
      </c>
      <c r="BZ347" s="223">
        <v>6.0526237716789</v>
      </c>
      <c r="CA347" s="223">
        <v>6.0128304259396241</v>
      </c>
      <c r="CB347" s="223">
        <v>6.0559957268253495</v>
      </c>
      <c r="CC347" s="223">
        <v>6.099470905600282</v>
      </c>
      <c r="CD347" s="223">
        <v>6.1432581868361096</v>
      </c>
      <c r="CE347" s="223">
        <v>6.1873598110744208</v>
      </c>
      <c r="CF347" s="223">
        <v>6.2317780349413496</v>
      </c>
      <c r="CG347" s="223">
        <v>6.2667609000471991</v>
      </c>
      <c r="CH347" s="223">
        <v>6.3019401458399331</v>
      </c>
      <c r="CI347" s="223">
        <v>6.3373168747270903</v>
      </c>
      <c r="CJ347" s="223">
        <v>6.3728921953047104</v>
      </c>
      <c r="CK347" s="223">
        <v>6.408667222392074</v>
      </c>
      <c r="CL347" s="222">
        <v>0</v>
      </c>
      <c r="CM347" s="222">
        <v>0</v>
      </c>
      <c r="CN347" s="222">
        <v>0</v>
      </c>
      <c r="CO347" s="223">
        <v>0</v>
      </c>
      <c r="CP347" s="223">
        <v>0</v>
      </c>
      <c r="CQ347" s="223">
        <v>0</v>
      </c>
      <c r="CR347" s="223">
        <v>0</v>
      </c>
      <c r="CS347" s="223">
        <v>0</v>
      </c>
      <c r="CT347" s="223">
        <v>0</v>
      </c>
      <c r="CU347" s="223">
        <v>0</v>
      </c>
      <c r="CV347" s="223">
        <v>0</v>
      </c>
      <c r="CW347" s="223">
        <v>0</v>
      </c>
      <c r="CX347" s="223">
        <v>0</v>
      </c>
      <c r="CY347" s="223">
        <v>0</v>
      </c>
      <c r="CZ347" s="223">
        <v>0</v>
      </c>
      <c r="DA347" s="224">
        <v>0</v>
      </c>
      <c r="DB347" s="224">
        <v>0</v>
      </c>
      <c r="DC347" s="224">
        <v>0</v>
      </c>
      <c r="DD347" s="225">
        <v>0</v>
      </c>
      <c r="DE347" s="225">
        <v>0</v>
      </c>
      <c r="DF347" s="225">
        <v>0</v>
      </c>
      <c r="DG347" s="225">
        <v>0</v>
      </c>
      <c r="DH347" s="225">
        <v>0</v>
      </c>
      <c r="DI347" s="225">
        <v>0</v>
      </c>
      <c r="DJ347" s="225">
        <v>0</v>
      </c>
      <c r="DK347" s="225">
        <v>0</v>
      </c>
      <c r="DL347" s="225">
        <v>0</v>
      </c>
      <c r="DM347" s="225">
        <v>0</v>
      </c>
      <c r="DN347" s="225">
        <v>0</v>
      </c>
      <c r="DO347" s="225">
        <v>0</v>
      </c>
      <c r="DP347" s="224">
        <v>0</v>
      </c>
      <c r="DQ347" s="224">
        <v>0</v>
      </c>
      <c r="DR347" s="224">
        <v>0</v>
      </c>
      <c r="DS347" s="225">
        <v>0</v>
      </c>
      <c r="DT347" s="225">
        <v>0</v>
      </c>
      <c r="DU347" s="225">
        <v>0</v>
      </c>
      <c r="DV347" s="225">
        <v>0</v>
      </c>
      <c r="DW347" s="225">
        <v>0</v>
      </c>
      <c r="DX347" s="225">
        <v>0</v>
      </c>
      <c r="DY347" s="225">
        <v>0</v>
      </c>
      <c r="DZ347" s="225">
        <v>0</v>
      </c>
      <c r="EA347" s="225">
        <v>0</v>
      </c>
      <c r="EB347" s="225">
        <v>0</v>
      </c>
      <c r="EC347" s="225">
        <v>0</v>
      </c>
      <c r="ED347" s="225">
        <v>0</v>
      </c>
    </row>
    <row r="348" spans="1:134" ht="15" x14ac:dyDescent="0.25">
      <c r="A348" s="216">
        <v>102</v>
      </c>
      <c r="B348" s="216">
        <v>100</v>
      </c>
      <c r="C348" s="216" t="s">
        <v>1046</v>
      </c>
      <c r="D348" s="2">
        <v>99709</v>
      </c>
      <c r="E348" s="2">
        <v>99709</v>
      </c>
      <c r="F348" s="217" t="s">
        <v>773</v>
      </c>
      <c r="G348" s="20">
        <v>277</v>
      </c>
      <c r="H348" s="20">
        <v>123</v>
      </c>
      <c r="I348" s="20">
        <v>112</v>
      </c>
      <c r="J348" s="20">
        <v>11</v>
      </c>
      <c r="K348" s="20">
        <v>0</v>
      </c>
      <c r="L348" s="20">
        <v>87</v>
      </c>
      <c r="M348" s="20">
        <v>87</v>
      </c>
      <c r="N348" s="20">
        <v>0</v>
      </c>
      <c r="O348" s="20">
        <v>0</v>
      </c>
      <c r="P348" s="20">
        <v>0</v>
      </c>
      <c r="Q348" s="20">
        <v>87</v>
      </c>
      <c r="R348" s="20">
        <v>0</v>
      </c>
      <c r="S348" s="20">
        <v>1911.6206896551723</v>
      </c>
      <c r="T348" s="20">
        <v>1911.6206896551723</v>
      </c>
      <c r="U348" s="20">
        <v>0</v>
      </c>
      <c r="V348" s="20">
        <v>0</v>
      </c>
      <c r="W348" s="20">
        <v>0</v>
      </c>
      <c r="X348" s="20">
        <v>1911.6206896551723</v>
      </c>
      <c r="Y348" s="20">
        <v>0</v>
      </c>
      <c r="Z348" s="20">
        <v>123</v>
      </c>
      <c r="AA348" s="20">
        <v>0</v>
      </c>
      <c r="AB348" s="218">
        <v>0</v>
      </c>
      <c r="AC348" s="218">
        <v>0</v>
      </c>
      <c r="AD348" s="219">
        <v>123</v>
      </c>
      <c r="AE348" s="220">
        <v>0</v>
      </c>
      <c r="AF348" s="220">
        <v>112</v>
      </c>
      <c r="AG348" s="221">
        <v>112</v>
      </c>
      <c r="AH348" s="220">
        <v>0</v>
      </c>
      <c r="AI348" s="220">
        <v>0</v>
      </c>
      <c r="AJ348" s="220">
        <v>117.11548258595194</v>
      </c>
      <c r="AK348" s="220">
        <v>117.11548258595194</v>
      </c>
      <c r="AL348" s="220">
        <v>0</v>
      </c>
      <c r="AM348" s="220">
        <v>0</v>
      </c>
      <c r="AN348" s="220">
        <v>106.84291843657334</v>
      </c>
      <c r="AO348" s="220">
        <v>106.84291843657334</v>
      </c>
      <c r="AP348" s="220">
        <v>0</v>
      </c>
      <c r="AQ348" s="220">
        <v>0</v>
      </c>
      <c r="AR348" s="220">
        <v>0</v>
      </c>
      <c r="AS348" s="220">
        <v>111.51248992959684</v>
      </c>
      <c r="AT348" s="220">
        <v>114.27965292415723</v>
      </c>
      <c r="AU348" s="220">
        <v>117.11548258595194</v>
      </c>
      <c r="AV348" s="220">
        <v>120.02168286635582</v>
      </c>
      <c r="AW348" s="220">
        <v>123</v>
      </c>
      <c r="AX348" s="220">
        <v>101.92329660753808</v>
      </c>
      <c r="AY348" s="220">
        <v>104.35412050429952</v>
      </c>
      <c r="AZ348" s="220">
        <v>106.84291843657334</v>
      </c>
      <c r="BA348" s="220">
        <v>109.39107305852802</v>
      </c>
      <c r="BB348" s="220">
        <v>112</v>
      </c>
      <c r="BC348" s="220">
        <v>0</v>
      </c>
      <c r="BD348" s="220">
        <v>0</v>
      </c>
      <c r="BE348" s="220">
        <v>0</v>
      </c>
      <c r="BF348" s="220">
        <v>0</v>
      </c>
      <c r="BG348" s="220">
        <v>0</v>
      </c>
      <c r="BH348" s="222">
        <v>123.63008336837427</v>
      </c>
      <c r="BI348" s="222">
        <v>124.26339442009085</v>
      </c>
      <c r="BJ348" s="222">
        <v>124.89994968937403</v>
      </c>
      <c r="BK348" s="223">
        <v>124.07878731941744</v>
      </c>
      <c r="BL348" s="223">
        <v>123.26302373176229</v>
      </c>
      <c r="BM348" s="223">
        <v>124.14791239991966</v>
      </c>
      <c r="BN348" s="223">
        <v>125.03915356480577</v>
      </c>
      <c r="BO348" s="223">
        <v>125.93679283014025</v>
      </c>
      <c r="BP348" s="223">
        <v>126.84087612702562</v>
      </c>
      <c r="BQ348" s="223">
        <v>127.75144971629767</v>
      </c>
      <c r="BR348" s="223">
        <v>128.46859845096759</v>
      </c>
      <c r="BS348" s="223">
        <v>129.18977298971862</v>
      </c>
      <c r="BT348" s="223">
        <v>129.91499593190534</v>
      </c>
      <c r="BU348" s="223">
        <v>130.64429000374656</v>
      </c>
      <c r="BV348" s="223">
        <v>131.37767805903752</v>
      </c>
      <c r="BW348" s="222">
        <v>112.57373444925138</v>
      </c>
      <c r="BX348" s="222">
        <v>113.1504079272372</v>
      </c>
      <c r="BY348" s="222">
        <v>113.73003548951131</v>
      </c>
      <c r="BZ348" s="223">
        <v>112.9823104046728</v>
      </c>
      <c r="CA348" s="223">
        <v>112.23950128420631</v>
      </c>
      <c r="CB348" s="223">
        <v>113.04525356740652</v>
      </c>
      <c r="CC348" s="223">
        <v>113.85679023787192</v>
      </c>
      <c r="CD348" s="223">
        <v>114.67415282094072</v>
      </c>
      <c r="CE348" s="223">
        <v>115.49738314005586</v>
      </c>
      <c r="CF348" s="223">
        <v>116.32652331890519</v>
      </c>
      <c r="CG348" s="223">
        <v>116.97953680088105</v>
      </c>
      <c r="CH348" s="223">
        <v>117.63621605567874</v>
      </c>
      <c r="CI348" s="223">
        <v>118.29658166157235</v>
      </c>
      <c r="CJ348" s="223">
        <v>118.96065431235459</v>
      </c>
      <c r="CK348" s="223">
        <v>119.62845481798537</v>
      </c>
      <c r="CL348" s="222">
        <v>0</v>
      </c>
      <c r="CM348" s="222">
        <v>0</v>
      </c>
      <c r="CN348" s="222">
        <v>0</v>
      </c>
      <c r="CO348" s="223">
        <v>0</v>
      </c>
      <c r="CP348" s="223">
        <v>0</v>
      </c>
      <c r="CQ348" s="223">
        <v>0</v>
      </c>
      <c r="CR348" s="223">
        <v>0</v>
      </c>
      <c r="CS348" s="223">
        <v>0</v>
      </c>
      <c r="CT348" s="223">
        <v>0</v>
      </c>
      <c r="CU348" s="223">
        <v>0</v>
      </c>
      <c r="CV348" s="223">
        <v>0</v>
      </c>
      <c r="CW348" s="223">
        <v>0</v>
      </c>
      <c r="CX348" s="223">
        <v>0</v>
      </c>
      <c r="CY348" s="223">
        <v>0</v>
      </c>
      <c r="CZ348" s="223">
        <v>0</v>
      </c>
      <c r="DA348" s="224">
        <v>0</v>
      </c>
      <c r="DB348" s="224">
        <v>0</v>
      </c>
      <c r="DC348" s="224">
        <v>0</v>
      </c>
      <c r="DD348" s="225">
        <v>0</v>
      </c>
      <c r="DE348" s="225">
        <v>0</v>
      </c>
      <c r="DF348" s="225">
        <v>0</v>
      </c>
      <c r="DG348" s="225">
        <v>0</v>
      </c>
      <c r="DH348" s="225">
        <v>0</v>
      </c>
      <c r="DI348" s="225">
        <v>0</v>
      </c>
      <c r="DJ348" s="225">
        <v>0</v>
      </c>
      <c r="DK348" s="225">
        <v>0</v>
      </c>
      <c r="DL348" s="225">
        <v>0</v>
      </c>
      <c r="DM348" s="225">
        <v>0</v>
      </c>
      <c r="DN348" s="225">
        <v>0</v>
      </c>
      <c r="DO348" s="225">
        <v>0</v>
      </c>
      <c r="DP348" s="224">
        <v>0</v>
      </c>
      <c r="DQ348" s="224">
        <v>0</v>
      </c>
      <c r="DR348" s="224">
        <v>0</v>
      </c>
      <c r="DS348" s="225">
        <v>0</v>
      </c>
      <c r="DT348" s="225">
        <v>0</v>
      </c>
      <c r="DU348" s="225">
        <v>0</v>
      </c>
      <c r="DV348" s="225">
        <v>0</v>
      </c>
      <c r="DW348" s="225">
        <v>0</v>
      </c>
      <c r="DX348" s="225">
        <v>0</v>
      </c>
      <c r="DY348" s="225">
        <v>0</v>
      </c>
      <c r="DZ348" s="225">
        <v>0</v>
      </c>
      <c r="EA348" s="225">
        <v>0</v>
      </c>
      <c r="EB348" s="225">
        <v>0</v>
      </c>
      <c r="EC348" s="225">
        <v>0</v>
      </c>
      <c r="ED348" s="225">
        <v>0</v>
      </c>
    </row>
    <row r="349" spans="1:134" ht="15" x14ac:dyDescent="0.25">
      <c r="A349" s="216">
        <v>103</v>
      </c>
      <c r="B349" s="216">
        <v>100</v>
      </c>
      <c r="C349" s="216" t="s">
        <v>1047</v>
      </c>
      <c r="D349" s="2">
        <v>99709</v>
      </c>
      <c r="E349" s="2">
        <v>99709</v>
      </c>
      <c r="F349" s="217" t="s">
        <v>773</v>
      </c>
      <c r="G349" s="20">
        <v>64</v>
      </c>
      <c r="H349" s="20">
        <v>53</v>
      </c>
      <c r="I349" s="20">
        <v>40</v>
      </c>
      <c r="J349" s="20">
        <v>13</v>
      </c>
      <c r="K349" s="20">
        <v>1</v>
      </c>
      <c r="L349" s="20">
        <v>45</v>
      </c>
      <c r="M349" s="20">
        <v>46</v>
      </c>
      <c r="N349" s="20">
        <v>4</v>
      </c>
      <c r="O349" s="20">
        <v>0</v>
      </c>
      <c r="P349" s="20">
        <v>0</v>
      </c>
      <c r="Q349" s="20">
        <v>50</v>
      </c>
      <c r="R349" s="20">
        <v>6656</v>
      </c>
      <c r="S349" s="20">
        <v>1555.2222222222222</v>
      </c>
      <c r="T349" s="20">
        <v>1666.108695652174</v>
      </c>
      <c r="U349" s="20">
        <v>3280</v>
      </c>
      <c r="V349" s="20">
        <v>0</v>
      </c>
      <c r="W349" s="20">
        <v>0</v>
      </c>
      <c r="X349" s="20">
        <v>1795.22</v>
      </c>
      <c r="Y349" s="20">
        <v>1.1521739130434783</v>
      </c>
      <c r="Z349" s="20">
        <v>51.847826086956523</v>
      </c>
      <c r="AA349" s="20">
        <v>0</v>
      </c>
      <c r="AB349" s="218">
        <v>4</v>
      </c>
      <c r="AC349" s="218">
        <v>0</v>
      </c>
      <c r="AD349" s="219">
        <v>57</v>
      </c>
      <c r="AE349" s="220">
        <v>0.86956521739130443</v>
      </c>
      <c r="AF349" s="220">
        <v>39.130434782608695</v>
      </c>
      <c r="AG349" s="221">
        <v>40</v>
      </c>
      <c r="AH349" s="220">
        <v>0</v>
      </c>
      <c r="AI349" s="220">
        <v>1.0970520638132648</v>
      </c>
      <c r="AJ349" s="220">
        <v>49.367342871596925</v>
      </c>
      <c r="AK349" s="220">
        <v>50.464394935410191</v>
      </c>
      <c r="AL349" s="220">
        <v>0</v>
      </c>
      <c r="AM349" s="220">
        <v>0.82952576425910995</v>
      </c>
      <c r="AN349" s="220">
        <v>37.32865939165994</v>
      </c>
      <c r="AO349" s="220">
        <v>38.15818515591905</v>
      </c>
      <c r="AP349" s="220">
        <v>0</v>
      </c>
      <c r="AQ349" s="220">
        <v>3.8386629540049633</v>
      </c>
      <c r="AR349" s="220">
        <v>0</v>
      </c>
      <c r="AS349" s="220">
        <v>48.05009728673685</v>
      </c>
      <c r="AT349" s="220">
        <v>49.242452073010838</v>
      </c>
      <c r="AU349" s="220">
        <v>50.464394935410184</v>
      </c>
      <c r="AV349" s="220">
        <v>51.716660096885022</v>
      </c>
      <c r="AW349" s="220">
        <v>53</v>
      </c>
      <c r="AX349" s="220">
        <v>36.401177359835025</v>
      </c>
      <c r="AY349" s="220">
        <v>37.269328751535539</v>
      </c>
      <c r="AZ349" s="220">
        <v>38.15818515591905</v>
      </c>
      <c r="BA349" s="220">
        <v>39.068240378045722</v>
      </c>
      <c r="BB349" s="220">
        <v>40</v>
      </c>
      <c r="BC349" s="220">
        <v>3.6838333186125283</v>
      </c>
      <c r="BD349" s="220">
        <v>3.7604513677066849</v>
      </c>
      <c r="BE349" s="220">
        <v>3.8386629540049633</v>
      </c>
      <c r="BF349" s="220">
        <v>3.9185012206224785</v>
      </c>
      <c r="BG349" s="220">
        <v>4</v>
      </c>
      <c r="BH349" s="222">
        <v>53.271499337592168</v>
      </c>
      <c r="BI349" s="222">
        <v>53.544389465567605</v>
      </c>
      <c r="BJ349" s="222">
        <v>53.81867750842946</v>
      </c>
      <c r="BK349" s="223">
        <v>53.464843316496953</v>
      </c>
      <c r="BL349" s="223">
        <v>53.11333542913335</v>
      </c>
      <c r="BM349" s="223">
        <v>53.494628920290587</v>
      </c>
      <c r="BN349" s="223">
        <v>53.878659666135825</v>
      </c>
      <c r="BO349" s="223">
        <v>54.265447317052306</v>
      </c>
      <c r="BP349" s="223">
        <v>54.655011664490722</v>
      </c>
      <c r="BQ349" s="223">
        <v>55.047372641981923</v>
      </c>
      <c r="BR349" s="223">
        <v>55.356387950416924</v>
      </c>
      <c r="BS349" s="223">
        <v>55.667137954919411</v>
      </c>
      <c r="BT349" s="223">
        <v>55.979632393422634</v>
      </c>
      <c r="BU349" s="223">
        <v>56.293881058524946</v>
      </c>
      <c r="BV349" s="223">
        <v>56.609893797796651</v>
      </c>
      <c r="BW349" s="222">
        <v>40.20490516044692</v>
      </c>
      <c r="BX349" s="222">
        <v>40.410859974013285</v>
      </c>
      <c r="BY349" s="222">
        <v>40.61786981768261</v>
      </c>
      <c r="BZ349" s="223">
        <v>40.350825144525999</v>
      </c>
      <c r="CA349" s="223">
        <v>40.08553617293083</v>
      </c>
      <c r="CB349" s="223">
        <v>40.373304845502325</v>
      </c>
      <c r="CC349" s="223">
        <v>40.663139370668546</v>
      </c>
      <c r="CD349" s="223">
        <v>40.955054578907401</v>
      </c>
      <c r="CE349" s="223">
        <v>41.24906540716281</v>
      </c>
      <c r="CF349" s="223">
        <v>41.545186899609</v>
      </c>
      <c r="CG349" s="223">
        <v>41.778406000314661</v>
      </c>
      <c r="CH349" s="223">
        <v>42.012934305599551</v>
      </c>
      <c r="CI349" s="223">
        <v>42.248779164847271</v>
      </c>
      <c r="CJ349" s="223">
        <v>42.485947968698071</v>
      </c>
      <c r="CK349" s="223">
        <v>42.724448149280491</v>
      </c>
      <c r="CL349" s="222">
        <v>4.020490516044692</v>
      </c>
      <c r="CM349" s="222">
        <v>4.0410859974013285</v>
      </c>
      <c r="CN349" s="222">
        <v>4.061786981768261</v>
      </c>
      <c r="CO349" s="223">
        <v>4.0350825144525997</v>
      </c>
      <c r="CP349" s="223">
        <v>4.0085536172930825</v>
      </c>
      <c r="CQ349" s="223">
        <v>4.0373304845502327</v>
      </c>
      <c r="CR349" s="223">
        <v>4.0663139370668544</v>
      </c>
      <c r="CS349" s="223">
        <v>4.0955054578907397</v>
      </c>
      <c r="CT349" s="223">
        <v>4.1249065407162808</v>
      </c>
      <c r="CU349" s="223">
        <v>4.1545186899608995</v>
      </c>
      <c r="CV349" s="223">
        <v>4.1778406000314661</v>
      </c>
      <c r="CW349" s="223">
        <v>4.2012934305599554</v>
      </c>
      <c r="CX349" s="223">
        <v>4.2248779164847265</v>
      </c>
      <c r="CY349" s="223">
        <v>4.2485947968698072</v>
      </c>
      <c r="CZ349" s="223">
        <v>4.2724448149280487</v>
      </c>
      <c r="DA349" s="224">
        <v>0</v>
      </c>
      <c r="DB349" s="224">
        <v>0</v>
      </c>
      <c r="DC349" s="224">
        <v>0</v>
      </c>
      <c r="DD349" s="225">
        <v>0</v>
      </c>
      <c r="DE349" s="225">
        <v>0</v>
      </c>
      <c r="DF349" s="225">
        <v>0</v>
      </c>
      <c r="DG349" s="225">
        <v>0</v>
      </c>
      <c r="DH349" s="225">
        <v>0</v>
      </c>
      <c r="DI349" s="225">
        <v>0</v>
      </c>
      <c r="DJ349" s="225">
        <v>0</v>
      </c>
      <c r="DK349" s="225">
        <v>0</v>
      </c>
      <c r="DL349" s="225">
        <v>0</v>
      </c>
      <c r="DM349" s="225">
        <v>0</v>
      </c>
      <c r="DN349" s="225">
        <v>0</v>
      </c>
      <c r="DO349" s="225">
        <v>0</v>
      </c>
      <c r="DP349" s="224">
        <v>0</v>
      </c>
      <c r="DQ349" s="224">
        <v>0</v>
      </c>
      <c r="DR349" s="224">
        <v>0</v>
      </c>
      <c r="DS349" s="225">
        <v>0</v>
      </c>
      <c r="DT349" s="225">
        <v>0</v>
      </c>
      <c r="DU349" s="225">
        <v>0</v>
      </c>
      <c r="DV349" s="225">
        <v>0</v>
      </c>
      <c r="DW349" s="225">
        <v>0</v>
      </c>
      <c r="DX349" s="225">
        <v>0</v>
      </c>
      <c r="DY349" s="225">
        <v>0</v>
      </c>
      <c r="DZ349" s="225">
        <v>0</v>
      </c>
      <c r="EA349" s="225">
        <v>0</v>
      </c>
      <c r="EB349" s="225">
        <v>0</v>
      </c>
      <c r="EC349" s="225">
        <v>0</v>
      </c>
      <c r="ED349" s="225">
        <v>0</v>
      </c>
    </row>
    <row r="350" spans="1:134" ht="15" x14ac:dyDescent="0.25">
      <c r="A350" s="216">
        <v>104</v>
      </c>
      <c r="B350" s="216">
        <v>100</v>
      </c>
      <c r="C350" s="216" t="s">
        <v>1048</v>
      </c>
      <c r="D350" s="2">
        <v>99709</v>
      </c>
      <c r="E350" s="2">
        <v>99709</v>
      </c>
      <c r="F350" s="217" t="s">
        <v>773</v>
      </c>
      <c r="G350" s="20">
        <v>171</v>
      </c>
      <c r="H350" s="20">
        <v>105</v>
      </c>
      <c r="I350" s="20">
        <v>90</v>
      </c>
      <c r="J350" s="20">
        <v>15</v>
      </c>
      <c r="K350" s="20">
        <v>0</v>
      </c>
      <c r="L350" s="20">
        <v>115</v>
      </c>
      <c r="M350" s="20">
        <v>115</v>
      </c>
      <c r="N350" s="20">
        <v>0</v>
      </c>
      <c r="O350" s="20">
        <v>0</v>
      </c>
      <c r="P350" s="20">
        <v>0</v>
      </c>
      <c r="Q350" s="20">
        <v>115</v>
      </c>
      <c r="R350" s="20">
        <v>0</v>
      </c>
      <c r="S350" s="20">
        <v>1133.0260869565216</v>
      </c>
      <c r="T350" s="20">
        <v>1133.0260869565216</v>
      </c>
      <c r="U350" s="20">
        <v>0</v>
      </c>
      <c r="V350" s="20">
        <v>0</v>
      </c>
      <c r="W350" s="20">
        <v>0</v>
      </c>
      <c r="X350" s="20">
        <v>1133.0260869565218</v>
      </c>
      <c r="Y350" s="20">
        <v>0</v>
      </c>
      <c r="Z350" s="20">
        <v>105</v>
      </c>
      <c r="AA350" s="20">
        <v>0</v>
      </c>
      <c r="AB350" s="218">
        <v>0</v>
      </c>
      <c r="AC350" s="218">
        <v>0</v>
      </c>
      <c r="AD350" s="219">
        <v>105</v>
      </c>
      <c r="AE350" s="220">
        <v>0</v>
      </c>
      <c r="AF350" s="220">
        <v>90</v>
      </c>
      <c r="AG350" s="221">
        <v>90</v>
      </c>
      <c r="AH350" s="220">
        <v>0</v>
      </c>
      <c r="AI350" s="220">
        <v>0</v>
      </c>
      <c r="AJ350" s="220">
        <v>99.976631475812638</v>
      </c>
      <c r="AK350" s="220">
        <v>99.976631475812638</v>
      </c>
      <c r="AL350" s="220">
        <v>0</v>
      </c>
      <c r="AM350" s="220">
        <v>0</v>
      </c>
      <c r="AN350" s="220">
        <v>85.855916600817864</v>
      </c>
      <c r="AO350" s="220">
        <v>85.855916600817864</v>
      </c>
      <c r="AP350" s="220">
        <v>0</v>
      </c>
      <c r="AQ350" s="220">
        <v>0</v>
      </c>
      <c r="AR350" s="220">
        <v>0</v>
      </c>
      <c r="AS350" s="220">
        <v>95.193588964289987</v>
      </c>
      <c r="AT350" s="220">
        <v>97.555801276719592</v>
      </c>
      <c r="AU350" s="220">
        <v>99.976631475812638</v>
      </c>
      <c r="AV350" s="220">
        <v>102.45753415420619</v>
      </c>
      <c r="AW350" s="220">
        <v>105</v>
      </c>
      <c r="AX350" s="220">
        <v>81.902649059628814</v>
      </c>
      <c r="AY350" s="220">
        <v>83.855989690954971</v>
      </c>
      <c r="AZ350" s="220">
        <v>85.855916600817864</v>
      </c>
      <c r="BA350" s="220">
        <v>87.903540850602866</v>
      </c>
      <c r="BB350" s="220">
        <v>90</v>
      </c>
      <c r="BC350" s="220">
        <v>0</v>
      </c>
      <c r="BD350" s="220">
        <v>0</v>
      </c>
      <c r="BE350" s="220">
        <v>0</v>
      </c>
      <c r="BF350" s="220">
        <v>0</v>
      </c>
      <c r="BG350" s="220">
        <v>0</v>
      </c>
      <c r="BH350" s="222">
        <v>105.53787604617317</v>
      </c>
      <c r="BI350" s="222">
        <v>106.07850743178487</v>
      </c>
      <c r="BJ350" s="222">
        <v>106.62190827141686</v>
      </c>
      <c r="BK350" s="223">
        <v>105.92091600438076</v>
      </c>
      <c r="BL350" s="223">
        <v>105.22453245394343</v>
      </c>
      <c r="BM350" s="223">
        <v>105.97992521944361</v>
      </c>
      <c r="BN350" s="223">
        <v>106.74074084800493</v>
      </c>
      <c r="BO350" s="223">
        <v>107.50701826963193</v>
      </c>
      <c r="BP350" s="223">
        <v>108.27879669380238</v>
      </c>
      <c r="BQ350" s="223">
        <v>109.05611561147363</v>
      </c>
      <c r="BR350" s="223">
        <v>109.66831575082598</v>
      </c>
      <c r="BS350" s="223">
        <v>110.28395255219883</v>
      </c>
      <c r="BT350" s="223">
        <v>110.90304530772408</v>
      </c>
      <c r="BU350" s="223">
        <v>111.52561341783243</v>
      </c>
      <c r="BV350" s="223">
        <v>112.1516763918613</v>
      </c>
      <c r="BW350" s="222">
        <v>90.461036611005568</v>
      </c>
      <c r="BX350" s="222">
        <v>90.924434941529896</v>
      </c>
      <c r="BY350" s="222">
        <v>91.390207089785875</v>
      </c>
      <c r="BZ350" s="223">
        <v>90.789356575183504</v>
      </c>
      <c r="CA350" s="223">
        <v>90.19245638909436</v>
      </c>
      <c r="CB350" s="223">
        <v>90.839935902380233</v>
      </c>
      <c r="CC350" s="223">
        <v>91.492063584004228</v>
      </c>
      <c r="CD350" s="223">
        <v>92.148872802541646</v>
      </c>
      <c r="CE350" s="223">
        <v>92.810397166116317</v>
      </c>
      <c r="CF350" s="223">
        <v>93.476670524120252</v>
      </c>
      <c r="CG350" s="223">
        <v>94.001413500707983</v>
      </c>
      <c r="CH350" s="223">
        <v>94.529102187598994</v>
      </c>
      <c r="CI350" s="223">
        <v>95.05975312090635</v>
      </c>
      <c r="CJ350" s="223">
        <v>95.593382929570652</v>
      </c>
      <c r="CK350" s="223">
        <v>96.130008335881101</v>
      </c>
      <c r="CL350" s="222">
        <v>0</v>
      </c>
      <c r="CM350" s="222">
        <v>0</v>
      </c>
      <c r="CN350" s="222">
        <v>0</v>
      </c>
      <c r="CO350" s="223">
        <v>0</v>
      </c>
      <c r="CP350" s="223">
        <v>0</v>
      </c>
      <c r="CQ350" s="223">
        <v>0</v>
      </c>
      <c r="CR350" s="223">
        <v>0</v>
      </c>
      <c r="CS350" s="223">
        <v>0</v>
      </c>
      <c r="CT350" s="223">
        <v>0</v>
      </c>
      <c r="CU350" s="223">
        <v>0</v>
      </c>
      <c r="CV350" s="223">
        <v>0</v>
      </c>
      <c r="CW350" s="223">
        <v>0</v>
      </c>
      <c r="CX350" s="223">
        <v>0</v>
      </c>
      <c r="CY350" s="223">
        <v>0</v>
      </c>
      <c r="CZ350" s="223">
        <v>0</v>
      </c>
      <c r="DA350" s="224">
        <v>0</v>
      </c>
      <c r="DB350" s="224">
        <v>0</v>
      </c>
      <c r="DC350" s="224">
        <v>0</v>
      </c>
      <c r="DD350" s="225">
        <v>0</v>
      </c>
      <c r="DE350" s="225">
        <v>0</v>
      </c>
      <c r="DF350" s="225">
        <v>0</v>
      </c>
      <c r="DG350" s="225">
        <v>0</v>
      </c>
      <c r="DH350" s="225">
        <v>0</v>
      </c>
      <c r="DI350" s="225">
        <v>0</v>
      </c>
      <c r="DJ350" s="225">
        <v>0</v>
      </c>
      <c r="DK350" s="225">
        <v>0</v>
      </c>
      <c r="DL350" s="225">
        <v>0</v>
      </c>
      <c r="DM350" s="225">
        <v>0</v>
      </c>
      <c r="DN350" s="225">
        <v>0</v>
      </c>
      <c r="DO350" s="225">
        <v>0</v>
      </c>
      <c r="DP350" s="224">
        <v>0</v>
      </c>
      <c r="DQ350" s="224">
        <v>0</v>
      </c>
      <c r="DR350" s="224">
        <v>0</v>
      </c>
      <c r="DS350" s="225">
        <v>0</v>
      </c>
      <c r="DT350" s="225">
        <v>0</v>
      </c>
      <c r="DU350" s="225">
        <v>0</v>
      </c>
      <c r="DV350" s="225">
        <v>0</v>
      </c>
      <c r="DW350" s="225">
        <v>0</v>
      </c>
      <c r="DX350" s="225">
        <v>0</v>
      </c>
      <c r="DY350" s="225">
        <v>0</v>
      </c>
      <c r="DZ350" s="225">
        <v>0</v>
      </c>
      <c r="EA350" s="225">
        <v>0</v>
      </c>
      <c r="EB350" s="225">
        <v>0</v>
      </c>
      <c r="EC350" s="225">
        <v>0</v>
      </c>
      <c r="ED350" s="225">
        <v>0</v>
      </c>
    </row>
    <row r="351" spans="1:134" ht="15" x14ac:dyDescent="0.25">
      <c r="A351" s="216">
        <v>109</v>
      </c>
      <c r="B351" s="216">
        <v>100</v>
      </c>
      <c r="C351" s="216" t="s">
        <v>1049</v>
      </c>
      <c r="D351" s="2">
        <v>99712</v>
      </c>
      <c r="E351" s="2">
        <v>99712</v>
      </c>
      <c r="F351" s="217" t="s">
        <v>773</v>
      </c>
      <c r="G351" s="20">
        <v>38</v>
      </c>
      <c r="H351" s="20">
        <v>14</v>
      </c>
      <c r="I351" s="20">
        <v>14</v>
      </c>
      <c r="J351" s="20">
        <v>0</v>
      </c>
      <c r="K351" s="20">
        <v>0</v>
      </c>
      <c r="L351" s="20">
        <v>74</v>
      </c>
      <c r="M351" s="20">
        <v>74</v>
      </c>
      <c r="N351" s="20">
        <v>0</v>
      </c>
      <c r="O351" s="20">
        <v>0</v>
      </c>
      <c r="P351" s="20">
        <v>0</v>
      </c>
      <c r="Q351" s="20">
        <v>74</v>
      </c>
      <c r="R351" s="20">
        <v>0</v>
      </c>
      <c r="S351" s="20">
        <v>3187.2702702702704</v>
      </c>
      <c r="T351" s="20">
        <v>3187.2702702702704</v>
      </c>
      <c r="U351" s="20">
        <v>0</v>
      </c>
      <c r="V351" s="20">
        <v>0</v>
      </c>
      <c r="W351" s="20">
        <v>0</v>
      </c>
      <c r="X351" s="20">
        <v>3187.2702702702704</v>
      </c>
      <c r="Y351" s="20">
        <v>0</v>
      </c>
      <c r="Z351" s="20">
        <v>14</v>
      </c>
      <c r="AA351" s="20">
        <v>0</v>
      </c>
      <c r="AB351" s="218">
        <v>0</v>
      </c>
      <c r="AC351" s="218">
        <v>0</v>
      </c>
      <c r="AD351" s="219">
        <v>14</v>
      </c>
      <c r="AE351" s="220">
        <v>0</v>
      </c>
      <c r="AF351" s="220">
        <v>14</v>
      </c>
      <c r="AG351" s="221">
        <v>14</v>
      </c>
      <c r="AH351" s="220">
        <v>0</v>
      </c>
      <c r="AI351" s="220">
        <v>0</v>
      </c>
      <c r="AJ351" s="220">
        <v>12.727599432040336</v>
      </c>
      <c r="AK351" s="220">
        <v>12.727599432040336</v>
      </c>
      <c r="AL351" s="220">
        <v>0</v>
      </c>
      <c r="AM351" s="220">
        <v>0</v>
      </c>
      <c r="AN351" s="220">
        <v>12.77435754543073</v>
      </c>
      <c r="AO351" s="220">
        <v>12.77435754543073</v>
      </c>
      <c r="AP351" s="220">
        <v>0</v>
      </c>
      <c r="AQ351" s="220">
        <v>0</v>
      </c>
      <c r="AR351" s="220">
        <v>0</v>
      </c>
      <c r="AS351" s="220">
        <v>11.570841950176677</v>
      </c>
      <c r="AT351" s="220">
        <v>12.135445662739263</v>
      </c>
      <c r="AU351" s="220">
        <v>12.727599432040336</v>
      </c>
      <c r="AV351" s="220">
        <v>13.348647573764344</v>
      </c>
      <c r="AW351" s="220">
        <v>14</v>
      </c>
      <c r="AX351" s="220">
        <v>11.656015049893073</v>
      </c>
      <c r="AY351" s="220">
        <v>12.202381071014612</v>
      </c>
      <c r="AZ351" s="220">
        <v>12.77435754543073</v>
      </c>
      <c r="BA351" s="220">
        <v>13.373144941861291</v>
      </c>
      <c r="BB351" s="220">
        <v>14</v>
      </c>
      <c r="BC351" s="220">
        <v>0</v>
      </c>
      <c r="BD351" s="220">
        <v>0</v>
      </c>
      <c r="BE351" s="220">
        <v>0</v>
      </c>
      <c r="BF351" s="220">
        <v>0</v>
      </c>
      <c r="BG351" s="220">
        <v>0</v>
      </c>
      <c r="BH351" s="222">
        <v>14.34324717435028</v>
      </c>
      <c r="BI351" s="222">
        <v>14.694909964607664</v>
      </c>
      <c r="BJ351" s="222">
        <v>15.055194701942188</v>
      </c>
      <c r="BK351" s="223">
        <v>14.956213402171045</v>
      </c>
      <c r="BL351" s="223">
        <v>14.857882861018329</v>
      </c>
      <c r="BM351" s="223">
        <v>14.964545603651802</v>
      </c>
      <c r="BN351" s="223">
        <v>15.071974063768209</v>
      </c>
      <c r="BO351" s="223">
        <v>15.180173738350375</v>
      </c>
      <c r="BP351" s="223">
        <v>15.28915016384321</v>
      </c>
      <c r="BQ351" s="223">
        <v>15.398908916437033</v>
      </c>
      <c r="BR351" s="223">
        <v>15.4853526168353</v>
      </c>
      <c r="BS351" s="223">
        <v>15.572281579753083</v>
      </c>
      <c r="BT351" s="223">
        <v>15.659698529272202</v>
      </c>
      <c r="BU351" s="223">
        <v>15.747606204766452</v>
      </c>
      <c r="BV351" s="223">
        <v>15.836007360987439</v>
      </c>
      <c r="BW351" s="222">
        <v>14.34324717435028</v>
      </c>
      <c r="BX351" s="222">
        <v>14.694909964607664</v>
      </c>
      <c r="BY351" s="222">
        <v>15.055194701942188</v>
      </c>
      <c r="BZ351" s="223">
        <v>14.956213402171045</v>
      </c>
      <c r="CA351" s="223">
        <v>14.857882861018329</v>
      </c>
      <c r="CB351" s="223">
        <v>14.964545603651802</v>
      </c>
      <c r="CC351" s="223">
        <v>15.071974063768209</v>
      </c>
      <c r="CD351" s="223">
        <v>15.180173738350375</v>
      </c>
      <c r="CE351" s="223">
        <v>15.28915016384321</v>
      </c>
      <c r="CF351" s="223">
        <v>15.398908916437033</v>
      </c>
      <c r="CG351" s="223">
        <v>15.4853526168353</v>
      </c>
      <c r="CH351" s="223">
        <v>15.572281579753083</v>
      </c>
      <c r="CI351" s="223">
        <v>15.659698529272202</v>
      </c>
      <c r="CJ351" s="223">
        <v>15.747606204766452</v>
      </c>
      <c r="CK351" s="223">
        <v>15.836007360987439</v>
      </c>
      <c r="CL351" s="222">
        <v>0</v>
      </c>
      <c r="CM351" s="222">
        <v>0</v>
      </c>
      <c r="CN351" s="222">
        <v>0</v>
      </c>
      <c r="CO351" s="223">
        <v>0</v>
      </c>
      <c r="CP351" s="223">
        <v>0</v>
      </c>
      <c r="CQ351" s="223">
        <v>0</v>
      </c>
      <c r="CR351" s="223">
        <v>0</v>
      </c>
      <c r="CS351" s="223">
        <v>0</v>
      </c>
      <c r="CT351" s="223">
        <v>0</v>
      </c>
      <c r="CU351" s="223">
        <v>0</v>
      </c>
      <c r="CV351" s="223">
        <v>0</v>
      </c>
      <c r="CW351" s="223">
        <v>0</v>
      </c>
      <c r="CX351" s="223">
        <v>0</v>
      </c>
      <c r="CY351" s="223">
        <v>0</v>
      </c>
      <c r="CZ351" s="223">
        <v>0</v>
      </c>
      <c r="DA351" s="224">
        <v>0</v>
      </c>
      <c r="DB351" s="224">
        <v>0</v>
      </c>
      <c r="DC351" s="224">
        <v>0</v>
      </c>
      <c r="DD351" s="225">
        <v>0</v>
      </c>
      <c r="DE351" s="225">
        <v>0</v>
      </c>
      <c r="DF351" s="225">
        <v>0</v>
      </c>
      <c r="DG351" s="225">
        <v>0</v>
      </c>
      <c r="DH351" s="225">
        <v>0</v>
      </c>
      <c r="DI351" s="225">
        <v>0</v>
      </c>
      <c r="DJ351" s="225">
        <v>0</v>
      </c>
      <c r="DK351" s="225">
        <v>0</v>
      </c>
      <c r="DL351" s="225">
        <v>0</v>
      </c>
      <c r="DM351" s="225">
        <v>0</v>
      </c>
      <c r="DN351" s="225">
        <v>0</v>
      </c>
      <c r="DO351" s="225">
        <v>0</v>
      </c>
      <c r="DP351" s="224">
        <v>0</v>
      </c>
      <c r="DQ351" s="224">
        <v>0</v>
      </c>
      <c r="DR351" s="224">
        <v>0</v>
      </c>
      <c r="DS351" s="225">
        <v>0</v>
      </c>
      <c r="DT351" s="225">
        <v>0</v>
      </c>
      <c r="DU351" s="225">
        <v>0</v>
      </c>
      <c r="DV351" s="225">
        <v>0</v>
      </c>
      <c r="DW351" s="225">
        <v>0</v>
      </c>
      <c r="DX351" s="225">
        <v>0</v>
      </c>
      <c r="DY351" s="225">
        <v>0</v>
      </c>
      <c r="DZ351" s="225">
        <v>0</v>
      </c>
      <c r="EA351" s="225">
        <v>0</v>
      </c>
      <c r="EB351" s="225">
        <v>0</v>
      </c>
      <c r="EC351" s="225">
        <v>0</v>
      </c>
      <c r="ED351" s="225">
        <v>0</v>
      </c>
    </row>
    <row r="352" spans="1:134" ht="15" x14ac:dyDescent="0.25">
      <c r="A352" s="216">
        <v>110</v>
      </c>
      <c r="B352" s="216">
        <v>100</v>
      </c>
      <c r="C352" s="216" t="s">
        <v>1050</v>
      </c>
      <c r="D352" s="2">
        <v>99712</v>
      </c>
      <c r="E352" s="2">
        <v>99712</v>
      </c>
      <c r="F352" s="217" t="s">
        <v>773</v>
      </c>
      <c r="G352" s="20">
        <v>67</v>
      </c>
      <c r="H352" s="20">
        <v>27</v>
      </c>
      <c r="I352" s="20">
        <v>27</v>
      </c>
      <c r="J352" s="20">
        <v>0</v>
      </c>
      <c r="K352" s="20">
        <v>0</v>
      </c>
      <c r="L352" s="20">
        <v>87</v>
      </c>
      <c r="M352" s="20">
        <v>87</v>
      </c>
      <c r="N352" s="20">
        <v>0</v>
      </c>
      <c r="O352" s="20">
        <v>0</v>
      </c>
      <c r="P352" s="20">
        <v>0</v>
      </c>
      <c r="Q352" s="20">
        <v>87</v>
      </c>
      <c r="R352" s="20">
        <v>0</v>
      </c>
      <c r="S352" s="20">
        <v>2990.6091954022991</v>
      </c>
      <c r="T352" s="20">
        <v>2990.6091954022991</v>
      </c>
      <c r="U352" s="20">
        <v>0</v>
      </c>
      <c r="V352" s="20">
        <v>0</v>
      </c>
      <c r="W352" s="20">
        <v>0</v>
      </c>
      <c r="X352" s="20">
        <v>2990.6091954022991</v>
      </c>
      <c r="Y352" s="20">
        <v>0</v>
      </c>
      <c r="Z352" s="20">
        <v>27</v>
      </c>
      <c r="AA352" s="20">
        <v>0</v>
      </c>
      <c r="AB352" s="218">
        <v>0</v>
      </c>
      <c r="AC352" s="218">
        <v>0</v>
      </c>
      <c r="AD352" s="219">
        <v>27</v>
      </c>
      <c r="AE352" s="220">
        <v>0</v>
      </c>
      <c r="AF352" s="220">
        <v>27</v>
      </c>
      <c r="AG352" s="221">
        <v>27</v>
      </c>
      <c r="AH352" s="220">
        <v>0</v>
      </c>
      <c r="AI352" s="220">
        <v>0</v>
      </c>
      <c r="AJ352" s="220">
        <v>24.54608461893493</v>
      </c>
      <c r="AK352" s="220">
        <v>24.54608461893493</v>
      </c>
      <c r="AL352" s="220">
        <v>0</v>
      </c>
      <c r="AM352" s="220">
        <v>0</v>
      </c>
      <c r="AN352" s="220">
        <v>24.636260980473551</v>
      </c>
      <c r="AO352" s="220">
        <v>24.636260980473551</v>
      </c>
      <c r="AP352" s="220">
        <v>0</v>
      </c>
      <c r="AQ352" s="220">
        <v>0</v>
      </c>
      <c r="AR352" s="220">
        <v>0</v>
      </c>
      <c r="AS352" s="220">
        <v>22.315195189626447</v>
      </c>
      <c r="AT352" s="220">
        <v>23.404073778140006</v>
      </c>
      <c r="AU352" s="220">
        <v>24.54608461893493</v>
      </c>
      <c r="AV352" s="220">
        <v>25.743820320831233</v>
      </c>
      <c r="AW352" s="220">
        <v>27</v>
      </c>
      <c r="AX352" s="220">
        <v>22.479457596222353</v>
      </c>
      <c r="AY352" s="220">
        <v>23.533163494099608</v>
      </c>
      <c r="AZ352" s="220">
        <v>24.636260980473551</v>
      </c>
      <c r="BA352" s="220">
        <v>25.791065245018203</v>
      </c>
      <c r="BB352" s="220">
        <v>27</v>
      </c>
      <c r="BC352" s="220">
        <v>0</v>
      </c>
      <c r="BD352" s="220">
        <v>0</v>
      </c>
      <c r="BE352" s="220">
        <v>0</v>
      </c>
      <c r="BF352" s="220">
        <v>0</v>
      </c>
      <c r="BG352" s="220">
        <v>0</v>
      </c>
      <c r="BH352" s="222">
        <v>27.661976693389825</v>
      </c>
      <c r="BI352" s="222">
        <v>28.340183503171922</v>
      </c>
      <c r="BJ352" s="222">
        <v>29.035018353745649</v>
      </c>
      <c r="BK352" s="223">
        <v>28.844125847044161</v>
      </c>
      <c r="BL352" s="223">
        <v>28.654488374821064</v>
      </c>
      <c r="BM352" s="223">
        <v>28.860195092757046</v>
      </c>
      <c r="BN352" s="223">
        <v>29.067378551552977</v>
      </c>
      <c r="BO352" s="223">
        <v>29.276049352532862</v>
      </c>
      <c r="BP352" s="223">
        <v>29.486218173126193</v>
      </c>
      <c r="BQ352" s="223">
        <v>29.697895767414277</v>
      </c>
      <c r="BR352" s="223">
        <v>29.864608618182366</v>
      </c>
      <c r="BS352" s="223">
        <v>30.032257332380944</v>
      </c>
      <c r="BT352" s="223">
        <v>30.200847163596389</v>
      </c>
      <c r="BU352" s="223">
        <v>30.370383394906728</v>
      </c>
      <c r="BV352" s="223">
        <v>30.540871339047207</v>
      </c>
      <c r="BW352" s="222">
        <v>27.661976693389825</v>
      </c>
      <c r="BX352" s="222">
        <v>28.340183503171922</v>
      </c>
      <c r="BY352" s="222">
        <v>29.035018353745649</v>
      </c>
      <c r="BZ352" s="223">
        <v>28.844125847044161</v>
      </c>
      <c r="CA352" s="223">
        <v>28.654488374821064</v>
      </c>
      <c r="CB352" s="223">
        <v>28.860195092757046</v>
      </c>
      <c r="CC352" s="223">
        <v>29.067378551552977</v>
      </c>
      <c r="CD352" s="223">
        <v>29.276049352532862</v>
      </c>
      <c r="CE352" s="223">
        <v>29.486218173126193</v>
      </c>
      <c r="CF352" s="223">
        <v>29.697895767414277</v>
      </c>
      <c r="CG352" s="223">
        <v>29.864608618182366</v>
      </c>
      <c r="CH352" s="223">
        <v>30.032257332380944</v>
      </c>
      <c r="CI352" s="223">
        <v>30.200847163596389</v>
      </c>
      <c r="CJ352" s="223">
        <v>30.370383394906728</v>
      </c>
      <c r="CK352" s="223">
        <v>30.540871339047207</v>
      </c>
      <c r="CL352" s="222">
        <v>0</v>
      </c>
      <c r="CM352" s="222">
        <v>0</v>
      </c>
      <c r="CN352" s="222">
        <v>0</v>
      </c>
      <c r="CO352" s="223">
        <v>0</v>
      </c>
      <c r="CP352" s="223">
        <v>0</v>
      </c>
      <c r="CQ352" s="223">
        <v>0</v>
      </c>
      <c r="CR352" s="223">
        <v>0</v>
      </c>
      <c r="CS352" s="223">
        <v>0</v>
      </c>
      <c r="CT352" s="223">
        <v>0</v>
      </c>
      <c r="CU352" s="223">
        <v>0</v>
      </c>
      <c r="CV352" s="223">
        <v>0</v>
      </c>
      <c r="CW352" s="223">
        <v>0</v>
      </c>
      <c r="CX352" s="223">
        <v>0</v>
      </c>
      <c r="CY352" s="223">
        <v>0</v>
      </c>
      <c r="CZ352" s="223">
        <v>0</v>
      </c>
      <c r="DA352" s="224">
        <v>0</v>
      </c>
      <c r="DB352" s="224">
        <v>0</v>
      </c>
      <c r="DC352" s="224">
        <v>0</v>
      </c>
      <c r="DD352" s="225">
        <v>0</v>
      </c>
      <c r="DE352" s="225">
        <v>0</v>
      </c>
      <c r="DF352" s="225">
        <v>0</v>
      </c>
      <c r="DG352" s="225">
        <v>0</v>
      </c>
      <c r="DH352" s="225">
        <v>0</v>
      </c>
      <c r="DI352" s="225">
        <v>0</v>
      </c>
      <c r="DJ352" s="225">
        <v>0</v>
      </c>
      <c r="DK352" s="225">
        <v>0</v>
      </c>
      <c r="DL352" s="225">
        <v>0</v>
      </c>
      <c r="DM352" s="225">
        <v>0</v>
      </c>
      <c r="DN352" s="225">
        <v>0</v>
      </c>
      <c r="DO352" s="225">
        <v>0</v>
      </c>
      <c r="DP352" s="224">
        <v>0</v>
      </c>
      <c r="DQ352" s="224">
        <v>0</v>
      </c>
      <c r="DR352" s="224">
        <v>0</v>
      </c>
      <c r="DS352" s="225">
        <v>0</v>
      </c>
      <c r="DT352" s="225">
        <v>0</v>
      </c>
      <c r="DU352" s="225">
        <v>0</v>
      </c>
      <c r="DV352" s="225">
        <v>0</v>
      </c>
      <c r="DW352" s="225">
        <v>0</v>
      </c>
      <c r="DX352" s="225">
        <v>0</v>
      </c>
      <c r="DY352" s="225">
        <v>0</v>
      </c>
      <c r="DZ352" s="225">
        <v>0</v>
      </c>
      <c r="EA352" s="225">
        <v>0</v>
      </c>
      <c r="EB352" s="225">
        <v>0</v>
      </c>
      <c r="EC352" s="225">
        <v>0</v>
      </c>
      <c r="ED352" s="225">
        <v>0</v>
      </c>
    </row>
    <row r="353" spans="1:134" ht="15" x14ac:dyDescent="0.25">
      <c r="A353" s="216">
        <v>111</v>
      </c>
      <c r="B353" s="216">
        <v>100</v>
      </c>
      <c r="C353" s="216" t="s">
        <v>1051</v>
      </c>
      <c r="D353" s="2">
        <v>99712</v>
      </c>
      <c r="E353" s="2">
        <v>99712</v>
      </c>
      <c r="F353" s="217" t="s">
        <v>773</v>
      </c>
      <c r="G353" s="20">
        <v>284</v>
      </c>
      <c r="H353" s="20">
        <v>118</v>
      </c>
      <c r="I353" s="20">
        <v>111</v>
      </c>
      <c r="J353" s="20">
        <v>7</v>
      </c>
      <c r="K353" s="20">
        <v>0</v>
      </c>
      <c r="L353" s="20">
        <v>124</v>
      </c>
      <c r="M353" s="20">
        <v>124</v>
      </c>
      <c r="N353" s="20">
        <v>0</v>
      </c>
      <c r="O353" s="20">
        <v>0</v>
      </c>
      <c r="P353" s="20">
        <v>0</v>
      </c>
      <c r="Q353" s="20">
        <v>124</v>
      </c>
      <c r="R353" s="20">
        <v>0</v>
      </c>
      <c r="S353" s="20">
        <v>2465.733870967742</v>
      </c>
      <c r="T353" s="20">
        <v>2465.733870967742</v>
      </c>
      <c r="U353" s="20">
        <v>0</v>
      </c>
      <c r="V353" s="20">
        <v>0</v>
      </c>
      <c r="W353" s="20">
        <v>0</v>
      </c>
      <c r="X353" s="20">
        <v>2465.733870967742</v>
      </c>
      <c r="Y353" s="20">
        <v>0</v>
      </c>
      <c r="Z353" s="20">
        <v>118</v>
      </c>
      <c r="AA353" s="20">
        <v>0</v>
      </c>
      <c r="AB353" s="218">
        <v>0</v>
      </c>
      <c r="AC353" s="218">
        <v>0</v>
      </c>
      <c r="AD353" s="219">
        <v>118</v>
      </c>
      <c r="AE353" s="220">
        <v>0</v>
      </c>
      <c r="AF353" s="220">
        <v>111</v>
      </c>
      <c r="AG353" s="221">
        <v>111</v>
      </c>
      <c r="AH353" s="220">
        <v>0</v>
      </c>
      <c r="AI353" s="220">
        <v>0</v>
      </c>
      <c r="AJ353" s="220">
        <v>107.27548092719711</v>
      </c>
      <c r="AK353" s="220">
        <v>107.27548092719711</v>
      </c>
      <c r="AL353" s="220">
        <v>0</v>
      </c>
      <c r="AM353" s="220">
        <v>0</v>
      </c>
      <c r="AN353" s="220">
        <v>101.28240625305793</v>
      </c>
      <c r="AO353" s="220">
        <v>101.28240625305793</v>
      </c>
      <c r="AP353" s="220">
        <v>0</v>
      </c>
      <c r="AQ353" s="220">
        <v>0</v>
      </c>
      <c r="AR353" s="220">
        <v>0</v>
      </c>
      <c r="AS353" s="220">
        <v>97.525667865774835</v>
      </c>
      <c r="AT353" s="220">
        <v>102.28447058594521</v>
      </c>
      <c r="AU353" s="220">
        <v>107.27548092719711</v>
      </c>
      <c r="AV353" s="220">
        <v>112.51002955029946</v>
      </c>
      <c r="AW353" s="220">
        <v>118</v>
      </c>
      <c r="AX353" s="220">
        <v>92.415547895580787</v>
      </c>
      <c r="AY353" s="220">
        <v>96.747449920187279</v>
      </c>
      <c r="AZ353" s="220">
        <v>101.28240625305793</v>
      </c>
      <c r="BA353" s="220">
        <v>106.02993489618595</v>
      </c>
      <c r="BB353" s="220">
        <v>111</v>
      </c>
      <c r="BC353" s="220">
        <v>0</v>
      </c>
      <c r="BD353" s="220">
        <v>0</v>
      </c>
      <c r="BE353" s="220">
        <v>0</v>
      </c>
      <c r="BF353" s="220">
        <v>0</v>
      </c>
      <c r="BG353" s="220">
        <v>0</v>
      </c>
      <c r="BH353" s="222">
        <v>119.61284693562548</v>
      </c>
      <c r="BI353" s="222">
        <v>121.24773857665566</v>
      </c>
      <c r="BJ353" s="222">
        <v>122.90497623440886</v>
      </c>
      <c r="BK353" s="223">
        <v>122.0969299396337</v>
      </c>
      <c r="BL353" s="223">
        <v>121.29419619472024</v>
      </c>
      <c r="BM353" s="223">
        <v>122.16495091480185</v>
      </c>
      <c r="BN353" s="223">
        <v>123.04195666590005</v>
      </c>
      <c r="BO353" s="223">
        <v>123.92525832332571</v>
      </c>
      <c r="BP353" s="223">
        <v>124.81490108454354</v>
      </c>
      <c r="BQ353" s="223">
        <v>125.71093047148477</v>
      </c>
      <c r="BR353" s="223">
        <v>126.41662449626499</v>
      </c>
      <c r="BS353" s="223">
        <v>127.12628002268031</v>
      </c>
      <c r="BT353" s="223">
        <v>127.83991928911541</v>
      </c>
      <c r="BU353" s="223">
        <v>128.55756465879298</v>
      </c>
      <c r="BV353" s="223">
        <v>129.27923862047433</v>
      </c>
      <c r="BW353" s="222">
        <v>112.51716957503753</v>
      </c>
      <c r="BX353" s="222">
        <v>114.05507611871846</v>
      </c>
      <c r="BY353" s="222">
        <v>115.61400306796088</v>
      </c>
      <c r="BZ353" s="223">
        <v>114.85389172287576</v>
      </c>
      <c r="CA353" s="223">
        <v>114.09877777638938</v>
      </c>
      <c r="CB353" s="223">
        <v>114.91787755544919</v>
      </c>
      <c r="CC353" s="223">
        <v>115.74285754165173</v>
      </c>
      <c r="CD353" s="223">
        <v>116.57375994821317</v>
      </c>
      <c r="CE353" s="223">
        <v>117.41062729139266</v>
      </c>
      <c r="CF353" s="223">
        <v>118.25350239266788</v>
      </c>
      <c r="CG353" s="223">
        <v>118.91733321258825</v>
      </c>
      <c r="CH353" s="223">
        <v>119.58489052980943</v>
      </c>
      <c r="CI353" s="223">
        <v>120.25619526348991</v>
      </c>
      <c r="CJ353" s="223">
        <v>120.93126845022051</v>
      </c>
      <c r="CK353" s="223">
        <v>121.61013124468349</v>
      </c>
      <c r="CL353" s="222">
        <v>0</v>
      </c>
      <c r="CM353" s="222">
        <v>0</v>
      </c>
      <c r="CN353" s="222">
        <v>0</v>
      </c>
      <c r="CO353" s="223">
        <v>0</v>
      </c>
      <c r="CP353" s="223">
        <v>0</v>
      </c>
      <c r="CQ353" s="223">
        <v>0</v>
      </c>
      <c r="CR353" s="223">
        <v>0</v>
      </c>
      <c r="CS353" s="223">
        <v>0</v>
      </c>
      <c r="CT353" s="223">
        <v>0</v>
      </c>
      <c r="CU353" s="223">
        <v>0</v>
      </c>
      <c r="CV353" s="223">
        <v>0</v>
      </c>
      <c r="CW353" s="223">
        <v>0</v>
      </c>
      <c r="CX353" s="223">
        <v>0</v>
      </c>
      <c r="CY353" s="223">
        <v>0</v>
      </c>
      <c r="CZ353" s="223">
        <v>0</v>
      </c>
      <c r="DA353" s="224">
        <v>0</v>
      </c>
      <c r="DB353" s="224">
        <v>0</v>
      </c>
      <c r="DC353" s="224">
        <v>0</v>
      </c>
      <c r="DD353" s="225">
        <v>0</v>
      </c>
      <c r="DE353" s="225">
        <v>0</v>
      </c>
      <c r="DF353" s="225">
        <v>0</v>
      </c>
      <c r="DG353" s="225">
        <v>0</v>
      </c>
      <c r="DH353" s="225">
        <v>0</v>
      </c>
      <c r="DI353" s="225">
        <v>0</v>
      </c>
      <c r="DJ353" s="225">
        <v>0</v>
      </c>
      <c r="DK353" s="225">
        <v>0</v>
      </c>
      <c r="DL353" s="225">
        <v>0</v>
      </c>
      <c r="DM353" s="225">
        <v>0</v>
      </c>
      <c r="DN353" s="225">
        <v>0</v>
      </c>
      <c r="DO353" s="225">
        <v>0</v>
      </c>
      <c r="DP353" s="224">
        <v>0</v>
      </c>
      <c r="DQ353" s="224">
        <v>0</v>
      </c>
      <c r="DR353" s="224">
        <v>0</v>
      </c>
      <c r="DS353" s="225">
        <v>0</v>
      </c>
      <c r="DT353" s="225">
        <v>0</v>
      </c>
      <c r="DU353" s="225">
        <v>0</v>
      </c>
      <c r="DV353" s="225">
        <v>0</v>
      </c>
      <c r="DW353" s="225">
        <v>0</v>
      </c>
      <c r="DX353" s="225">
        <v>0</v>
      </c>
      <c r="DY353" s="225">
        <v>0</v>
      </c>
      <c r="DZ353" s="225">
        <v>0</v>
      </c>
      <c r="EA353" s="225">
        <v>0</v>
      </c>
      <c r="EB353" s="225">
        <v>0</v>
      </c>
      <c r="EC353" s="225">
        <v>0</v>
      </c>
      <c r="ED353" s="225">
        <v>0</v>
      </c>
    </row>
    <row r="354" spans="1:134" ht="15" x14ac:dyDescent="0.25">
      <c r="A354" s="216">
        <v>112</v>
      </c>
      <c r="B354" s="216">
        <v>100</v>
      </c>
      <c r="C354" s="216" t="s">
        <v>1052</v>
      </c>
      <c r="D354" s="2">
        <v>99712</v>
      </c>
      <c r="E354" s="2">
        <v>99712</v>
      </c>
      <c r="F354" s="217" t="s">
        <v>773</v>
      </c>
      <c r="G354" s="20">
        <v>550</v>
      </c>
      <c r="H354" s="20">
        <v>224</v>
      </c>
      <c r="I354" s="20">
        <v>206</v>
      </c>
      <c r="J354" s="20">
        <v>18</v>
      </c>
      <c r="K354" s="20">
        <v>0</v>
      </c>
      <c r="L354" s="20">
        <v>133</v>
      </c>
      <c r="M354" s="20">
        <v>133</v>
      </c>
      <c r="N354" s="20">
        <v>1</v>
      </c>
      <c r="O354" s="20">
        <v>0</v>
      </c>
      <c r="P354" s="20">
        <v>0</v>
      </c>
      <c r="Q354" s="20">
        <v>134</v>
      </c>
      <c r="R354" s="20">
        <v>0</v>
      </c>
      <c r="S354" s="20">
        <v>2457.1729323308273</v>
      </c>
      <c r="T354" s="20">
        <v>2457.1729323308273</v>
      </c>
      <c r="U354" s="20">
        <v>1297</v>
      </c>
      <c r="V354" s="20">
        <v>0</v>
      </c>
      <c r="W354" s="20">
        <v>0</v>
      </c>
      <c r="X354" s="20">
        <v>2448.5149253731342</v>
      </c>
      <c r="Y354" s="20">
        <v>0</v>
      </c>
      <c r="Z354" s="20">
        <v>224</v>
      </c>
      <c r="AA354" s="20">
        <v>0</v>
      </c>
      <c r="AB354" s="218">
        <v>1</v>
      </c>
      <c r="AC354" s="218">
        <v>0</v>
      </c>
      <c r="AD354" s="219">
        <v>225</v>
      </c>
      <c r="AE354" s="220">
        <v>0</v>
      </c>
      <c r="AF354" s="220">
        <v>206</v>
      </c>
      <c r="AG354" s="221">
        <v>206</v>
      </c>
      <c r="AH354" s="220">
        <v>0</v>
      </c>
      <c r="AI354" s="220">
        <v>0</v>
      </c>
      <c r="AJ354" s="220">
        <v>203.64159091264537</v>
      </c>
      <c r="AK354" s="220">
        <v>203.64159091264537</v>
      </c>
      <c r="AL354" s="220">
        <v>0</v>
      </c>
      <c r="AM354" s="220">
        <v>0</v>
      </c>
      <c r="AN354" s="220">
        <v>187.96554673990931</v>
      </c>
      <c r="AO354" s="220">
        <v>187.96554673990931</v>
      </c>
      <c r="AP354" s="220">
        <v>0</v>
      </c>
      <c r="AQ354" s="220">
        <v>0.92984135081383867</v>
      </c>
      <c r="AR354" s="220">
        <v>0</v>
      </c>
      <c r="AS354" s="220">
        <v>185.13347120282683</v>
      </c>
      <c r="AT354" s="220">
        <v>194.16713060382821</v>
      </c>
      <c r="AU354" s="220">
        <v>203.64159091264537</v>
      </c>
      <c r="AV354" s="220">
        <v>213.57836118022951</v>
      </c>
      <c r="AW354" s="220">
        <v>224</v>
      </c>
      <c r="AX354" s="220">
        <v>171.50993573414092</v>
      </c>
      <c r="AY354" s="220">
        <v>179.54932147350073</v>
      </c>
      <c r="AZ354" s="220">
        <v>187.96554673990931</v>
      </c>
      <c r="BA354" s="220">
        <v>196.77627557310186</v>
      </c>
      <c r="BB354" s="220">
        <v>206</v>
      </c>
      <c r="BC354" s="220">
        <v>0.86460493768330426</v>
      </c>
      <c r="BD354" s="220">
        <v>0.89663003695825327</v>
      </c>
      <c r="BE354" s="220">
        <v>0.92984135081383867</v>
      </c>
      <c r="BF354" s="220">
        <v>0.96428281681975381</v>
      </c>
      <c r="BG354" s="220">
        <v>1</v>
      </c>
      <c r="BH354" s="222">
        <v>227.06167553881448</v>
      </c>
      <c r="BI354" s="222">
        <v>230.16519865399042</v>
      </c>
      <c r="BJ354" s="222">
        <v>233.31114132633547</v>
      </c>
      <c r="BK354" s="223">
        <v>231.77722293625379</v>
      </c>
      <c r="BL354" s="223">
        <v>230.25338938658757</v>
      </c>
      <c r="BM354" s="223">
        <v>231.90634749928489</v>
      </c>
      <c r="BN354" s="223">
        <v>233.57117197594584</v>
      </c>
      <c r="BO354" s="223">
        <v>235.24794800360135</v>
      </c>
      <c r="BP354" s="223">
        <v>236.93676138082841</v>
      </c>
      <c r="BQ354" s="223">
        <v>238.6376985221406</v>
      </c>
      <c r="BR354" s="223">
        <v>239.97732107765557</v>
      </c>
      <c r="BS354" s="223">
        <v>241.3244637718677</v>
      </c>
      <c r="BT354" s="223">
        <v>242.67916882001569</v>
      </c>
      <c r="BU354" s="223">
        <v>244.04147867431888</v>
      </c>
      <c r="BV354" s="223">
        <v>245.41143602530721</v>
      </c>
      <c r="BW354" s="222">
        <v>208.81564804015974</v>
      </c>
      <c r="BX354" s="222">
        <v>211.66978090500905</v>
      </c>
      <c r="BY354" s="222">
        <v>214.56292461261211</v>
      </c>
      <c r="BZ354" s="223">
        <v>213.15226752173342</v>
      </c>
      <c r="CA354" s="223">
        <v>211.75088488230824</v>
      </c>
      <c r="CB354" s="223">
        <v>213.27101600380664</v>
      </c>
      <c r="CC354" s="223">
        <v>214.8020599421645</v>
      </c>
      <c r="CD354" s="223">
        <v>216.34409503902626</v>
      </c>
      <c r="CE354" s="223">
        <v>217.89720019844043</v>
      </c>
      <c r="CF354" s="223">
        <v>219.46145489089716</v>
      </c>
      <c r="CG354" s="223">
        <v>220.69342920534399</v>
      </c>
      <c r="CH354" s="223">
        <v>221.93231936162834</v>
      </c>
      <c r="CI354" s="223">
        <v>223.17816418269302</v>
      </c>
      <c r="CJ354" s="223">
        <v>224.43100270941827</v>
      </c>
      <c r="CK354" s="223">
        <v>225.69087420184505</v>
      </c>
      <c r="CL354" s="222">
        <v>1.0136681943697075</v>
      </c>
      <c r="CM354" s="222">
        <v>1.0275232082767429</v>
      </c>
      <c r="CN354" s="222">
        <v>1.0415675952068548</v>
      </c>
      <c r="CO354" s="223">
        <v>1.034719745251133</v>
      </c>
      <c r="CP354" s="223">
        <v>1.0279169169044089</v>
      </c>
      <c r="CQ354" s="223">
        <v>1.0352961941932362</v>
      </c>
      <c r="CR354" s="223">
        <v>1.0427284463211868</v>
      </c>
      <c r="CS354" s="223">
        <v>1.050214053587506</v>
      </c>
      <c r="CT354" s="223">
        <v>1.0577533990215555</v>
      </c>
      <c r="CU354" s="223">
        <v>1.0653468684024134</v>
      </c>
      <c r="CV354" s="223">
        <v>1.071327326239534</v>
      </c>
      <c r="CW354" s="223">
        <v>1.0773413561244094</v>
      </c>
      <c r="CX354" s="223">
        <v>1.0833891465179273</v>
      </c>
      <c r="CY354" s="223">
        <v>1.0894708869389236</v>
      </c>
      <c r="CZ354" s="223">
        <v>1.0955867679701214</v>
      </c>
      <c r="DA354" s="224">
        <v>0</v>
      </c>
      <c r="DB354" s="224">
        <v>0</v>
      </c>
      <c r="DC354" s="224">
        <v>0</v>
      </c>
      <c r="DD354" s="225">
        <v>0</v>
      </c>
      <c r="DE354" s="225">
        <v>0</v>
      </c>
      <c r="DF354" s="225">
        <v>0</v>
      </c>
      <c r="DG354" s="225">
        <v>0</v>
      </c>
      <c r="DH354" s="225">
        <v>0</v>
      </c>
      <c r="DI354" s="225">
        <v>0</v>
      </c>
      <c r="DJ354" s="225">
        <v>0</v>
      </c>
      <c r="DK354" s="225">
        <v>0</v>
      </c>
      <c r="DL354" s="225">
        <v>0</v>
      </c>
      <c r="DM354" s="225">
        <v>0</v>
      </c>
      <c r="DN354" s="225">
        <v>0</v>
      </c>
      <c r="DO354" s="225">
        <v>0</v>
      </c>
      <c r="DP354" s="224">
        <v>0</v>
      </c>
      <c r="DQ354" s="224">
        <v>0</v>
      </c>
      <c r="DR354" s="224">
        <v>0</v>
      </c>
      <c r="DS354" s="225">
        <v>0</v>
      </c>
      <c r="DT354" s="225">
        <v>0</v>
      </c>
      <c r="DU354" s="225">
        <v>0</v>
      </c>
      <c r="DV354" s="225">
        <v>0</v>
      </c>
      <c r="DW354" s="225">
        <v>0</v>
      </c>
      <c r="DX354" s="225">
        <v>0</v>
      </c>
      <c r="DY354" s="225">
        <v>0</v>
      </c>
      <c r="DZ354" s="225">
        <v>0</v>
      </c>
      <c r="EA354" s="225">
        <v>0</v>
      </c>
      <c r="EB354" s="225">
        <v>0</v>
      </c>
      <c r="EC354" s="225">
        <v>0</v>
      </c>
      <c r="ED354" s="225">
        <v>0</v>
      </c>
    </row>
    <row r="355" spans="1:134" ht="15" x14ac:dyDescent="0.25">
      <c r="A355" s="216">
        <v>113</v>
      </c>
      <c r="B355" s="216">
        <v>100</v>
      </c>
      <c r="C355" s="216" t="s">
        <v>1053</v>
      </c>
      <c r="D355" s="2">
        <v>99712</v>
      </c>
      <c r="E355" s="2">
        <v>99712</v>
      </c>
      <c r="F355" s="217" t="s">
        <v>773</v>
      </c>
      <c r="G355" s="20">
        <v>168</v>
      </c>
      <c r="H355" s="20">
        <v>76</v>
      </c>
      <c r="I355" s="20">
        <v>70</v>
      </c>
      <c r="J355" s="20">
        <v>6</v>
      </c>
      <c r="K355" s="20">
        <v>0</v>
      </c>
      <c r="L355" s="20">
        <v>81</v>
      </c>
      <c r="M355" s="20">
        <v>81</v>
      </c>
      <c r="N355" s="20">
        <v>0</v>
      </c>
      <c r="O355" s="20">
        <v>0</v>
      </c>
      <c r="P355" s="20">
        <v>0</v>
      </c>
      <c r="Q355" s="20">
        <v>81</v>
      </c>
      <c r="R355" s="20">
        <v>0</v>
      </c>
      <c r="S355" s="20">
        <v>1491.679012345679</v>
      </c>
      <c r="T355" s="20">
        <v>1491.679012345679</v>
      </c>
      <c r="U355" s="20">
        <v>0</v>
      </c>
      <c r="V355" s="20">
        <v>0</v>
      </c>
      <c r="W355" s="20">
        <v>0</v>
      </c>
      <c r="X355" s="20">
        <v>1491.679012345679</v>
      </c>
      <c r="Y355" s="20">
        <v>0</v>
      </c>
      <c r="Z355" s="20">
        <v>76</v>
      </c>
      <c r="AA355" s="20">
        <v>0</v>
      </c>
      <c r="AB355" s="218">
        <v>0</v>
      </c>
      <c r="AC355" s="218">
        <v>0</v>
      </c>
      <c r="AD355" s="219">
        <v>76</v>
      </c>
      <c r="AE355" s="220">
        <v>0</v>
      </c>
      <c r="AF355" s="220">
        <v>70</v>
      </c>
      <c r="AG355" s="221">
        <v>70</v>
      </c>
      <c r="AH355" s="220">
        <v>0</v>
      </c>
      <c r="AI355" s="220">
        <v>0</v>
      </c>
      <c r="AJ355" s="220">
        <v>69.092682631076102</v>
      </c>
      <c r="AK355" s="220">
        <v>69.092682631076102</v>
      </c>
      <c r="AL355" s="220">
        <v>0</v>
      </c>
      <c r="AM355" s="220">
        <v>0</v>
      </c>
      <c r="AN355" s="220">
        <v>63.871787727153645</v>
      </c>
      <c r="AO355" s="220">
        <v>63.871787727153645</v>
      </c>
      <c r="AP355" s="220">
        <v>0</v>
      </c>
      <c r="AQ355" s="220">
        <v>0</v>
      </c>
      <c r="AR355" s="220">
        <v>0</v>
      </c>
      <c r="AS355" s="220">
        <v>62.813142015244814</v>
      </c>
      <c r="AT355" s="220">
        <v>65.878133597727427</v>
      </c>
      <c r="AU355" s="220">
        <v>69.092682631076102</v>
      </c>
      <c r="AV355" s="220">
        <v>72.464086829006433</v>
      </c>
      <c r="AW355" s="220">
        <v>76</v>
      </c>
      <c r="AX355" s="220">
        <v>58.280075249465362</v>
      </c>
      <c r="AY355" s="220">
        <v>61.011905355073061</v>
      </c>
      <c r="AZ355" s="220">
        <v>63.871787727153645</v>
      </c>
      <c r="BA355" s="220">
        <v>66.865724709306448</v>
      </c>
      <c r="BB355" s="220">
        <v>70</v>
      </c>
      <c r="BC355" s="220">
        <v>0</v>
      </c>
      <c r="BD355" s="220">
        <v>0</v>
      </c>
      <c r="BE355" s="220">
        <v>0</v>
      </c>
      <c r="BF355" s="220">
        <v>0</v>
      </c>
      <c r="BG355" s="220">
        <v>0</v>
      </c>
      <c r="BH355" s="222">
        <v>76.719666597861675</v>
      </c>
      <c r="BI355" s="222">
        <v>77.446147932724372</v>
      </c>
      <c r="BJ355" s="222">
        <v>78.179508535359062</v>
      </c>
      <c r="BK355" s="223">
        <v>77.665512567621718</v>
      </c>
      <c r="BL355" s="223">
        <v>77.154895897858978</v>
      </c>
      <c r="BM355" s="223">
        <v>77.708780517965735</v>
      </c>
      <c r="BN355" s="223">
        <v>78.266641401261225</v>
      </c>
      <c r="BO355" s="223">
        <v>78.828507092804102</v>
      </c>
      <c r="BP355" s="223">
        <v>79.394406342574086</v>
      </c>
      <c r="BQ355" s="223">
        <v>79.964368106943169</v>
      </c>
      <c r="BR355" s="223">
        <v>80.413258084582765</v>
      </c>
      <c r="BS355" s="223">
        <v>80.864667962232758</v>
      </c>
      <c r="BT355" s="223">
        <v>81.318611885666925</v>
      </c>
      <c r="BU355" s="223">
        <v>81.77510408006809</v>
      </c>
      <c r="BV355" s="223">
        <v>82.234158850473875</v>
      </c>
      <c r="BW355" s="222">
        <v>70.662850813819972</v>
      </c>
      <c r="BX355" s="222">
        <v>71.331978359088239</v>
      </c>
      <c r="BY355" s="222">
        <v>72.007442072041243</v>
      </c>
      <c r="BZ355" s="223">
        <v>71.534024733335798</v>
      </c>
      <c r="CA355" s="223">
        <v>71.063719905922753</v>
      </c>
      <c r="CB355" s="223">
        <v>71.573876792863175</v>
      </c>
      <c r="CC355" s="223">
        <v>72.087696027477449</v>
      </c>
      <c r="CD355" s="223">
        <v>72.605203901266933</v>
      </c>
      <c r="CE355" s="223">
        <v>73.12642689447614</v>
      </c>
      <c r="CF355" s="223">
        <v>73.651391677447663</v>
      </c>
      <c r="CG355" s="223">
        <v>74.064842972642012</v>
      </c>
      <c r="CH355" s="223">
        <v>74.480615228372272</v>
      </c>
      <c r="CI355" s="223">
        <v>74.898721473640592</v>
      </c>
      <c r="CJ355" s="223">
        <v>75.319174810589033</v>
      </c>
      <c r="CK355" s="223">
        <v>75.741988414910139</v>
      </c>
      <c r="CL355" s="222">
        <v>0</v>
      </c>
      <c r="CM355" s="222">
        <v>0</v>
      </c>
      <c r="CN355" s="222">
        <v>0</v>
      </c>
      <c r="CO355" s="223">
        <v>0</v>
      </c>
      <c r="CP355" s="223">
        <v>0</v>
      </c>
      <c r="CQ355" s="223">
        <v>0</v>
      </c>
      <c r="CR355" s="223">
        <v>0</v>
      </c>
      <c r="CS355" s="223">
        <v>0</v>
      </c>
      <c r="CT355" s="223">
        <v>0</v>
      </c>
      <c r="CU355" s="223">
        <v>0</v>
      </c>
      <c r="CV355" s="223">
        <v>0</v>
      </c>
      <c r="CW355" s="223">
        <v>0</v>
      </c>
      <c r="CX355" s="223">
        <v>0</v>
      </c>
      <c r="CY355" s="223">
        <v>0</v>
      </c>
      <c r="CZ355" s="223">
        <v>0</v>
      </c>
      <c r="DA355" s="224">
        <v>0</v>
      </c>
      <c r="DB355" s="224">
        <v>0</v>
      </c>
      <c r="DC355" s="224">
        <v>0</v>
      </c>
      <c r="DD355" s="225">
        <v>0</v>
      </c>
      <c r="DE355" s="225">
        <v>0</v>
      </c>
      <c r="DF355" s="225">
        <v>0</v>
      </c>
      <c r="DG355" s="225">
        <v>0</v>
      </c>
      <c r="DH355" s="225">
        <v>0</v>
      </c>
      <c r="DI355" s="225">
        <v>0</v>
      </c>
      <c r="DJ355" s="225">
        <v>0</v>
      </c>
      <c r="DK355" s="225">
        <v>0</v>
      </c>
      <c r="DL355" s="225">
        <v>0</v>
      </c>
      <c r="DM355" s="225">
        <v>0</v>
      </c>
      <c r="DN355" s="225">
        <v>0</v>
      </c>
      <c r="DO355" s="225">
        <v>0</v>
      </c>
      <c r="DP355" s="224">
        <v>0</v>
      </c>
      <c r="DQ355" s="224">
        <v>0</v>
      </c>
      <c r="DR355" s="224">
        <v>0</v>
      </c>
      <c r="DS355" s="225">
        <v>0</v>
      </c>
      <c r="DT355" s="225">
        <v>0</v>
      </c>
      <c r="DU355" s="225">
        <v>0</v>
      </c>
      <c r="DV355" s="225">
        <v>0</v>
      </c>
      <c r="DW355" s="225">
        <v>0</v>
      </c>
      <c r="DX355" s="225">
        <v>0</v>
      </c>
      <c r="DY355" s="225">
        <v>0</v>
      </c>
      <c r="DZ355" s="225">
        <v>0</v>
      </c>
      <c r="EA355" s="225">
        <v>0</v>
      </c>
      <c r="EB355" s="225">
        <v>0</v>
      </c>
      <c r="EC355" s="225">
        <v>0</v>
      </c>
      <c r="ED355" s="225">
        <v>0</v>
      </c>
    </row>
    <row r="356" spans="1:134" ht="15" x14ac:dyDescent="0.25">
      <c r="A356" s="216">
        <v>114</v>
      </c>
      <c r="B356" s="216">
        <v>100</v>
      </c>
      <c r="C356" s="216" t="s">
        <v>1054</v>
      </c>
      <c r="D356" s="2">
        <v>99712</v>
      </c>
      <c r="E356" s="2">
        <v>99712</v>
      </c>
      <c r="F356" s="217" t="s">
        <v>773</v>
      </c>
      <c r="G356" s="20">
        <v>92</v>
      </c>
      <c r="H356" s="20">
        <v>54</v>
      </c>
      <c r="I356" s="20">
        <v>45</v>
      </c>
      <c r="J356" s="20">
        <v>9</v>
      </c>
      <c r="K356" s="20">
        <v>0</v>
      </c>
      <c r="L356" s="20">
        <v>53</v>
      </c>
      <c r="M356" s="20">
        <v>53</v>
      </c>
      <c r="N356" s="20">
        <v>0</v>
      </c>
      <c r="O356" s="20">
        <v>0</v>
      </c>
      <c r="P356" s="20">
        <v>0</v>
      </c>
      <c r="Q356" s="20">
        <v>53</v>
      </c>
      <c r="R356" s="20">
        <v>0</v>
      </c>
      <c r="S356" s="20">
        <v>2582.5094339622642</v>
      </c>
      <c r="T356" s="20">
        <v>2582.5094339622642</v>
      </c>
      <c r="U356" s="20">
        <v>0</v>
      </c>
      <c r="V356" s="20">
        <v>0</v>
      </c>
      <c r="W356" s="20">
        <v>0</v>
      </c>
      <c r="X356" s="20">
        <v>2582.5094339622642</v>
      </c>
      <c r="Y356" s="20">
        <v>0</v>
      </c>
      <c r="Z356" s="20">
        <v>54</v>
      </c>
      <c r="AA356" s="20">
        <v>0</v>
      </c>
      <c r="AB356" s="218">
        <v>0</v>
      </c>
      <c r="AC356" s="218">
        <v>0</v>
      </c>
      <c r="AD356" s="219">
        <v>54</v>
      </c>
      <c r="AE356" s="220">
        <v>0</v>
      </c>
      <c r="AF356" s="220">
        <v>45</v>
      </c>
      <c r="AG356" s="221">
        <v>45</v>
      </c>
      <c r="AH356" s="220">
        <v>0</v>
      </c>
      <c r="AI356" s="220">
        <v>0</v>
      </c>
      <c r="AJ356" s="220">
        <v>49.092169237869861</v>
      </c>
      <c r="AK356" s="220">
        <v>49.092169237869861</v>
      </c>
      <c r="AL356" s="220">
        <v>0</v>
      </c>
      <c r="AM356" s="220">
        <v>0</v>
      </c>
      <c r="AN356" s="220">
        <v>41.060434967455919</v>
      </c>
      <c r="AO356" s="220">
        <v>41.060434967455919</v>
      </c>
      <c r="AP356" s="220">
        <v>0</v>
      </c>
      <c r="AQ356" s="220">
        <v>0</v>
      </c>
      <c r="AR356" s="220">
        <v>0</v>
      </c>
      <c r="AS356" s="220">
        <v>44.630390379252894</v>
      </c>
      <c r="AT356" s="220">
        <v>46.808147556280012</v>
      </c>
      <c r="AU356" s="220">
        <v>49.092169237869861</v>
      </c>
      <c r="AV356" s="220">
        <v>51.487640641662466</v>
      </c>
      <c r="AW356" s="220">
        <v>54</v>
      </c>
      <c r="AX356" s="220">
        <v>37.465762660370586</v>
      </c>
      <c r="AY356" s="220">
        <v>39.221939156832683</v>
      </c>
      <c r="AZ356" s="220">
        <v>41.060434967455919</v>
      </c>
      <c r="BA356" s="220">
        <v>42.985108741697005</v>
      </c>
      <c r="BB356" s="220">
        <v>45</v>
      </c>
      <c r="BC356" s="220">
        <v>0</v>
      </c>
      <c r="BD356" s="220">
        <v>0</v>
      </c>
      <c r="BE356" s="220">
        <v>0</v>
      </c>
      <c r="BF356" s="220">
        <v>0</v>
      </c>
      <c r="BG356" s="220">
        <v>0</v>
      </c>
      <c r="BH356" s="222">
        <v>54.511342056375405</v>
      </c>
      <c r="BI356" s="222">
        <v>55.027526162725216</v>
      </c>
      <c r="BJ356" s="222">
        <v>55.548598169860391</v>
      </c>
      <c r="BK356" s="223">
        <v>55.183390508573325</v>
      </c>
      <c r="BL356" s="223">
        <v>54.820583927426121</v>
      </c>
      <c r="BM356" s="223">
        <v>55.214133525923025</v>
      </c>
      <c r="BN356" s="223">
        <v>55.610508364054034</v>
      </c>
      <c r="BO356" s="223">
        <v>56.009728723834499</v>
      </c>
      <c r="BP356" s="223">
        <v>56.411815032881591</v>
      </c>
      <c r="BQ356" s="223">
        <v>56.816787865459631</v>
      </c>
      <c r="BR356" s="223">
        <v>57.135736007466704</v>
      </c>
      <c r="BS356" s="223">
        <v>57.456474604744329</v>
      </c>
      <c r="BT356" s="223">
        <v>57.779013708237031</v>
      </c>
      <c r="BU356" s="223">
        <v>58.103363425311542</v>
      </c>
      <c r="BV356" s="223">
        <v>58.429533920073546</v>
      </c>
      <c r="BW356" s="222">
        <v>45.426118380312836</v>
      </c>
      <c r="BX356" s="222">
        <v>45.85627180227101</v>
      </c>
      <c r="BY356" s="222">
        <v>46.290498474883655</v>
      </c>
      <c r="BZ356" s="223">
        <v>45.986158757144437</v>
      </c>
      <c r="CA356" s="223">
        <v>45.683819939521761</v>
      </c>
      <c r="CB356" s="223">
        <v>46.011777938269184</v>
      </c>
      <c r="CC356" s="223">
        <v>46.342090303378356</v>
      </c>
      <c r="CD356" s="223">
        <v>46.674773936528744</v>
      </c>
      <c r="CE356" s="223">
        <v>47.009845860734657</v>
      </c>
      <c r="CF356" s="223">
        <v>47.347323221216357</v>
      </c>
      <c r="CG356" s="223">
        <v>47.613113339555582</v>
      </c>
      <c r="CH356" s="223">
        <v>47.880395503953608</v>
      </c>
      <c r="CI356" s="223">
        <v>48.149178090197523</v>
      </c>
      <c r="CJ356" s="223">
        <v>48.41946952109295</v>
      </c>
      <c r="CK356" s="223">
        <v>48.691278266727949</v>
      </c>
      <c r="CL356" s="222">
        <v>0</v>
      </c>
      <c r="CM356" s="222">
        <v>0</v>
      </c>
      <c r="CN356" s="222">
        <v>0</v>
      </c>
      <c r="CO356" s="223">
        <v>0</v>
      </c>
      <c r="CP356" s="223">
        <v>0</v>
      </c>
      <c r="CQ356" s="223">
        <v>0</v>
      </c>
      <c r="CR356" s="223">
        <v>0</v>
      </c>
      <c r="CS356" s="223">
        <v>0</v>
      </c>
      <c r="CT356" s="223">
        <v>0</v>
      </c>
      <c r="CU356" s="223">
        <v>0</v>
      </c>
      <c r="CV356" s="223">
        <v>0</v>
      </c>
      <c r="CW356" s="223">
        <v>0</v>
      </c>
      <c r="CX356" s="223">
        <v>0</v>
      </c>
      <c r="CY356" s="223">
        <v>0</v>
      </c>
      <c r="CZ356" s="223">
        <v>0</v>
      </c>
      <c r="DA356" s="224">
        <v>0</v>
      </c>
      <c r="DB356" s="224">
        <v>0</v>
      </c>
      <c r="DC356" s="224">
        <v>0</v>
      </c>
      <c r="DD356" s="225">
        <v>0</v>
      </c>
      <c r="DE356" s="225">
        <v>0</v>
      </c>
      <c r="DF356" s="225">
        <v>0</v>
      </c>
      <c r="DG356" s="225">
        <v>0</v>
      </c>
      <c r="DH356" s="225">
        <v>0</v>
      </c>
      <c r="DI356" s="225">
        <v>0</v>
      </c>
      <c r="DJ356" s="225">
        <v>0</v>
      </c>
      <c r="DK356" s="225">
        <v>0</v>
      </c>
      <c r="DL356" s="225">
        <v>0</v>
      </c>
      <c r="DM356" s="225">
        <v>0</v>
      </c>
      <c r="DN356" s="225">
        <v>0</v>
      </c>
      <c r="DO356" s="225">
        <v>0</v>
      </c>
      <c r="DP356" s="224">
        <v>0</v>
      </c>
      <c r="DQ356" s="224">
        <v>0</v>
      </c>
      <c r="DR356" s="224">
        <v>0</v>
      </c>
      <c r="DS356" s="225">
        <v>0</v>
      </c>
      <c r="DT356" s="225">
        <v>0</v>
      </c>
      <c r="DU356" s="225">
        <v>0</v>
      </c>
      <c r="DV356" s="225">
        <v>0</v>
      </c>
      <c r="DW356" s="225">
        <v>0</v>
      </c>
      <c r="DX356" s="225">
        <v>0</v>
      </c>
      <c r="DY356" s="225">
        <v>0</v>
      </c>
      <c r="DZ356" s="225">
        <v>0</v>
      </c>
      <c r="EA356" s="225">
        <v>0</v>
      </c>
      <c r="EB356" s="225">
        <v>0</v>
      </c>
      <c r="EC356" s="225">
        <v>0</v>
      </c>
      <c r="ED356" s="225">
        <v>0</v>
      </c>
    </row>
    <row r="357" spans="1:134" ht="15" x14ac:dyDescent="0.25">
      <c r="A357" s="216">
        <v>115</v>
      </c>
      <c r="B357" s="216">
        <v>100</v>
      </c>
      <c r="C357" s="216" t="s">
        <v>1055</v>
      </c>
      <c r="D357" s="2">
        <v>99712</v>
      </c>
      <c r="E357" s="2">
        <v>99712</v>
      </c>
      <c r="F357" s="217" t="s">
        <v>773</v>
      </c>
      <c r="G357" s="20">
        <v>639</v>
      </c>
      <c r="H357" s="20">
        <v>257</v>
      </c>
      <c r="I357" s="20">
        <v>242</v>
      </c>
      <c r="J357" s="20">
        <v>15</v>
      </c>
      <c r="K357" s="20">
        <v>0</v>
      </c>
      <c r="L357" s="20">
        <v>90</v>
      </c>
      <c r="M357" s="20">
        <v>90</v>
      </c>
      <c r="N357" s="20">
        <v>0</v>
      </c>
      <c r="O357" s="20">
        <v>0</v>
      </c>
      <c r="P357" s="20">
        <v>0</v>
      </c>
      <c r="Q357" s="20">
        <v>90</v>
      </c>
      <c r="R357" s="20">
        <v>0</v>
      </c>
      <c r="S357" s="20">
        <v>2400.2666666666669</v>
      </c>
      <c r="T357" s="20">
        <v>2400.2666666666669</v>
      </c>
      <c r="U357" s="20">
        <v>0</v>
      </c>
      <c r="V357" s="20">
        <v>0</v>
      </c>
      <c r="W357" s="20">
        <v>0</v>
      </c>
      <c r="X357" s="20">
        <v>2400.2666666666669</v>
      </c>
      <c r="Y357" s="20">
        <v>0</v>
      </c>
      <c r="Z357" s="20">
        <v>257</v>
      </c>
      <c r="AA357" s="20">
        <v>0</v>
      </c>
      <c r="AB357" s="218">
        <v>0</v>
      </c>
      <c r="AC357" s="218">
        <v>0</v>
      </c>
      <c r="AD357" s="219">
        <v>257</v>
      </c>
      <c r="AE357" s="220">
        <v>0</v>
      </c>
      <c r="AF357" s="220">
        <v>242</v>
      </c>
      <c r="AG357" s="221">
        <v>242</v>
      </c>
      <c r="AH357" s="220">
        <v>0</v>
      </c>
      <c r="AI357" s="220">
        <v>0</v>
      </c>
      <c r="AJ357" s="220">
        <v>233.64236100245472</v>
      </c>
      <c r="AK357" s="220">
        <v>233.64236100245472</v>
      </c>
      <c r="AL357" s="220">
        <v>0</v>
      </c>
      <c r="AM357" s="220">
        <v>0</v>
      </c>
      <c r="AN357" s="220">
        <v>220.81389471387405</v>
      </c>
      <c r="AO357" s="220">
        <v>220.81389471387405</v>
      </c>
      <c r="AP357" s="220">
        <v>0</v>
      </c>
      <c r="AQ357" s="220">
        <v>0</v>
      </c>
      <c r="AR357" s="220">
        <v>0</v>
      </c>
      <c r="AS357" s="220">
        <v>212.40759865681468</v>
      </c>
      <c r="AT357" s="220">
        <v>222.77210966599932</v>
      </c>
      <c r="AU357" s="220">
        <v>233.64236100245472</v>
      </c>
      <c r="AV357" s="220">
        <v>245.04303046124545</v>
      </c>
      <c r="AW357" s="220">
        <v>257</v>
      </c>
      <c r="AX357" s="220">
        <v>201.48254586243738</v>
      </c>
      <c r="AY357" s="220">
        <v>210.92687279896685</v>
      </c>
      <c r="AZ357" s="220">
        <v>220.81389471387405</v>
      </c>
      <c r="BA357" s="220">
        <v>231.16436256645946</v>
      </c>
      <c r="BB357" s="220">
        <v>242</v>
      </c>
      <c r="BC357" s="220">
        <v>0</v>
      </c>
      <c r="BD357" s="220">
        <v>0</v>
      </c>
      <c r="BE357" s="220">
        <v>0</v>
      </c>
      <c r="BF357" s="220">
        <v>0</v>
      </c>
      <c r="BG357" s="220">
        <v>0</v>
      </c>
      <c r="BH357" s="222">
        <v>259.43360941645329</v>
      </c>
      <c r="BI357" s="222">
        <v>261.89026340408111</v>
      </c>
      <c r="BJ357" s="222">
        <v>264.37018017878</v>
      </c>
      <c r="BK357" s="223">
        <v>262.63206223524713</v>
      </c>
      <c r="BL357" s="223">
        <v>260.90537165460211</v>
      </c>
      <c r="BM357" s="223">
        <v>262.77837622522622</v>
      </c>
      <c r="BN357" s="223">
        <v>264.66482684373864</v>
      </c>
      <c r="BO357" s="223">
        <v>266.56482003750864</v>
      </c>
      <c r="BP357" s="223">
        <v>268.47845302686238</v>
      </c>
      <c r="BQ357" s="223">
        <v>270.40582373005788</v>
      </c>
      <c r="BR357" s="223">
        <v>271.92378062812855</v>
      </c>
      <c r="BS357" s="223">
        <v>273.45025876702397</v>
      </c>
      <c r="BT357" s="223">
        <v>274.98530598179474</v>
      </c>
      <c r="BU357" s="223">
        <v>276.52897037601974</v>
      </c>
      <c r="BV357" s="223">
        <v>278.08130032331297</v>
      </c>
      <c r="BW357" s="222">
        <v>244.29156995634904</v>
      </c>
      <c r="BX357" s="222">
        <v>246.60483946999076</v>
      </c>
      <c r="BY357" s="222">
        <v>248.94001402048545</v>
      </c>
      <c r="BZ357" s="223">
        <v>247.30334264953231</v>
      </c>
      <c r="CA357" s="223">
        <v>245.67743167476149</v>
      </c>
      <c r="CB357" s="223">
        <v>247.44111691246982</v>
      </c>
      <c r="CC357" s="223">
        <v>249.21746340927919</v>
      </c>
      <c r="CD357" s="223">
        <v>251.00656205866571</v>
      </c>
      <c r="CE357" s="223">
        <v>252.80850440661752</v>
      </c>
      <c r="CF357" s="223">
        <v>254.62338265631908</v>
      </c>
      <c r="CG357" s="223">
        <v>256.05274284827669</v>
      </c>
      <c r="CH357" s="223">
        <v>257.49012693237273</v>
      </c>
      <c r="CI357" s="223">
        <v>258.93557995172893</v>
      </c>
      <c r="CJ357" s="223">
        <v>260.38914720232208</v>
      </c>
      <c r="CK357" s="223">
        <v>261.85087423440365</v>
      </c>
      <c r="CL357" s="222">
        <v>0</v>
      </c>
      <c r="CM357" s="222">
        <v>0</v>
      </c>
      <c r="CN357" s="222">
        <v>0</v>
      </c>
      <c r="CO357" s="223">
        <v>0</v>
      </c>
      <c r="CP357" s="223">
        <v>0</v>
      </c>
      <c r="CQ357" s="223">
        <v>0</v>
      </c>
      <c r="CR357" s="223">
        <v>0</v>
      </c>
      <c r="CS357" s="223">
        <v>0</v>
      </c>
      <c r="CT357" s="223">
        <v>0</v>
      </c>
      <c r="CU357" s="223">
        <v>0</v>
      </c>
      <c r="CV357" s="223">
        <v>0</v>
      </c>
      <c r="CW357" s="223">
        <v>0</v>
      </c>
      <c r="CX357" s="223">
        <v>0</v>
      </c>
      <c r="CY357" s="223">
        <v>0</v>
      </c>
      <c r="CZ357" s="223">
        <v>0</v>
      </c>
      <c r="DA357" s="224">
        <v>0</v>
      </c>
      <c r="DB357" s="224">
        <v>0</v>
      </c>
      <c r="DC357" s="224">
        <v>0</v>
      </c>
      <c r="DD357" s="225">
        <v>0</v>
      </c>
      <c r="DE357" s="225">
        <v>0</v>
      </c>
      <c r="DF357" s="225">
        <v>0</v>
      </c>
      <c r="DG357" s="225">
        <v>0</v>
      </c>
      <c r="DH357" s="225">
        <v>0</v>
      </c>
      <c r="DI357" s="225">
        <v>0</v>
      </c>
      <c r="DJ357" s="225">
        <v>0</v>
      </c>
      <c r="DK357" s="225">
        <v>0</v>
      </c>
      <c r="DL357" s="225">
        <v>0</v>
      </c>
      <c r="DM357" s="225">
        <v>0</v>
      </c>
      <c r="DN357" s="225">
        <v>0</v>
      </c>
      <c r="DO357" s="225">
        <v>0</v>
      </c>
      <c r="DP357" s="224">
        <v>0</v>
      </c>
      <c r="DQ357" s="224">
        <v>0</v>
      </c>
      <c r="DR357" s="224">
        <v>0</v>
      </c>
      <c r="DS357" s="225">
        <v>0</v>
      </c>
      <c r="DT357" s="225">
        <v>0</v>
      </c>
      <c r="DU357" s="225">
        <v>0</v>
      </c>
      <c r="DV357" s="225">
        <v>0</v>
      </c>
      <c r="DW357" s="225">
        <v>0</v>
      </c>
      <c r="DX357" s="225">
        <v>0</v>
      </c>
      <c r="DY357" s="225">
        <v>0</v>
      </c>
      <c r="DZ357" s="225">
        <v>0</v>
      </c>
      <c r="EA357" s="225">
        <v>0</v>
      </c>
      <c r="EB357" s="225">
        <v>0</v>
      </c>
      <c r="EC357" s="225">
        <v>0</v>
      </c>
      <c r="ED357" s="225">
        <v>0</v>
      </c>
    </row>
    <row r="358" spans="1:134" ht="15" x14ac:dyDescent="0.25">
      <c r="A358" s="216">
        <v>116</v>
      </c>
      <c r="B358" s="216">
        <v>100</v>
      </c>
      <c r="C358" s="216" t="s">
        <v>1056</v>
      </c>
      <c r="D358" s="2">
        <v>99712</v>
      </c>
      <c r="E358" s="2">
        <v>99712</v>
      </c>
      <c r="F358" s="217" t="s">
        <v>773</v>
      </c>
      <c r="G358" s="20">
        <v>5</v>
      </c>
      <c r="H358" s="20">
        <v>1</v>
      </c>
      <c r="I358" s="20">
        <v>1</v>
      </c>
      <c r="J358" s="20">
        <v>0</v>
      </c>
      <c r="K358" s="20">
        <v>0</v>
      </c>
      <c r="L358" s="20">
        <v>57</v>
      </c>
      <c r="M358" s="20">
        <v>57</v>
      </c>
      <c r="N358" s="20">
        <v>0</v>
      </c>
      <c r="O358" s="20">
        <v>0</v>
      </c>
      <c r="P358" s="20">
        <v>0</v>
      </c>
      <c r="Q358" s="20">
        <v>57</v>
      </c>
      <c r="R358" s="20">
        <v>0</v>
      </c>
      <c r="S358" s="20">
        <v>2782.9122807017543</v>
      </c>
      <c r="T358" s="20">
        <v>2782.9122807017543</v>
      </c>
      <c r="U358" s="20">
        <v>0</v>
      </c>
      <c r="V358" s="20">
        <v>0</v>
      </c>
      <c r="W358" s="20">
        <v>0</v>
      </c>
      <c r="X358" s="20">
        <v>2782.9122807017543</v>
      </c>
      <c r="Y358" s="20">
        <v>0</v>
      </c>
      <c r="Z358" s="20">
        <v>1</v>
      </c>
      <c r="AA358" s="20">
        <v>0</v>
      </c>
      <c r="AB358" s="218">
        <v>0</v>
      </c>
      <c r="AC358" s="218">
        <v>0</v>
      </c>
      <c r="AD358" s="219">
        <v>1</v>
      </c>
      <c r="AE358" s="220">
        <v>0</v>
      </c>
      <c r="AF358" s="220">
        <v>1</v>
      </c>
      <c r="AG358" s="221">
        <v>1</v>
      </c>
      <c r="AH358" s="220">
        <v>0</v>
      </c>
      <c r="AI358" s="220">
        <v>0</v>
      </c>
      <c r="AJ358" s="220">
        <v>0.90911424514573824</v>
      </c>
      <c r="AK358" s="220">
        <v>0.90911424514573824</v>
      </c>
      <c r="AL358" s="220">
        <v>0</v>
      </c>
      <c r="AM358" s="220">
        <v>0</v>
      </c>
      <c r="AN358" s="220">
        <v>0.91245411038790925</v>
      </c>
      <c r="AO358" s="220">
        <v>0.91245411038790925</v>
      </c>
      <c r="AP358" s="220">
        <v>0</v>
      </c>
      <c r="AQ358" s="220">
        <v>0</v>
      </c>
      <c r="AR358" s="220">
        <v>0</v>
      </c>
      <c r="AS358" s="220">
        <v>0.82648871072690544</v>
      </c>
      <c r="AT358" s="220">
        <v>0.86681754733851879</v>
      </c>
      <c r="AU358" s="220">
        <v>0.90911424514573824</v>
      </c>
      <c r="AV358" s="220">
        <v>0.95347482669745309</v>
      </c>
      <c r="AW358" s="220">
        <v>1</v>
      </c>
      <c r="AX358" s="220">
        <v>0.83257250356379087</v>
      </c>
      <c r="AY358" s="220">
        <v>0.87159864792961517</v>
      </c>
      <c r="AZ358" s="220">
        <v>0.91245411038790925</v>
      </c>
      <c r="BA358" s="220">
        <v>0.9552246387043779</v>
      </c>
      <c r="BB358" s="220">
        <v>1</v>
      </c>
      <c r="BC358" s="220">
        <v>0</v>
      </c>
      <c r="BD358" s="220">
        <v>0</v>
      </c>
      <c r="BE358" s="220">
        <v>0</v>
      </c>
      <c r="BF358" s="220">
        <v>0</v>
      </c>
      <c r="BG358" s="220">
        <v>0</v>
      </c>
      <c r="BH358" s="222">
        <v>1.0094692973402852</v>
      </c>
      <c r="BI358" s="222">
        <v>1.0190282622726892</v>
      </c>
      <c r="BJ358" s="222">
        <v>1.0286777438863035</v>
      </c>
      <c r="BK358" s="223">
        <v>1.0219146390476541</v>
      </c>
      <c r="BL358" s="223">
        <v>1.0151959986560393</v>
      </c>
      <c r="BM358" s="223">
        <v>1.0224839541837596</v>
      </c>
      <c r="BN358" s="223">
        <v>1.0298242289639636</v>
      </c>
      <c r="BO358" s="223">
        <v>1.0372171985895278</v>
      </c>
      <c r="BP358" s="223">
        <v>1.044663241349659</v>
      </c>
      <c r="BQ358" s="223">
        <v>1.0521627382492524</v>
      </c>
      <c r="BR358" s="223">
        <v>1.0580691853234574</v>
      </c>
      <c r="BS358" s="223">
        <v>1.0640087889767469</v>
      </c>
      <c r="BT358" s="223">
        <v>1.0699817353377228</v>
      </c>
      <c r="BU358" s="223">
        <v>1.0759882115798434</v>
      </c>
      <c r="BV358" s="223">
        <v>1.0820284059272878</v>
      </c>
      <c r="BW358" s="222">
        <v>1.0094692973402852</v>
      </c>
      <c r="BX358" s="222">
        <v>1.0190282622726892</v>
      </c>
      <c r="BY358" s="222">
        <v>1.0286777438863035</v>
      </c>
      <c r="BZ358" s="223">
        <v>1.0219146390476541</v>
      </c>
      <c r="CA358" s="223">
        <v>1.0151959986560393</v>
      </c>
      <c r="CB358" s="223">
        <v>1.0224839541837596</v>
      </c>
      <c r="CC358" s="223">
        <v>1.0298242289639636</v>
      </c>
      <c r="CD358" s="223">
        <v>1.0372171985895278</v>
      </c>
      <c r="CE358" s="223">
        <v>1.044663241349659</v>
      </c>
      <c r="CF358" s="223">
        <v>1.0521627382492524</v>
      </c>
      <c r="CG358" s="223">
        <v>1.0580691853234574</v>
      </c>
      <c r="CH358" s="223">
        <v>1.0640087889767469</v>
      </c>
      <c r="CI358" s="223">
        <v>1.0699817353377228</v>
      </c>
      <c r="CJ358" s="223">
        <v>1.0759882115798434</v>
      </c>
      <c r="CK358" s="223">
        <v>1.0820284059272878</v>
      </c>
      <c r="CL358" s="222">
        <v>0</v>
      </c>
      <c r="CM358" s="222">
        <v>0</v>
      </c>
      <c r="CN358" s="222">
        <v>0</v>
      </c>
      <c r="CO358" s="223">
        <v>0</v>
      </c>
      <c r="CP358" s="223">
        <v>0</v>
      </c>
      <c r="CQ358" s="223">
        <v>0</v>
      </c>
      <c r="CR358" s="223">
        <v>0</v>
      </c>
      <c r="CS358" s="223">
        <v>0</v>
      </c>
      <c r="CT358" s="223">
        <v>0</v>
      </c>
      <c r="CU358" s="223">
        <v>0</v>
      </c>
      <c r="CV358" s="223">
        <v>0</v>
      </c>
      <c r="CW358" s="223">
        <v>0</v>
      </c>
      <c r="CX358" s="223">
        <v>0</v>
      </c>
      <c r="CY358" s="223">
        <v>0</v>
      </c>
      <c r="CZ358" s="223">
        <v>0</v>
      </c>
      <c r="DA358" s="224">
        <v>0</v>
      </c>
      <c r="DB358" s="224">
        <v>0</v>
      </c>
      <c r="DC358" s="224">
        <v>0</v>
      </c>
      <c r="DD358" s="225">
        <v>0</v>
      </c>
      <c r="DE358" s="225">
        <v>0</v>
      </c>
      <c r="DF358" s="225">
        <v>0</v>
      </c>
      <c r="DG358" s="225">
        <v>0</v>
      </c>
      <c r="DH358" s="225">
        <v>0</v>
      </c>
      <c r="DI358" s="225">
        <v>0</v>
      </c>
      <c r="DJ358" s="225">
        <v>0</v>
      </c>
      <c r="DK358" s="225">
        <v>0</v>
      </c>
      <c r="DL358" s="225">
        <v>0</v>
      </c>
      <c r="DM358" s="225">
        <v>0</v>
      </c>
      <c r="DN358" s="225">
        <v>0</v>
      </c>
      <c r="DO358" s="225">
        <v>0</v>
      </c>
      <c r="DP358" s="224">
        <v>0</v>
      </c>
      <c r="DQ358" s="224">
        <v>0</v>
      </c>
      <c r="DR358" s="224">
        <v>0</v>
      </c>
      <c r="DS358" s="225">
        <v>0</v>
      </c>
      <c r="DT358" s="225">
        <v>0</v>
      </c>
      <c r="DU358" s="225">
        <v>0</v>
      </c>
      <c r="DV358" s="225">
        <v>0</v>
      </c>
      <c r="DW358" s="225">
        <v>0</v>
      </c>
      <c r="DX358" s="225">
        <v>0</v>
      </c>
      <c r="DY358" s="225">
        <v>0</v>
      </c>
      <c r="DZ358" s="225">
        <v>0</v>
      </c>
      <c r="EA358" s="225">
        <v>0</v>
      </c>
      <c r="EB358" s="225">
        <v>0</v>
      </c>
      <c r="EC358" s="225">
        <v>0</v>
      </c>
      <c r="ED358" s="225">
        <v>0</v>
      </c>
    </row>
    <row r="359" spans="1:134" ht="15" x14ac:dyDescent="0.25">
      <c r="A359" s="216">
        <v>122</v>
      </c>
      <c r="B359" s="216">
        <v>100</v>
      </c>
      <c r="C359" s="216" t="s">
        <v>1057</v>
      </c>
      <c r="D359" s="2">
        <v>99712</v>
      </c>
      <c r="E359" s="2">
        <v>99712</v>
      </c>
      <c r="F359" s="217" t="s">
        <v>703</v>
      </c>
      <c r="G359" s="20">
        <v>510</v>
      </c>
      <c r="H359" s="20">
        <v>233</v>
      </c>
      <c r="I359" s="20">
        <v>205</v>
      </c>
      <c r="J359" s="20">
        <v>28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  <c r="S359" s="20">
        <v>834.49503068156923</v>
      </c>
      <c r="T359" s="20">
        <v>834.49503068156923</v>
      </c>
      <c r="U359" s="20">
        <v>1408.3846153846155</v>
      </c>
      <c r="V359" s="20">
        <v>0</v>
      </c>
      <c r="W359" s="20">
        <v>0</v>
      </c>
      <c r="X359" s="20">
        <v>1365.173957061457</v>
      </c>
      <c r="Y359" s="20">
        <v>5.3385741510741509</v>
      </c>
      <c r="Z359" s="20">
        <v>227.35867117117118</v>
      </c>
      <c r="AA359" s="20">
        <v>0.30275467775467774</v>
      </c>
      <c r="AB359" s="218">
        <v>0</v>
      </c>
      <c r="AC359" s="218">
        <v>0</v>
      </c>
      <c r="AD359" s="219">
        <v>233</v>
      </c>
      <c r="AE359" s="220">
        <v>4.6970287595287594</v>
      </c>
      <c r="AF359" s="220">
        <v>200.03659909909911</v>
      </c>
      <c r="AG359" s="221">
        <v>204.73362785862787</v>
      </c>
      <c r="AH359" s="220">
        <v>0.26637214137214138</v>
      </c>
      <c r="AI359" s="220">
        <v>4.8533738095083265</v>
      </c>
      <c r="AJ359" s="220">
        <v>206.6950067191174</v>
      </c>
      <c r="AK359" s="220">
        <v>211.54838052862573</v>
      </c>
      <c r="AL359" s="220">
        <v>0.27523859033128506</v>
      </c>
      <c r="AM359" s="220">
        <v>4.2858231982422392</v>
      </c>
      <c r="AN359" s="220">
        <v>182.52421707599132</v>
      </c>
      <c r="AO359" s="220">
        <v>186.81004027423356</v>
      </c>
      <c r="AP359" s="220">
        <v>0.24305235528783967</v>
      </c>
      <c r="AQ359" s="220">
        <v>0</v>
      </c>
      <c r="AR359" s="220">
        <v>0</v>
      </c>
      <c r="AS359" s="220">
        <v>192.32164627608495</v>
      </c>
      <c r="AT359" s="220">
        <v>201.7060554626583</v>
      </c>
      <c r="AU359" s="220">
        <v>211.54838052862573</v>
      </c>
      <c r="AV359" s="220">
        <v>221.87096565660261</v>
      </c>
      <c r="AW359" s="220">
        <v>232.69724532224532</v>
      </c>
      <c r="AX359" s="220">
        <v>170.45558910995527</v>
      </c>
      <c r="AY359" s="220">
        <v>178.44555322730503</v>
      </c>
      <c r="AZ359" s="220">
        <v>186.81004027423356</v>
      </c>
      <c r="BA359" s="220">
        <v>195.56660570189436</v>
      </c>
      <c r="BB359" s="220">
        <v>204.73362785862787</v>
      </c>
      <c r="BC359" s="220">
        <v>0</v>
      </c>
      <c r="BD359" s="220">
        <v>0</v>
      </c>
      <c r="BE359" s="220">
        <v>0</v>
      </c>
      <c r="BF359" s="220">
        <v>0</v>
      </c>
      <c r="BG359" s="220">
        <v>0</v>
      </c>
      <c r="BH359" s="222">
        <v>234.85176561078194</v>
      </c>
      <c r="BI359" s="222">
        <v>237.02623438503136</v>
      </c>
      <c r="BJ359" s="222">
        <v>239.22083634600767</v>
      </c>
      <c r="BK359" s="223">
        <v>237.64806430402186</v>
      </c>
      <c r="BL359" s="223">
        <v>236.08563254816593</v>
      </c>
      <c r="BM359" s="223">
        <v>237.78045955006758</v>
      </c>
      <c r="BN359" s="223">
        <v>239.48745348705702</v>
      </c>
      <c r="BO359" s="223">
        <v>241.20670170392478</v>
      </c>
      <c r="BP359" s="223">
        <v>242.93829217249785</v>
      </c>
      <c r="BQ359" s="223">
        <v>244.68231349614115</v>
      </c>
      <c r="BR359" s="223">
        <v>246.05586825351998</v>
      </c>
      <c r="BS359" s="223">
        <v>247.43713363225336</v>
      </c>
      <c r="BT359" s="223">
        <v>248.82615291687824</v>
      </c>
      <c r="BU359" s="223">
        <v>250.22296963491479</v>
      </c>
      <c r="BV359" s="223">
        <v>251.62762755823019</v>
      </c>
      <c r="BW359" s="222">
        <v>206.62923583781244</v>
      </c>
      <c r="BX359" s="222">
        <v>208.54239505979155</v>
      </c>
      <c r="BY359" s="222">
        <v>210.47326802974925</v>
      </c>
      <c r="BZ359" s="223">
        <v>209.08949863658577</v>
      </c>
      <c r="CA359" s="223">
        <v>207.71482692006018</v>
      </c>
      <c r="CB359" s="223">
        <v>209.2059837243084</v>
      </c>
      <c r="CC359" s="223">
        <v>210.70784534268967</v>
      </c>
      <c r="CD359" s="223">
        <v>212.22048862362482</v>
      </c>
      <c r="CE359" s="223">
        <v>213.74399096721916</v>
      </c>
      <c r="CF359" s="223">
        <v>215.27843032922291</v>
      </c>
      <c r="CG359" s="223">
        <v>216.48692271232446</v>
      </c>
      <c r="CH359" s="223">
        <v>217.70219911850617</v>
      </c>
      <c r="CI359" s="223">
        <v>218.9242976307298</v>
      </c>
      <c r="CJ359" s="223">
        <v>220.1532565457405</v>
      </c>
      <c r="CK359" s="223">
        <v>221.3891143752669</v>
      </c>
      <c r="CL359" s="222">
        <v>0</v>
      </c>
      <c r="CM359" s="222">
        <v>0</v>
      </c>
      <c r="CN359" s="222">
        <v>0</v>
      </c>
      <c r="CO359" s="223">
        <v>0</v>
      </c>
      <c r="CP359" s="223">
        <v>0</v>
      </c>
      <c r="CQ359" s="223">
        <v>0</v>
      </c>
      <c r="CR359" s="223">
        <v>0</v>
      </c>
      <c r="CS359" s="223">
        <v>0</v>
      </c>
      <c r="CT359" s="223">
        <v>0</v>
      </c>
      <c r="CU359" s="223">
        <v>0</v>
      </c>
      <c r="CV359" s="223">
        <v>0</v>
      </c>
      <c r="CW359" s="223">
        <v>0</v>
      </c>
      <c r="CX359" s="223">
        <v>0</v>
      </c>
      <c r="CY359" s="223">
        <v>0</v>
      </c>
      <c r="CZ359" s="223">
        <v>0</v>
      </c>
      <c r="DA359" s="224">
        <v>0.30555785273325775</v>
      </c>
      <c r="DB359" s="224">
        <v>0.30838698202580189</v>
      </c>
      <c r="DC359" s="224">
        <v>0.31124230594068131</v>
      </c>
      <c r="DD359" s="225">
        <v>0.30919602433518323</v>
      </c>
      <c r="DE359" s="225">
        <v>0.30716319613344512</v>
      </c>
      <c r="DF359" s="225">
        <v>0.30936827940419925</v>
      </c>
      <c r="DG359" s="225">
        <v>0.31158919267116447</v>
      </c>
      <c r="DH359" s="225">
        <v>0.31382604957575433</v>
      </c>
      <c r="DI359" s="225">
        <v>0.31607896457519885</v>
      </c>
      <c r="DJ359" s="225">
        <v>0.31834805294840118</v>
      </c>
      <c r="DK359" s="225">
        <v>0.32013513954400202</v>
      </c>
      <c r="DL359" s="225">
        <v>0.32193225817363169</v>
      </c>
      <c r="DM359" s="225">
        <v>0.32373946515336749</v>
      </c>
      <c r="DN359" s="225">
        <v>0.32555681711542384</v>
      </c>
      <c r="DO359" s="225">
        <v>0.32738437100992734</v>
      </c>
      <c r="DP359" s="224">
        <v>0</v>
      </c>
      <c r="DQ359" s="224">
        <v>0</v>
      </c>
      <c r="DR359" s="224">
        <v>0</v>
      </c>
      <c r="DS359" s="225">
        <v>0</v>
      </c>
      <c r="DT359" s="225">
        <v>0</v>
      </c>
      <c r="DU359" s="225">
        <v>0</v>
      </c>
      <c r="DV359" s="225">
        <v>0</v>
      </c>
      <c r="DW359" s="225">
        <v>0</v>
      </c>
      <c r="DX359" s="225">
        <v>0</v>
      </c>
      <c r="DY359" s="225">
        <v>0</v>
      </c>
      <c r="DZ359" s="225">
        <v>0</v>
      </c>
      <c r="EA359" s="225">
        <v>0</v>
      </c>
      <c r="EB359" s="225">
        <v>0</v>
      </c>
      <c r="EC359" s="225">
        <v>0</v>
      </c>
      <c r="ED359" s="225">
        <v>0</v>
      </c>
    </row>
    <row r="360" spans="1:134" ht="15" x14ac:dyDescent="0.25">
      <c r="A360" s="216">
        <v>153</v>
      </c>
      <c r="B360" s="216">
        <v>100</v>
      </c>
      <c r="C360" s="216" t="s">
        <v>1058</v>
      </c>
      <c r="D360" s="2">
        <v>99712</v>
      </c>
      <c r="E360" s="2">
        <v>99712</v>
      </c>
      <c r="F360" s="217" t="s">
        <v>703</v>
      </c>
      <c r="G360" s="20">
        <v>0</v>
      </c>
      <c r="H360" s="20">
        <v>1</v>
      </c>
      <c r="I360" s="20">
        <v>0</v>
      </c>
      <c r="J360" s="20">
        <v>1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  <c r="S360" s="20">
        <v>834.49503068156923</v>
      </c>
      <c r="T360" s="20">
        <v>834.49503068156923</v>
      </c>
      <c r="U360" s="20">
        <v>1408.3846153846155</v>
      </c>
      <c r="V360" s="20">
        <v>0</v>
      </c>
      <c r="W360" s="20">
        <v>0</v>
      </c>
      <c r="X360" s="20">
        <v>1365.173957061457</v>
      </c>
      <c r="Y360" s="20">
        <v>2.2912335412335411E-2</v>
      </c>
      <c r="Z360" s="20">
        <v>0.97578828828828834</v>
      </c>
      <c r="AA360" s="20">
        <v>1.2993762993762994E-3</v>
      </c>
      <c r="AB360" s="218">
        <v>0</v>
      </c>
      <c r="AC360" s="218">
        <v>0</v>
      </c>
      <c r="AD360" s="219">
        <v>1</v>
      </c>
      <c r="AE360" s="220">
        <v>0</v>
      </c>
      <c r="AF360" s="220">
        <v>0</v>
      </c>
      <c r="AG360" s="221">
        <v>0</v>
      </c>
      <c r="AH360" s="220">
        <v>0</v>
      </c>
      <c r="AI360" s="220">
        <v>2.0829930512911272E-2</v>
      </c>
      <c r="AJ360" s="220">
        <v>0.8871030331292592</v>
      </c>
      <c r="AK360" s="220">
        <v>0.90793296364217047</v>
      </c>
      <c r="AL360" s="220">
        <v>1.1812815035677471E-3</v>
      </c>
      <c r="AM360" s="220">
        <v>0</v>
      </c>
      <c r="AN360" s="220">
        <v>0</v>
      </c>
      <c r="AO360" s="220">
        <v>0</v>
      </c>
      <c r="AP360" s="220">
        <v>0</v>
      </c>
      <c r="AQ360" s="220">
        <v>0</v>
      </c>
      <c r="AR360" s="220">
        <v>0</v>
      </c>
      <c r="AS360" s="220">
        <v>0.82541479088448488</v>
      </c>
      <c r="AT360" s="220">
        <v>0.86569122516162356</v>
      </c>
      <c r="AU360" s="220">
        <v>0.90793296364217047</v>
      </c>
      <c r="AV360" s="220">
        <v>0.95223590410559056</v>
      </c>
      <c r="AW360" s="220">
        <v>0.99870062370062374</v>
      </c>
      <c r="AX360" s="220">
        <v>0</v>
      </c>
      <c r="AY360" s="220">
        <v>0</v>
      </c>
      <c r="AZ360" s="220">
        <v>0</v>
      </c>
      <c r="BA360" s="220">
        <v>0</v>
      </c>
      <c r="BB360" s="220">
        <v>0</v>
      </c>
      <c r="BC360" s="220">
        <v>0</v>
      </c>
      <c r="BD360" s="220">
        <v>0</v>
      </c>
      <c r="BE360" s="220">
        <v>0</v>
      </c>
      <c r="BF360" s="220">
        <v>0</v>
      </c>
      <c r="BG360" s="220">
        <v>0</v>
      </c>
      <c r="BH360" s="222">
        <v>1.0113419507725885</v>
      </c>
      <c r="BI360" s="222">
        <v>1.0241432889092785</v>
      </c>
      <c r="BJ360" s="222">
        <v>1.0371066634946347</v>
      </c>
      <c r="BK360" s="223">
        <v>1.0302881422077084</v>
      </c>
      <c r="BL360" s="223">
        <v>1.0235144497066504</v>
      </c>
      <c r="BM360" s="223">
        <v>1.0308621222756087</v>
      </c>
      <c r="BN360" s="223">
        <v>1.0382625427976575</v>
      </c>
      <c r="BO360" s="223">
        <v>1.0457160899432576</v>
      </c>
      <c r="BP360" s="223">
        <v>1.0532231451012932</v>
      </c>
      <c r="BQ360" s="223">
        <v>1.0607840923985892</v>
      </c>
      <c r="BR360" s="223">
        <v>1.0667389365221667</v>
      </c>
      <c r="BS360" s="223">
        <v>1.072727208907716</v>
      </c>
      <c r="BT360" s="223">
        <v>1.0787490972089651</v>
      </c>
      <c r="BU360" s="223">
        <v>1.0848047901330593</v>
      </c>
      <c r="BV360" s="223">
        <v>1.0908944774464748</v>
      </c>
      <c r="BW360" s="222">
        <v>0</v>
      </c>
      <c r="BX360" s="222">
        <v>0</v>
      </c>
      <c r="BY360" s="222">
        <v>0</v>
      </c>
      <c r="BZ360" s="223">
        <v>0</v>
      </c>
      <c r="CA360" s="223">
        <v>0</v>
      </c>
      <c r="CB360" s="223">
        <v>0</v>
      </c>
      <c r="CC360" s="223">
        <v>0</v>
      </c>
      <c r="CD360" s="223">
        <v>0</v>
      </c>
      <c r="CE360" s="223">
        <v>0</v>
      </c>
      <c r="CF360" s="223">
        <v>0</v>
      </c>
      <c r="CG360" s="223">
        <v>0</v>
      </c>
      <c r="CH360" s="223">
        <v>0</v>
      </c>
      <c r="CI360" s="223">
        <v>0</v>
      </c>
      <c r="CJ360" s="223">
        <v>0</v>
      </c>
      <c r="CK360" s="223">
        <v>0</v>
      </c>
      <c r="CL360" s="222">
        <v>0</v>
      </c>
      <c r="CM360" s="222">
        <v>0</v>
      </c>
      <c r="CN360" s="222">
        <v>0</v>
      </c>
      <c r="CO360" s="223">
        <v>0</v>
      </c>
      <c r="CP360" s="223">
        <v>0</v>
      </c>
      <c r="CQ360" s="223">
        <v>0</v>
      </c>
      <c r="CR360" s="223">
        <v>0</v>
      </c>
      <c r="CS360" s="223">
        <v>0</v>
      </c>
      <c r="CT360" s="223">
        <v>0</v>
      </c>
      <c r="CU360" s="223">
        <v>0</v>
      </c>
      <c r="CV360" s="223">
        <v>0</v>
      </c>
      <c r="CW360" s="223">
        <v>0</v>
      </c>
      <c r="CX360" s="223">
        <v>0</v>
      </c>
      <c r="CY360" s="223">
        <v>0</v>
      </c>
      <c r="CZ360" s="223">
        <v>0</v>
      </c>
      <c r="DA360" s="224">
        <v>1.3158235112836177E-3</v>
      </c>
      <c r="DB360" s="224">
        <v>1.3324789082868574E-3</v>
      </c>
      <c r="DC360" s="224">
        <v>1.3493451255459728E-3</v>
      </c>
      <c r="DD360" s="225">
        <v>1.3404737733641796E-3</v>
      </c>
      <c r="DE360" s="225">
        <v>1.3316607464307186E-3</v>
      </c>
      <c r="DF360" s="225">
        <v>1.3412205598173415E-3</v>
      </c>
      <c r="DG360" s="225">
        <v>1.3508490018184459E-3</v>
      </c>
      <c r="DH360" s="225">
        <v>1.3605465651096247E-3</v>
      </c>
      <c r="DI360" s="225">
        <v>1.3703137459033219E-3</v>
      </c>
      <c r="DJ360" s="225">
        <v>1.3801510439742247E-3</v>
      </c>
      <c r="DK360" s="225">
        <v>1.3878986944082315E-3</v>
      </c>
      <c r="DL360" s="225">
        <v>1.3956898372465732E-3</v>
      </c>
      <c r="DM360" s="225">
        <v>1.4035247166392989E-3</v>
      </c>
      <c r="DN360" s="225">
        <v>1.4114035781070248E-3</v>
      </c>
      <c r="DO360" s="225">
        <v>1.4193266685486271E-3</v>
      </c>
      <c r="DP360" s="224">
        <v>0</v>
      </c>
      <c r="DQ360" s="224">
        <v>0</v>
      </c>
      <c r="DR360" s="224">
        <v>0</v>
      </c>
      <c r="DS360" s="225">
        <v>0</v>
      </c>
      <c r="DT360" s="225">
        <v>0</v>
      </c>
      <c r="DU360" s="225">
        <v>0</v>
      </c>
      <c r="DV360" s="225">
        <v>0</v>
      </c>
      <c r="DW360" s="225">
        <v>0</v>
      </c>
      <c r="DX360" s="225">
        <v>0</v>
      </c>
      <c r="DY360" s="225">
        <v>0</v>
      </c>
      <c r="DZ360" s="225">
        <v>0</v>
      </c>
      <c r="EA360" s="225">
        <v>0</v>
      </c>
      <c r="EB360" s="225">
        <v>0</v>
      </c>
      <c r="EC360" s="225">
        <v>0</v>
      </c>
      <c r="ED360" s="225">
        <v>0</v>
      </c>
    </row>
    <row r="361" spans="1:134" ht="15" x14ac:dyDescent="0.25">
      <c r="A361" s="216">
        <v>98</v>
      </c>
      <c r="B361" s="216">
        <v>101</v>
      </c>
      <c r="C361" s="216" t="s">
        <v>1059</v>
      </c>
      <c r="D361" s="2">
        <v>99709</v>
      </c>
      <c r="E361" s="2">
        <v>99709</v>
      </c>
      <c r="F361" s="217" t="s">
        <v>703</v>
      </c>
      <c r="G361" s="20">
        <v>45</v>
      </c>
      <c r="H361" s="20">
        <v>17</v>
      </c>
      <c r="I361" s="20">
        <v>16</v>
      </c>
      <c r="J361" s="20">
        <v>1</v>
      </c>
      <c r="K361" s="20">
        <v>0</v>
      </c>
      <c r="L361" s="20">
        <v>36</v>
      </c>
      <c r="M361" s="20">
        <v>36</v>
      </c>
      <c r="N361" s="20">
        <v>0</v>
      </c>
      <c r="O361" s="20">
        <v>0</v>
      </c>
      <c r="P361" s="20">
        <v>0</v>
      </c>
      <c r="Q361" s="20">
        <v>36</v>
      </c>
      <c r="R361" s="20">
        <v>0</v>
      </c>
      <c r="S361" s="20">
        <v>2361.4166666666665</v>
      </c>
      <c r="T361" s="20">
        <v>2361.4166666666665</v>
      </c>
      <c r="U361" s="20">
        <v>0</v>
      </c>
      <c r="V361" s="20">
        <v>0</v>
      </c>
      <c r="W361" s="20">
        <v>0</v>
      </c>
      <c r="X361" s="20">
        <v>2361.4166666666665</v>
      </c>
      <c r="Y361" s="20">
        <v>0</v>
      </c>
      <c r="Z361" s="20">
        <v>17</v>
      </c>
      <c r="AA361" s="20">
        <v>0</v>
      </c>
      <c r="AB361" s="218">
        <v>0</v>
      </c>
      <c r="AC361" s="218">
        <v>0</v>
      </c>
      <c r="AD361" s="219">
        <v>17</v>
      </c>
      <c r="AE361" s="220">
        <v>0</v>
      </c>
      <c r="AF361" s="220">
        <v>16</v>
      </c>
      <c r="AG361" s="221">
        <v>16</v>
      </c>
      <c r="AH361" s="220">
        <v>0</v>
      </c>
      <c r="AI361" s="220">
        <v>0</v>
      </c>
      <c r="AJ361" s="220">
        <v>16.186692715131567</v>
      </c>
      <c r="AK361" s="220">
        <v>16.186692715131567</v>
      </c>
      <c r="AL361" s="220">
        <v>0</v>
      </c>
      <c r="AM361" s="220">
        <v>0</v>
      </c>
      <c r="AN361" s="220">
        <v>15.263274062367621</v>
      </c>
      <c r="AO361" s="220">
        <v>15.263274062367621</v>
      </c>
      <c r="AP361" s="220">
        <v>0</v>
      </c>
      <c r="AQ361" s="220">
        <v>0</v>
      </c>
      <c r="AR361" s="220">
        <v>0</v>
      </c>
      <c r="AS361" s="220">
        <v>15.412295356123142</v>
      </c>
      <c r="AT361" s="220">
        <v>15.794748778135553</v>
      </c>
      <c r="AU361" s="220">
        <v>16.186692715131567</v>
      </c>
      <c r="AV361" s="220">
        <v>16.588362672585763</v>
      </c>
      <c r="AW361" s="220">
        <v>17</v>
      </c>
      <c r="AX361" s="220">
        <v>14.560470943934011</v>
      </c>
      <c r="AY361" s="220">
        <v>14.907731500614217</v>
      </c>
      <c r="AZ361" s="220">
        <v>15.263274062367621</v>
      </c>
      <c r="BA361" s="220">
        <v>15.627296151218289</v>
      </c>
      <c r="BB361" s="220">
        <v>16</v>
      </c>
      <c r="BC361" s="220">
        <v>0</v>
      </c>
      <c r="BD361" s="220">
        <v>0</v>
      </c>
      <c r="BE361" s="220">
        <v>0</v>
      </c>
      <c r="BF361" s="220">
        <v>0</v>
      </c>
      <c r="BG361" s="220">
        <v>0</v>
      </c>
      <c r="BH361" s="222">
        <v>17.08708469318994</v>
      </c>
      <c r="BI361" s="222">
        <v>17.174615488955645</v>
      </c>
      <c r="BJ361" s="222">
        <v>17.26259467251511</v>
      </c>
      <c r="BK361" s="223">
        <v>17.149100686423552</v>
      </c>
      <c r="BL361" s="223">
        <v>17.036352873495602</v>
      </c>
      <c r="BM361" s="223">
        <v>17.15865455933849</v>
      </c>
      <c r="BN361" s="223">
        <v>17.281834232534134</v>
      </c>
      <c r="BO361" s="223">
        <v>17.405898196035647</v>
      </c>
      <c r="BP361" s="223">
        <v>17.530852798044194</v>
      </c>
      <c r="BQ361" s="223">
        <v>17.656704432333825</v>
      </c>
      <c r="BR361" s="223">
        <v>17.755822550133733</v>
      </c>
      <c r="BS361" s="223">
        <v>17.855497079879811</v>
      </c>
      <c r="BT361" s="223">
        <v>17.955731145060088</v>
      </c>
      <c r="BU361" s="223">
        <v>18.056527886696681</v>
      </c>
      <c r="BV361" s="223">
        <v>18.157890463444211</v>
      </c>
      <c r="BW361" s="222">
        <v>16.081962064178768</v>
      </c>
      <c r="BX361" s="222">
        <v>16.164343989605314</v>
      </c>
      <c r="BY361" s="222">
        <v>16.247147927073044</v>
      </c>
      <c r="BZ361" s="223">
        <v>16.140330057810399</v>
      </c>
      <c r="CA361" s="223">
        <v>16.03421446917233</v>
      </c>
      <c r="CB361" s="223">
        <v>16.149321938200931</v>
      </c>
      <c r="CC361" s="223">
        <v>16.265255748267418</v>
      </c>
      <c r="CD361" s="223">
        <v>16.382021831562959</v>
      </c>
      <c r="CE361" s="223">
        <v>16.499626162865123</v>
      </c>
      <c r="CF361" s="223">
        <v>16.618074759843598</v>
      </c>
      <c r="CG361" s="223">
        <v>16.711362400125864</v>
      </c>
      <c r="CH361" s="223">
        <v>16.805173722239822</v>
      </c>
      <c r="CI361" s="223">
        <v>16.899511665938906</v>
      </c>
      <c r="CJ361" s="223">
        <v>16.994379187479229</v>
      </c>
      <c r="CK361" s="223">
        <v>17.089779259712195</v>
      </c>
      <c r="CL361" s="222">
        <v>0</v>
      </c>
      <c r="CM361" s="222">
        <v>0</v>
      </c>
      <c r="CN361" s="222">
        <v>0</v>
      </c>
      <c r="CO361" s="223">
        <v>0</v>
      </c>
      <c r="CP361" s="223">
        <v>0</v>
      </c>
      <c r="CQ361" s="223">
        <v>0</v>
      </c>
      <c r="CR361" s="223">
        <v>0</v>
      </c>
      <c r="CS361" s="223">
        <v>0</v>
      </c>
      <c r="CT361" s="223">
        <v>0</v>
      </c>
      <c r="CU361" s="223">
        <v>0</v>
      </c>
      <c r="CV361" s="223">
        <v>0</v>
      </c>
      <c r="CW361" s="223">
        <v>0</v>
      </c>
      <c r="CX361" s="223">
        <v>0</v>
      </c>
      <c r="CY361" s="223">
        <v>0</v>
      </c>
      <c r="CZ361" s="223">
        <v>0</v>
      </c>
      <c r="DA361" s="224">
        <v>0</v>
      </c>
      <c r="DB361" s="224">
        <v>0</v>
      </c>
      <c r="DC361" s="224">
        <v>0</v>
      </c>
      <c r="DD361" s="225">
        <v>0</v>
      </c>
      <c r="DE361" s="225">
        <v>0</v>
      </c>
      <c r="DF361" s="225">
        <v>0</v>
      </c>
      <c r="DG361" s="225">
        <v>0</v>
      </c>
      <c r="DH361" s="225">
        <v>0</v>
      </c>
      <c r="DI361" s="225">
        <v>0</v>
      </c>
      <c r="DJ361" s="225">
        <v>0</v>
      </c>
      <c r="DK361" s="225">
        <v>0</v>
      </c>
      <c r="DL361" s="225">
        <v>0</v>
      </c>
      <c r="DM361" s="225">
        <v>0</v>
      </c>
      <c r="DN361" s="225">
        <v>0</v>
      </c>
      <c r="DO361" s="225">
        <v>0</v>
      </c>
      <c r="DP361" s="224">
        <v>0</v>
      </c>
      <c r="DQ361" s="224">
        <v>0</v>
      </c>
      <c r="DR361" s="224">
        <v>0</v>
      </c>
      <c r="DS361" s="225">
        <v>0</v>
      </c>
      <c r="DT361" s="225">
        <v>0</v>
      </c>
      <c r="DU361" s="225">
        <v>0</v>
      </c>
      <c r="DV361" s="225">
        <v>0</v>
      </c>
      <c r="DW361" s="225">
        <v>0</v>
      </c>
      <c r="DX361" s="225">
        <v>0</v>
      </c>
      <c r="DY361" s="225">
        <v>0</v>
      </c>
      <c r="DZ361" s="225">
        <v>0</v>
      </c>
      <c r="EA361" s="225">
        <v>0</v>
      </c>
      <c r="EB361" s="225">
        <v>0</v>
      </c>
      <c r="EC361" s="225">
        <v>0</v>
      </c>
      <c r="ED361" s="225">
        <v>0</v>
      </c>
    </row>
    <row r="362" spans="1:134" ht="15" x14ac:dyDescent="0.25">
      <c r="A362" s="216">
        <v>100</v>
      </c>
      <c r="B362" s="216">
        <v>101</v>
      </c>
      <c r="C362" s="216" t="s">
        <v>1060</v>
      </c>
      <c r="D362" s="2">
        <v>99709</v>
      </c>
      <c r="E362" s="2">
        <v>99709</v>
      </c>
      <c r="F362" s="217" t="s">
        <v>773</v>
      </c>
      <c r="G362" s="20">
        <v>4</v>
      </c>
      <c r="H362" s="20">
        <v>1</v>
      </c>
      <c r="I362" s="20">
        <v>1</v>
      </c>
      <c r="J362" s="20">
        <v>0</v>
      </c>
      <c r="K362" s="20">
        <v>0</v>
      </c>
      <c r="L362" s="20">
        <v>37</v>
      </c>
      <c r="M362" s="20">
        <v>37</v>
      </c>
      <c r="N362" s="20">
        <v>0</v>
      </c>
      <c r="O362" s="20">
        <v>0</v>
      </c>
      <c r="P362" s="20">
        <v>0</v>
      </c>
      <c r="Q362" s="20">
        <v>37</v>
      </c>
      <c r="R362" s="20">
        <v>0</v>
      </c>
      <c r="S362" s="20">
        <v>2028</v>
      </c>
      <c r="T362" s="20">
        <v>2028</v>
      </c>
      <c r="U362" s="20">
        <v>0</v>
      </c>
      <c r="V362" s="20">
        <v>0</v>
      </c>
      <c r="W362" s="20">
        <v>0</v>
      </c>
      <c r="X362" s="20">
        <v>2028</v>
      </c>
      <c r="Y362" s="20">
        <v>0</v>
      </c>
      <c r="Z362" s="20">
        <v>1</v>
      </c>
      <c r="AA362" s="20">
        <v>0</v>
      </c>
      <c r="AB362" s="218">
        <v>0</v>
      </c>
      <c r="AC362" s="218">
        <v>0</v>
      </c>
      <c r="AD362" s="219">
        <v>1</v>
      </c>
      <c r="AE362" s="220">
        <v>0</v>
      </c>
      <c r="AF362" s="220">
        <v>1</v>
      </c>
      <c r="AG362" s="221">
        <v>1</v>
      </c>
      <c r="AH362" s="220">
        <v>0</v>
      </c>
      <c r="AI362" s="220">
        <v>0</v>
      </c>
      <c r="AJ362" s="220">
        <v>0.95215839500773936</v>
      </c>
      <c r="AK362" s="220">
        <v>0.95215839500773936</v>
      </c>
      <c r="AL362" s="220">
        <v>0</v>
      </c>
      <c r="AM362" s="220">
        <v>0</v>
      </c>
      <c r="AN362" s="220">
        <v>0.95395462889797633</v>
      </c>
      <c r="AO362" s="220">
        <v>0.95395462889797633</v>
      </c>
      <c r="AP362" s="220">
        <v>0</v>
      </c>
      <c r="AQ362" s="220">
        <v>0</v>
      </c>
      <c r="AR362" s="220">
        <v>0</v>
      </c>
      <c r="AS362" s="220">
        <v>0.90660560918371424</v>
      </c>
      <c r="AT362" s="220">
        <v>0.92910286930209141</v>
      </c>
      <c r="AU362" s="220">
        <v>0.95215839500773936</v>
      </c>
      <c r="AV362" s="220">
        <v>0.97578603956386833</v>
      </c>
      <c r="AW362" s="220">
        <v>1</v>
      </c>
      <c r="AX362" s="220">
        <v>0.91002943399587566</v>
      </c>
      <c r="AY362" s="220">
        <v>0.93173321878838855</v>
      </c>
      <c r="AZ362" s="220">
        <v>0.95395462889797633</v>
      </c>
      <c r="BA362" s="220">
        <v>0.97670600945114305</v>
      </c>
      <c r="BB362" s="220">
        <v>1</v>
      </c>
      <c r="BC362" s="220">
        <v>0</v>
      </c>
      <c r="BD362" s="220">
        <v>0</v>
      </c>
      <c r="BE362" s="220">
        <v>0</v>
      </c>
      <c r="BF362" s="220">
        <v>0</v>
      </c>
      <c r="BG362" s="220">
        <v>0</v>
      </c>
      <c r="BH362" s="222">
        <v>1.005122629011173</v>
      </c>
      <c r="BI362" s="222">
        <v>1.0102714993503321</v>
      </c>
      <c r="BJ362" s="222">
        <v>1.0154467454420653</v>
      </c>
      <c r="BK362" s="223">
        <v>1.0087706286131499</v>
      </c>
      <c r="BL362" s="223">
        <v>1.0021384043232706</v>
      </c>
      <c r="BM362" s="223">
        <v>1.0093326211375582</v>
      </c>
      <c r="BN362" s="223">
        <v>1.0165784842667136</v>
      </c>
      <c r="BO362" s="223">
        <v>1.0238763644726849</v>
      </c>
      <c r="BP362" s="223">
        <v>1.0312266351790702</v>
      </c>
      <c r="BQ362" s="223">
        <v>1.0386296724902249</v>
      </c>
      <c r="BR362" s="223">
        <v>1.0444601500078665</v>
      </c>
      <c r="BS362" s="223">
        <v>1.0503233576399889</v>
      </c>
      <c r="BT362" s="223">
        <v>1.0562194791211816</v>
      </c>
      <c r="BU362" s="223">
        <v>1.0621486992174518</v>
      </c>
      <c r="BV362" s="223">
        <v>1.0681112037320122</v>
      </c>
      <c r="BW362" s="222">
        <v>1.005122629011173</v>
      </c>
      <c r="BX362" s="222">
        <v>1.0102714993503321</v>
      </c>
      <c r="BY362" s="222">
        <v>1.0154467454420653</v>
      </c>
      <c r="BZ362" s="223">
        <v>1.0087706286131499</v>
      </c>
      <c r="CA362" s="223">
        <v>1.0021384043232706</v>
      </c>
      <c r="CB362" s="223">
        <v>1.0093326211375582</v>
      </c>
      <c r="CC362" s="223">
        <v>1.0165784842667136</v>
      </c>
      <c r="CD362" s="223">
        <v>1.0238763644726849</v>
      </c>
      <c r="CE362" s="223">
        <v>1.0312266351790702</v>
      </c>
      <c r="CF362" s="223">
        <v>1.0386296724902249</v>
      </c>
      <c r="CG362" s="223">
        <v>1.0444601500078665</v>
      </c>
      <c r="CH362" s="223">
        <v>1.0503233576399889</v>
      </c>
      <c r="CI362" s="223">
        <v>1.0562194791211816</v>
      </c>
      <c r="CJ362" s="223">
        <v>1.0621486992174518</v>
      </c>
      <c r="CK362" s="223">
        <v>1.0681112037320122</v>
      </c>
      <c r="CL362" s="222">
        <v>0</v>
      </c>
      <c r="CM362" s="222">
        <v>0</v>
      </c>
      <c r="CN362" s="222">
        <v>0</v>
      </c>
      <c r="CO362" s="223">
        <v>0</v>
      </c>
      <c r="CP362" s="223">
        <v>0</v>
      </c>
      <c r="CQ362" s="223">
        <v>0</v>
      </c>
      <c r="CR362" s="223">
        <v>0</v>
      </c>
      <c r="CS362" s="223">
        <v>0</v>
      </c>
      <c r="CT362" s="223">
        <v>0</v>
      </c>
      <c r="CU362" s="223">
        <v>0</v>
      </c>
      <c r="CV362" s="223">
        <v>0</v>
      </c>
      <c r="CW362" s="223">
        <v>0</v>
      </c>
      <c r="CX362" s="223">
        <v>0</v>
      </c>
      <c r="CY362" s="223">
        <v>0</v>
      </c>
      <c r="CZ362" s="223">
        <v>0</v>
      </c>
      <c r="DA362" s="224">
        <v>0</v>
      </c>
      <c r="DB362" s="224">
        <v>0</v>
      </c>
      <c r="DC362" s="224">
        <v>0</v>
      </c>
      <c r="DD362" s="225">
        <v>0</v>
      </c>
      <c r="DE362" s="225">
        <v>0</v>
      </c>
      <c r="DF362" s="225">
        <v>0</v>
      </c>
      <c r="DG362" s="225">
        <v>0</v>
      </c>
      <c r="DH362" s="225">
        <v>0</v>
      </c>
      <c r="DI362" s="225">
        <v>0</v>
      </c>
      <c r="DJ362" s="225">
        <v>0</v>
      </c>
      <c r="DK362" s="225">
        <v>0</v>
      </c>
      <c r="DL362" s="225">
        <v>0</v>
      </c>
      <c r="DM362" s="225">
        <v>0</v>
      </c>
      <c r="DN362" s="225">
        <v>0</v>
      </c>
      <c r="DO362" s="225">
        <v>0</v>
      </c>
      <c r="DP362" s="224">
        <v>0</v>
      </c>
      <c r="DQ362" s="224">
        <v>0</v>
      </c>
      <c r="DR362" s="224">
        <v>0</v>
      </c>
      <c r="DS362" s="225">
        <v>0</v>
      </c>
      <c r="DT362" s="225">
        <v>0</v>
      </c>
      <c r="DU362" s="225">
        <v>0</v>
      </c>
      <c r="DV362" s="225">
        <v>0</v>
      </c>
      <c r="DW362" s="225">
        <v>0</v>
      </c>
      <c r="DX362" s="225">
        <v>0</v>
      </c>
      <c r="DY362" s="225">
        <v>0</v>
      </c>
      <c r="DZ362" s="225">
        <v>0</v>
      </c>
      <c r="EA362" s="225">
        <v>0</v>
      </c>
      <c r="EB362" s="225">
        <v>0</v>
      </c>
      <c r="EC362" s="225">
        <v>0</v>
      </c>
      <c r="ED362" s="225">
        <v>0</v>
      </c>
    </row>
    <row r="363" spans="1:134" ht="15" x14ac:dyDescent="0.25">
      <c r="A363" s="216">
        <v>101</v>
      </c>
      <c r="B363" s="216">
        <v>101</v>
      </c>
      <c r="C363" s="216" t="s">
        <v>1061</v>
      </c>
      <c r="D363" s="2">
        <v>99709</v>
      </c>
      <c r="E363" s="2">
        <v>99709</v>
      </c>
      <c r="F363" s="217" t="s">
        <v>773</v>
      </c>
      <c r="G363" s="20">
        <v>43</v>
      </c>
      <c r="H363" s="20">
        <v>17</v>
      </c>
      <c r="I363" s="20">
        <v>15</v>
      </c>
      <c r="J363" s="20">
        <v>2</v>
      </c>
      <c r="K363" s="20">
        <v>0</v>
      </c>
      <c r="L363" s="20">
        <v>57</v>
      </c>
      <c r="M363" s="20">
        <v>57</v>
      </c>
      <c r="N363" s="20">
        <v>0</v>
      </c>
      <c r="O363" s="20">
        <v>0</v>
      </c>
      <c r="P363" s="20">
        <v>0</v>
      </c>
      <c r="Q363" s="20">
        <v>57</v>
      </c>
      <c r="R363" s="20">
        <v>0</v>
      </c>
      <c r="S363" s="20">
        <v>2176.7368421052633</v>
      </c>
      <c r="T363" s="20">
        <v>2176.7368421052633</v>
      </c>
      <c r="U363" s="20">
        <v>0</v>
      </c>
      <c r="V363" s="20">
        <v>0</v>
      </c>
      <c r="W363" s="20">
        <v>0</v>
      </c>
      <c r="X363" s="20">
        <v>2176.7368421052633</v>
      </c>
      <c r="Y363" s="20">
        <v>0</v>
      </c>
      <c r="Z363" s="20">
        <v>17</v>
      </c>
      <c r="AA363" s="20">
        <v>0</v>
      </c>
      <c r="AB363" s="218">
        <v>0</v>
      </c>
      <c r="AC363" s="218">
        <v>0</v>
      </c>
      <c r="AD363" s="219">
        <v>17</v>
      </c>
      <c r="AE363" s="220">
        <v>0</v>
      </c>
      <c r="AF363" s="220">
        <v>15</v>
      </c>
      <c r="AG363" s="221">
        <v>15</v>
      </c>
      <c r="AH363" s="220">
        <v>0</v>
      </c>
      <c r="AI363" s="220">
        <v>0</v>
      </c>
      <c r="AJ363" s="220">
        <v>16.186692715131567</v>
      </c>
      <c r="AK363" s="220">
        <v>16.186692715131567</v>
      </c>
      <c r="AL363" s="220">
        <v>0</v>
      </c>
      <c r="AM363" s="220">
        <v>0</v>
      </c>
      <c r="AN363" s="220">
        <v>14.309319433469645</v>
      </c>
      <c r="AO363" s="220">
        <v>14.309319433469645</v>
      </c>
      <c r="AP363" s="220">
        <v>0</v>
      </c>
      <c r="AQ363" s="220">
        <v>0</v>
      </c>
      <c r="AR363" s="220">
        <v>0</v>
      </c>
      <c r="AS363" s="220">
        <v>15.412295356123142</v>
      </c>
      <c r="AT363" s="220">
        <v>15.794748778135553</v>
      </c>
      <c r="AU363" s="220">
        <v>16.186692715131567</v>
      </c>
      <c r="AV363" s="220">
        <v>16.588362672585763</v>
      </c>
      <c r="AW363" s="220">
        <v>17</v>
      </c>
      <c r="AX363" s="220">
        <v>13.650441509938135</v>
      </c>
      <c r="AY363" s="220">
        <v>13.975998281825829</v>
      </c>
      <c r="AZ363" s="220">
        <v>14.309319433469645</v>
      </c>
      <c r="BA363" s="220">
        <v>14.650590141767145</v>
      </c>
      <c r="BB363" s="220">
        <v>15</v>
      </c>
      <c r="BC363" s="220">
        <v>0</v>
      </c>
      <c r="BD363" s="220">
        <v>0</v>
      </c>
      <c r="BE363" s="220">
        <v>0</v>
      </c>
      <c r="BF363" s="220">
        <v>0</v>
      </c>
      <c r="BG363" s="220">
        <v>0</v>
      </c>
      <c r="BH363" s="222">
        <v>17.08708469318994</v>
      </c>
      <c r="BI363" s="222">
        <v>17.174615488955645</v>
      </c>
      <c r="BJ363" s="222">
        <v>17.26259467251511</v>
      </c>
      <c r="BK363" s="223">
        <v>17.149100686423552</v>
      </c>
      <c r="BL363" s="223">
        <v>17.036352873495602</v>
      </c>
      <c r="BM363" s="223">
        <v>17.15865455933849</v>
      </c>
      <c r="BN363" s="223">
        <v>17.281834232534134</v>
      </c>
      <c r="BO363" s="223">
        <v>17.405898196035647</v>
      </c>
      <c r="BP363" s="223">
        <v>17.530852798044194</v>
      </c>
      <c r="BQ363" s="223">
        <v>17.656704432333825</v>
      </c>
      <c r="BR363" s="223">
        <v>17.755822550133733</v>
      </c>
      <c r="BS363" s="223">
        <v>17.855497079879811</v>
      </c>
      <c r="BT363" s="223">
        <v>17.955731145060088</v>
      </c>
      <c r="BU363" s="223">
        <v>18.056527886696681</v>
      </c>
      <c r="BV363" s="223">
        <v>18.157890463444211</v>
      </c>
      <c r="BW363" s="222">
        <v>15.076839435167596</v>
      </c>
      <c r="BX363" s="222">
        <v>15.154072490254983</v>
      </c>
      <c r="BY363" s="222">
        <v>15.231701181630978</v>
      </c>
      <c r="BZ363" s="223">
        <v>15.13155942919725</v>
      </c>
      <c r="CA363" s="223">
        <v>15.032076064849059</v>
      </c>
      <c r="CB363" s="223">
        <v>15.139989317063373</v>
      </c>
      <c r="CC363" s="223">
        <v>15.248677264000703</v>
      </c>
      <c r="CD363" s="223">
        <v>15.358145467090274</v>
      </c>
      <c r="CE363" s="223">
        <v>15.468399527686051</v>
      </c>
      <c r="CF363" s="223">
        <v>15.579445087353374</v>
      </c>
      <c r="CG363" s="223">
        <v>15.666902250117996</v>
      </c>
      <c r="CH363" s="223">
        <v>15.754850364599832</v>
      </c>
      <c r="CI363" s="223">
        <v>15.843292186817724</v>
      </c>
      <c r="CJ363" s="223">
        <v>15.932230488261775</v>
      </c>
      <c r="CK363" s="223">
        <v>16.021668055980182</v>
      </c>
      <c r="CL363" s="222">
        <v>0</v>
      </c>
      <c r="CM363" s="222">
        <v>0</v>
      </c>
      <c r="CN363" s="222">
        <v>0</v>
      </c>
      <c r="CO363" s="223">
        <v>0</v>
      </c>
      <c r="CP363" s="223">
        <v>0</v>
      </c>
      <c r="CQ363" s="223">
        <v>0</v>
      </c>
      <c r="CR363" s="223">
        <v>0</v>
      </c>
      <c r="CS363" s="223">
        <v>0</v>
      </c>
      <c r="CT363" s="223">
        <v>0</v>
      </c>
      <c r="CU363" s="223">
        <v>0</v>
      </c>
      <c r="CV363" s="223">
        <v>0</v>
      </c>
      <c r="CW363" s="223">
        <v>0</v>
      </c>
      <c r="CX363" s="223">
        <v>0</v>
      </c>
      <c r="CY363" s="223">
        <v>0</v>
      </c>
      <c r="CZ363" s="223">
        <v>0</v>
      </c>
      <c r="DA363" s="224">
        <v>0</v>
      </c>
      <c r="DB363" s="224">
        <v>0</v>
      </c>
      <c r="DC363" s="224">
        <v>0</v>
      </c>
      <c r="DD363" s="225">
        <v>0</v>
      </c>
      <c r="DE363" s="225">
        <v>0</v>
      </c>
      <c r="DF363" s="225">
        <v>0</v>
      </c>
      <c r="DG363" s="225">
        <v>0</v>
      </c>
      <c r="DH363" s="225">
        <v>0</v>
      </c>
      <c r="DI363" s="225">
        <v>0</v>
      </c>
      <c r="DJ363" s="225">
        <v>0</v>
      </c>
      <c r="DK363" s="225">
        <v>0</v>
      </c>
      <c r="DL363" s="225">
        <v>0</v>
      </c>
      <c r="DM363" s="225">
        <v>0</v>
      </c>
      <c r="DN363" s="225">
        <v>0</v>
      </c>
      <c r="DO363" s="225">
        <v>0</v>
      </c>
      <c r="DP363" s="224">
        <v>0</v>
      </c>
      <c r="DQ363" s="224">
        <v>0</v>
      </c>
      <c r="DR363" s="224">
        <v>0</v>
      </c>
      <c r="DS363" s="225">
        <v>0</v>
      </c>
      <c r="DT363" s="225">
        <v>0</v>
      </c>
      <c r="DU363" s="225">
        <v>0</v>
      </c>
      <c r="DV363" s="225">
        <v>0</v>
      </c>
      <c r="DW363" s="225">
        <v>0</v>
      </c>
      <c r="DX363" s="225">
        <v>0</v>
      </c>
      <c r="DY363" s="225">
        <v>0</v>
      </c>
      <c r="DZ363" s="225">
        <v>0</v>
      </c>
      <c r="EA363" s="225">
        <v>0</v>
      </c>
      <c r="EB363" s="225">
        <v>0</v>
      </c>
      <c r="EC363" s="225">
        <v>0</v>
      </c>
      <c r="ED363" s="225">
        <v>0</v>
      </c>
    </row>
    <row r="364" spans="1:134" ht="15" x14ac:dyDescent="0.25">
      <c r="A364" s="216">
        <v>104</v>
      </c>
      <c r="B364" s="216">
        <v>101</v>
      </c>
      <c r="C364" s="216" t="s">
        <v>1062</v>
      </c>
      <c r="D364" s="2">
        <v>99709</v>
      </c>
      <c r="E364" s="2">
        <v>99709</v>
      </c>
      <c r="F364" s="217" t="s">
        <v>773</v>
      </c>
      <c r="G364" s="20">
        <v>74</v>
      </c>
      <c r="H364" s="20">
        <v>33</v>
      </c>
      <c r="I364" s="20">
        <v>31</v>
      </c>
      <c r="J364" s="20">
        <v>2</v>
      </c>
      <c r="K364" s="20">
        <v>1</v>
      </c>
      <c r="L364" s="20">
        <v>110</v>
      </c>
      <c r="M364" s="20">
        <v>111</v>
      </c>
      <c r="N364" s="20">
        <v>3</v>
      </c>
      <c r="O364" s="20">
        <v>0</v>
      </c>
      <c r="P364" s="20">
        <v>0</v>
      </c>
      <c r="Q364" s="20">
        <v>114</v>
      </c>
      <c r="R364" s="20">
        <v>3452</v>
      </c>
      <c r="S364" s="20">
        <v>2332.909090909091</v>
      </c>
      <c r="T364" s="20">
        <v>2342.9909909909911</v>
      </c>
      <c r="U364" s="20">
        <v>5083.333333333333</v>
      </c>
      <c r="V364" s="20">
        <v>0</v>
      </c>
      <c r="W364" s="20">
        <v>0</v>
      </c>
      <c r="X364" s="20">
        <v>2415.1052631578946</v>
      </c>
      <c r="Y364" s="20">
        <v>0.29729729729729731</v>
      </c>
      <c r="Z364" s="20">
        <v>32.702702702702702</v>
      </c>
      <c r="AA364" s="20">
        <v>0</v>
      </c>
      <c r="AB364" s="218">
        <v>3</v>
      </c>
      <c r="AC364" s="218">
        <v>0</v>
      </c>
      <c r="AD364" s="219">
        <v>36</v>
      </c>
      <c r="AE364" s="220">
        <v>0.27927927927927931</v>
      </c>
      <c r="AF364" s="220">
        <v>30.72072072072072</v>
      </c>
      <c r="AG364" s="221">
        <v>31</v>
      </c>
      <c r="AH364" s="220">
        <v>0</v>
      </c>
      <c r="AI364" s="220">
        <v>0.28307411743473332</v>
      </c>
      <c r="AJ364" s="220">
        <v>31.138152917820666</v>
      </c>
      <c r="AK364" s="220">
        <v>31.421227035255399</v>
      </c>
      <c r="AL364" s="220">
        <v>0</v>
      </c>
      <c r="AM364" s="220">
        <v>0.26641976122375921</v>
      </c>
      <c r="AN364" s="220">
        <v>29.306173734613505</v>
      </c>
      <c r="AO364" s="220">
        <v>29.572593495837264</v>
      </c>
      <c r="AP364" s="220">
        <v>0</v>
      </c>
      <c r="AQ364" s="220">
        <v>2.8789972155037225</v>
      </c>
      <c r="AR364" s="220">
        <v>0</v>
      </c>
      <c r="AS364" s="220">
        <v>29.91798510306257</v>
      </c>
      <c r="AT364" s="220">
        <v>30.660394686969013</v>
      </c>
      <c r="AU364" s="220">
        <v>31.421227035255399</v>
      </c>
      <c r="AV364" s="220">
        <v>32.200939305607655</v>
      </c>
      <c r="AW364" s="220">
        <v>33</v>
      </c>
      <c r="AX364" s="220">
        <v>28.210912453872144</v>
      </c>
      <c r="AY364" s="220">
        <v>28.883729782440046</v>
      </c>
      <c r="AZ364" s="220">
        <v>29.572593495837264</v>
      </c>
      <c r="BA364" s="220">
        <v>30.277886292985432</v>
      </c>
      <c r="BB364" s="220">
        <v>31</v>
      </c>
      <c r="BC364" s="220">
        <v>2.7628749889593962</v>
      </c>
      <c r="BD364" s="220">
        <v>2.8203385257800138</v>
      </c>
      <c r="BE364" s="220">
        <v>2.8789972155037225</v>
      </c>
      <c r="BF364" s="220">
        <v>2.9388759154668591</v>
      </c>
      <c r="BG364" s="220">
        <v>3</v>
      </c>
      <c r="BH364" s="222">
        <v>33.169046757368712</v>
      </c>
      <c r="BI364" s="222">
        <v>33.338959478560959</v>
      </c>
      <c r="BJ364" s="222">
        <v>33.509742599588151</v>
      </c>
      <c r="BK364" s="223">
        <v>33.289430744233947</v>
      </c>
      <c r="BL364" s="223">
        <v>33.070567342667928</v>
      </c>
      <c r="BM364" s="223">
        <v>33.307976497539414</v>
      </c>
      <c r="BN364" s="223">
        <v>33.547089980801545</v>
      </c>
      <c r="BO364" s="223">
        <v>33.787920027598602</v>
      </c>
      <c r="BP364" s="223">
        <v>34.030478960909313</v>
      </c>
      <c r="BQ364" s="223">
        <v>34.274779192177419</v>
      </c>
      <c r="BR364" s="223">
        <v>34.467184950259593</v>
      </c>
      <c r="BS364" s="223">
        <v>34.660670802119625</v>
      </c>
      <c r="BT364" s="223">
        <v>34.855242810998995</v>
      </c>
      <c r="BU364" s="223">
        <v>35.050907074175903</v>
      </c>
      <c r="BV364" s="223">
        <v>35.247669723156406</v>
      </c>
      <c r="BW364" s="222">
        <v>31.158801499346364</v>
      </c>
      <c r="BX364" s="222">
        <v>31.318416479860296</v>
      </c>
      <c r="BY364" s="222">
        <v>31.478849108704022</v>
      </c>
      <c r="BZ364" s="223">
        <v>31.271889487007648</v>
      </c>
      <c r="CA364" s="223">
        <v>31.066290534021391</v>
      </c>
      <c r="CB364" s="223">
        <v>31.289311255264302</v>
      </c>
      <c r="CC364" s="223">
        <v>31.513933012268122</v>
      </c>
      <c r="CD364" s="223">
        <v>31.740167298653233</v>
      </c>
      <c r="CE364" s="223">
        <v>31.968025690551176</v>
      </c>
      <c r="CF364" s="223">
        <v>32.197519847196972</v>
      </c>
      <c r="CG364" s="223">
        <v>32.378264650243857</v>
      </c>
      <c r="CH364" s="223">
        <v>32.560024086839654</v>
      </c>
      <c r="CI364" s="223">
        <v>32.74280385275663</v>
      </c>
      <c r="CJ364" s="223">
        <v>32.926609675741005</v>
      </c>
      <c r="CK364" s="223">
        <v>33.111447315692381</v>
      </c>
      <c r="CL364" s="222">
        <v>3.015367887033519</v>
      </c>
      <c r="CM364" s="222">
        <v>3.0308144980509963</v>
      </c>
      <c r="CN364" s="222">
        <v>3.0463402363261958</v>
      </c>
      <c r="CO364" s="223">
        <v>3.02631188583945</v>
      </c>
      <c r="CP364" s="223">
        <v>3.0064152129698121</v>
      </c>
      <c r="CQ364" s="223">
        <v>3.0279978634126747</v>
      </c>
      <c r="CR364" s="223">
        <v>3.049735452800141</v>
      </c>
      <c r="CS364" s="223">
        <v>3.0716290934180548</v>
      </c>
      <c r="CT364" s="223">
        <v>3.0936799055372104</v>
      </c>
      <c r="CU364" s="223">
        <v>3.1158890174706748</v>
      </c>
      <c r="CV364" s="223">
        <v>3.1333804500235996</v>
      </c>
      <c r="CW364" s="223">
        <v>3.1509700729199666</v>
      </c>
      <c r="CX364" s="223">
        <v>3.1686584373635451</v>
      </c>
      <c r="CY364" s="223">
        <v>3.1864460976523552</v>
      </c>
      <c r="CZ364" s="223">
        <v>3.204333611196037</v>
      </c>
      <c r="DA364" s="224">
        <v>0</v>
      </c>
      <c r="DB364" s="224">
        <v>0</v>
      </c>
      <c r="DC364" s="224">
        <v>0</v>
      </c>
      <c r="DD364" s="225">
        <v>0</v>
      </c>
      <c r="DE364" s="225">
        <v>0</v>
      </c>
      <c r="DF364" s="225">
        <v>0</v>
      </c>
      <c r="DG364" s="225">
        <v>0</v>
      </c>
      <c r="DH364" s="225">
        <v>0</v>
      </c>
      <c r="DI364" s="225">
        <v>0</v>
      </c>
      <c r="DJ364" s="225">
        <v>0</v>
      </c>
      <c r="DK364" s="225">
        <v>0</v>
      </c>
      <c r="DL364" s="225">
        <v>0</v>
      </c>
      <c r="DM364" s="225">
        <v>0</v>
      </c>
      <c r="DN364" s="225">
        <v>0</v>
      </c>
      <c r="DO364" s="225">
        <v>0</v>
      </c>
      <c r="DP364" s="224">
        <v>0</v>
      </c>
      <c r="DQ364" s="224">
        <v>0</v>
      </c>
      <c r="DR364" s="224">
        <v>0</v>
      </c>
      <c r="DS364" s="225">
        <v>0</v>
      </c>
      <c r="DT364" s="225">
        <v>0</v>
      </c>
      <c r="DU364" s="225">
        <v>0</v>
      </c>
      <c r="DV364" s="225">
        <v>0</v>
      </c>
      <c r="DW364" s="225">
        <v>0</v>
      </c>
      <c r="DX364" s="225">
        <v>0</v>
      </c>
      <c r="DY364" s="225">
        <v>0</v>
      </c>
      <c r="DZ364" s="225">
        <v>0</v>
      </c>
      <c r="EA364" s="225">
        <v>0</v>
      </c>
      <c r="EB364" s="225">
        <v>0</v>
      </c>
      <c r="EC364" s="225">
        <v>0</v>
      </c>
      <c r="ED364" s="225">
        <v>0</v>
      </c>
    </row>
    <row r="365" spans="1:134" ht="15" x14ac:dyDescent="0.25">
      <c r="A365" s="216">
        <v>106</v>
      </c>
      <c r="B365" s="216">
        <v>101</v>
      </c>
      <c r="C365" s="216" t="s">
        <v>1063</v>
      </c>
      <c r="D365" s="2">
        <v>99709</v>
      </c>
      <c r="E365" s="2">
        <v>99709</v>
      </c>
      <c r="F365" s="217" t="s">
        <v>773</v>
      </c>
      <c r="G365" s="20">
        <v>274</v>
      </c>
      <c r="H365" s="20">
        <v>157</v>
      </c>
      <c r="I365" s="20">
        <v>134</v>
      </c>
      <c r="J365" s="20">
        <v>23</v>
      </c>
      <c r="K365" s="20">
        <v>0</v>
      </c>
      <c r="L365" s="20">
        <v>1</v>
      </c>
      <c r="M365" s="20">
        <v>1</v>
      </c>
      <c r="N365" s="20">
        <v>0</v>
      </c>
      <c r="O365" s="20">
        <v>0</v>
      </c>
      <c r="P365" s="20">
        <v>0</v>
      </c>
      <c r="Q365" s="20">
        <v>1</v>
      </c>
      <c r="R365" s="20">
        <v>0</v>
      </c>
      <c r="S365" s="20">
        <v>3292</v>
      </c>
      <c r="T365" s="20">
        <v>3292</v>
      </c>
      <c r="U365" s="20">
        <v>0</v>
      </c>
      <c r="V365" s="20">
        <v>0</v>
      </c>
      <c r="W365" s="20">
        <v>0</v>
      </c>
      <c r="X365" s="20">
        <v>3292</v>
      </c>
      <c r="Y365" s="20">
        <v>0</v>
      </c>
      <c r="Z365" s="20">
        <v>157</v>
      </c>
      <c r="AA365" s="20">
        <v>0</v>
      </c>
      <c r="AB365" s="218">
        <v>0</v>
      </c>
      <c r="AC365" s="218">
        <v>0</v>
      </c>
      <c r="AD365" s="219">
        <v>157</v>
      </c>
      <c r="AE365" s="220">
        <v>0</v>
      </c>
      <c r="AF365" s="220">
        <v>134</v>
      </c>
      <c r="AG365" s="221">
        <v>134</v>
      </c>
      <c r="AH365" s="220">
        <v>0</v>
      </c>
      <c r="AI365" s="220">
        <v>0</v>
      </c>
      <c r="AJ365" s="220">
        <v>149.48886801621506</v>
      </c>
      <c r="AK365" s="220">
        <v>149.48886801621506</v>
      </c>
      <c r="AL365" s="220">
        <v>0</v>
      </c>
      <c r="AM365" s="220">
        <v>0</v>
      </c>
      <c r="AN365" s="220">
        <v>127.82992027232882</v>
      </c>
      <c r="AO365" s="220">
        <v>127.82992027232882</v>
      </c>
      <c r="AP365" s="220">
        <v>0</v>
      </c>
      <c r="AQ365" s="220">
        <v>0</v>
      </c>
      <c r="AR365" s="220">
        <v>0</v>
      </c>
      <c r="AS365" s="220">
        <v>142.33708064184313</v>
      </c>
      <c r="AT365" s="220">
        <v>145.86915048042835</v>
      </c>
      <c r="AU365" s="220">
        <v>149.48886801621506</v>
      </c>
      <c r="AV365" s="220">
        <v>153.19840821152732</v>
      </c>
      <c r="AW365" s="220">
        <v>157</v>
      </c>
      <c r="AX365" s="220">
        <v>121.94394415544734</v>
      </c>
      <c r="AY365" s="220">
        <v>124.85225131764406</v>
      </c>
      <c r="AZ365" s="220">
        <v>127.82992027232882</v>
      </c>
      <c r="BA365" s="220">
        <v>130.87860526645315</v>
      </c>
      <c r="BB365" s="220">
        <v>134</v>
      </c>
      <c r="BC365" s="220">
        <v>0</v>
      </c>
      <c r="BD365" s="220">
        <v>0</v>
      </c>
      <c r="BE365" s="220">
        <v>0</v>
      </c>
      <c r="BF365" s="220">
        <v>0</v>
      </c>
      <c r="BG365" s="220">
        <v>0</v>
      </c>
      <c r="BH365" s="222">
        <v>157.80425275475417</v>
      </c>
      <c r="BI365" s="222">
        <v>158.61262539800214</v>
      </c>
      <c r="BJ365" s="222">
        <v>159.42513903440425</v>
      </c>
      <c r="BK365" s="223">
        <v>158.37698869226455</v>
      </c>
      <c r="BL365" s="223">
        <v>157.33572947875351</v>
      </c>
      <c r="BM365" s="223">
        <v>158.46522151859665</v>
      </c>
      <c r="BN365" s="223">
        <v>159.60282202987403</v>
      </c>
      <c r="BO365" s="223">
        <v>160.74858922221156</v>
      </c>
      <c r="BP365" s="223">
        <v>161.90258172311403</v>
      </c>
      <c r="BQ365" s="223">
        <v>163.06485858096534</v>
      </c>
      <c r="BR365" s="223">
        <v>163.98024355123505</v>
      </c>
      <c r="BS365" s="223">
        <v>164.90076714947824</v>
      </c>
      <c r="BT365" s="223">
        <v>165.82645822202554</v>
      </c>
      <c r="BU365" s="223">
        <v>166.75734577713993</v>
      </c>
      <c r="BV365" s="223">
        <v>167.69345898592593</v>
      </c>
      <c r="BW365" s="222">
        <v>134.68643228749718</v>
      </c>
      <c r="BX365" s="222">
        <v>135.37638091294451</v>
      </c>
      <c r="BY365" s="222">
        <v>136.06986388923676</v>
      </c>
      <c r="BZ365" s="223">
        <v>135.17526423416211</v>
      </c>
      <c r="CA365" s="223">
        <v>134.28654617931829</v>
      </c>
      <c r="CB365" s="223">
        <v>135.2505712324328</v>
      </c>
      <c r="CC365" s="223">
        <v>136.22151689173964</v>
      </c>
      <c r="CD365" s="223">
        <v>137.19943283933981</v>
      </c>
      <c r="CE365" s="223">
        <v>138.18436911399542</v>
      </c>
      <c r="CF365" s="223">
        <v>139.17637611369017</v>
      </c>
      <c r="CG365" s="223">
        <v>139.95766010105413</v>
      </c>
      <c r="CH365" s="223">
        <v>140.74332992375852</v>
      </c>
      <c r="CI365" s="223">
        <v>141.53341020223837</v>
      </c>
      <c r="CJ365" s="223">
        <v>142.32792569513853</v>
      </c>
      <c r="CK365" s="223">
        <v>143.12690130008966</v>
      </c>
      <c r="CL365" s="222">
        <v>0</v>
      </c>
      <c r="CM365" s="222">
        <v>0</v>
      </c>
      <c r="CN365" s="222">
        <v>0</v>
      </c>
      <c r="CO365" s="223">
        <v>0</v>
      </c>
      <c r="CP365" s="223">
        <v>0</v>
      </c>
      <c r="CQ365" s="223">
        <v>0</v>
      </c>
      <c r="CR365" s="223">
        <v>0</v>
      </c>
      <c r="CS365" s="223">
        <v>0</v>
      </c>
      <c r="CT365" s="223">
        <v>0</v>
      </c>
      <c r="CU365" s="223">
        <v>0</v>
      </c>
      <c r="CV365" s="223">
        <v>0</v>
      </c>
      <c r="CW365" s="223">
        <v>0</v>
      </c>
      <c r="CX365" s="223">
        <v>0</v>
      </c>
      <c r="CY365" s="223">
        <v>0</v>
      </c>
      <c r="CZ365" s="223">
        <v>0</v>
      </c>
      <c r="DA365" s="224">
        <v>0</v>
      </c>
      <c r="DB365" s="224">
        <v>0</v>
      </c>
      <c r="DC365" s="224">
        <v>0</v>
      </c>
      <c r="DD365" s="225">
        <v>0</v>
      </c>
      <c r="DE365" s="225">
        <v>0</v>
      </c>
      <c r="DF365" s="225">
        <v>0</v>
      </c>
      <c r="DG365" s="225">
        <v>0</v>
      </c>
      <c r="DH365" s="225">
        <v>0</v>
      </c>
      <c r="DI365" s="225">
        <v>0</v>
      </c>
      <c r="DJ365" s="225">
        <v>0</v>
      </c>
      <c r="DK365" s="225">
        <v>0</v>
      </c>
      <c r="DL365" s="225">
        <v>0</v>
      </c>
      <c r="DM365" s="225">
        <v>0</v>
      </c>
      <c r="DN365" s="225">
        <v>0</v>
      </c>
      <c r="DO365" s="225">
        <v>0</v>
      </c>
      <c r="DP365" s="224">
        <v>0</v>
      </c>
      <c r="DQ365" s="224">
        <v>0</v>
      </c>
      <c r="DR365" s="224">
        <v>0</v>
      </c>
      <c r="DS365" s="225">
        <v>0</v>
      </c>
      <c r="DT365" s="225">
        <v>0</v>
      </c>
      <c r="DU365" s="225">
        <v>0</v>
      </c>
      <c r="DV365" s="225">
        <v>0</v>
      </c>
      <c r="DW365" s="225">
        <v>0</v>
      </c>
      <c r="DX365" s="225">
        <v>0</v>
      </c>
      <c r="DY365" s="225">
        <v>0</v>
      </c>
      <c r="DZ365" s="225">
        <v>0</v>
      </c>
      <c r="EA365" s="225">
        <v>0</v>
      </c>
      <c r="EB365" s="225">
        <v>0</v>
      </c>
      <c r="EC365" s="225">
        <v>0</v>
      </c>
      <c r="ED365" s="225">
        <v>0</v>
      </c>
    </row>
    <row r="366" spans="1:134" ht="15" x14ac:dyDescent="0.25">
      <c r="A366" s="216">
        <v>109</v>
      </c>
      <c r="B366" s="216">
        <v>101</v>
      </c>
      <c r="C366" s="216" t="s">
        <v>1064</v>
      </c>
      <c r="D366" s="2">
        <v>99712</v>
      </c>
      <c r="E366" s="2">
        <v>99712</v>
      </c>
      <c r="F366" s="217" t="s">
        <v>773</v>
      </c>
      <c r="G366" s="20">
        <v>430</v>
      </c>
      <c r="H366" s="20">
        <v>186</v>
      </c>
      <c r="I366" s="20">
        <v>173</v>
      </c>
      <c r="J366" s="20">
        <v>13</v>
      </c>
      <c r="K366" s="20">
        <v>0</v>
      </c>
      <c r="L366" s="20">
        <v>30</v>
      </c>
      <c r="M366" s="20">
        <v>30</v>
      </c>
      <c r="N366" s="20">
        <v>2</v>
      </c>
      <c r="O366" s="20">
        <v>0</v>
      </c>
      <c r="P366" s="20">
        <v>0</v>
      </c>
      <c r="Q366" s="20">
        <v>32</v>
      </c>
      <c r="R366" s="20">
        <v>0</v>
      </c>
      <c r="S366" s="20">
        <v>1849.4</v>
      </c>
      <c r="T366" s="20">
        <v>1849.4</v>
      </c>
      <c r="U366" s="20">
        <v>424</v>
      </c>
      <c r="V366" s="20">
        <v>0</v>
      </c>
      <c r="W366" s="20">
        <v>0</v>
      </c>
      <c r="X366" s="20">
        <v>1760.3125</v>
      </c>
      <c r="Y366" s="20">
        <v>0</v>
      </c>
      <c r="Z366" s="20">
        <v>186</v>
      </c>
      <c r="AA366" s="20">
        <v>0</v>
      </c>
      <c r="AB366" s="218">
        <v>2</v>
      </c>
      <c r="AC366" s="218">
        <v>0</v>
      </c>
      <c r="AD366" s="219">
        <v>188</v>
      </c>
      <c r="AE366" s="220">
        <v>0</v>
      </c>
      <c r="AF366" s="220">
        <v>173</v>
      </c>
      <c r="AG366" s="221">
        <v>173</v>
      </c>
      <c r="AH366" s="220">
        <v>0</v>
      </c>
      <c r="AI366" s="220">
        <v>0</v>
      </c>
      <c r="AJ366" s="220">
        <v>169.09524959710731</v>
      </c>
      <c r="AK366" s="220">
        <v>169.09524959710731</v>
      </c>
      <c r="AL366" s="220">
        <v>0</v>
      </c>
      <c r="AM366" s="220">
        <v>0</v>
      </c>
      <c r="AN366" s="220">
        <v>157.8545610971083</v>
      </c>
      <c r="AO366" s="220">
        <v>157.8545610971083</v>
      </c>
      <c r="AP366" s="220">
        <v>0</v>
      </c>
      <c r="AQ366" s="220">
        <v>1.8596827016276773</v>
      </c>
      <c r="AR366" s="220">
        <v>0</v>
      </c>
      <c r="AS366" s="220">
        <v>153.72690019520442</v>
      </c>
      <c r="AT366" s="220">
        <v>161.22806380496448</v>
      </c>
      <c r="AU366" s="220">
        <v>169.09524959710731</v>
      </c>
      <c r="AV366" s="220">
        <v>177.34631776572627</v>
      </c>
      <c r="AW366" s="220">
        <v>186</v>
      </c>
      <c r="AX366" s="220">
        <v>144.03504311653583</v>
      </c>
      <c r="AY366" s="220">
        <v>150.78656609182343</v>
      </c>
      <c r="AZ366" s="220">
        <v>157.8545610971083</v>
      </c>
      <c r="BA366" s="220">
        <v>165.25386249585739</v>
      </c>
      <c r="BB366" s="220">
        <v>173</v>
      </c>
      <c r="BC366" s="220">
        <v>1.7292098753666085</v>
      </c>
      <c r="BD366" s="220">
        <v>1.7932600739165065</v>
      </c>
      <c r="BE366" s="220">
        <v>1.8596827016276773</v>
      </c>
      <c r="BF366" s="220">
        <v>1.9285656336395076</v>
      </c>
      <c r="BG366" s="220">
        <v>2</v>
      </c>
      <c r="BH366" s="222">
        <v>190.56028388779657</v>
      </c>
      <c r="BI366" s="222">
        <v>195.23237524407324</v>
      </c>
      <c r="BJ366" s="222">
        <v>200.01901532580334</v>
      </c>
      <c r="BK366" s="223">
        <v>198.7039780574153</v>
      </c>
      <c r="BL366" s="223">
        <v>197.39758658210064</v>
      </c>
      <c r="BM366" s="223">
        <v>198.81467730565964</v>
      </c>
      <c r="BN366" s="223">
        <v>200.24194113292049</v>
      </c>
      <c r="BO366" s="223">
        <v>201.67945109522637</v>
      </c>
      <c r="BP366" s="223">
        <v>203.12728074820262</v>
      </c>
      <c r="BQ366" s="223">
        <v>204.58550417552055</v>
      </c>
      <c r="BR366" s="223">
        <v>205.73397048081182</v>
      </c>
      <c r="BS366" s="223">
        <v>206.88888384529093</v>
      </c>
      <c r="BT366" s="223">
        <v>208.05028046033064</v>
      </c>
      <c r="BU366" s="223">
        <v>209.21819672046854</v>
      </c>
      <c r="BV366" s="223">
        <v>210.3926692245474</v>
      </c>
      <c r="BW366" s="222">
        <v>177.24155436875702</v>
      </c>
      <c r="BX366" s="222">
        <v>181.58710170550899</v>
      </c>
      <c r="BY366" s="222">
        <v>186.03919167399988</v>
      </c>
      <c r="BZ366" s="223">
        <v>184.81606561254219</v>
      </c>
      <c r="CA366" s="223">
        <v>183.6009810682979</v>
      </c>
      <c r="CB366" s="223">
        <v>184.9190278165544</v>
      </c>
      <c r="CC366" s="223">
        <v>186.24653664513571</v>
      </c>
      <c r="CD366" s="223">
        <v>187.58357548104388</v>
      </c>
      <c r="CE366" s="223">
        <v>188.93021273891966</v>
      </c>
      <c r="CF366" s="223">
        <v>190.28651732454333</v>
      </c>
      <c r="CG366" s="223">
        <v>191.35471447946477</v>
      </c>
      <c r="CH366" s="223">
        <v>192.42890809266308</v>
      </c>
      <c r="CI366" s="223">
        <v>193.50913182600647</v>
      </c>
      <c r="CJ366" s="223">
        <v>194.59541953032829</v>
      </c>
      <c r="CK366" s="223">
        <v>195.68780524648764</v>
      </c>
      <c r="CL366" s="222">
        <v>2.0490353106214685</v>
      </c>
      <c r="CM366" s="222">
        <v>2.0992728520868091</v>
      </c>
      <c r="CN366" s="222">
        <v>2.1507421002774554</v>
      </c>
      <c r="CO366" s="223">
        <v>2.1366019145958637</v>
      </c>
      <c r="CP366" s="223">
        <v>2.1225546944311899</v>
      </c>
      <c r="CQ366" s="223">
        <v>2.1377922290931144</v>
      </c>
      <c r="CR366" s="223">
        <v>2.153139151966887</v>
      </c>
      <c r="CS366" s="223">
        <v>2.1685962483357675</v>
      </c>
      <c r="CT366" s="223">
        <v>2.1841643091204586</v>
      </c>
      <c r="CU366" s="223">
        <v>2.1998441309195762</v>
      </c>
      <c r="CV366" s="223">
        <v>2.2121932309764714</v>
      </c>
      <c r="CW366" s="223">
        <v>2.2246116542504404</v>
      </c>
      <c r="CX366" s="223">
        <v>2.2370997898960288</v>
      </c>
      <c r="CY366" s="223">
        <v>2.24965802925235</v>
      </c>
      <c r="CZ366" s="223">
        <v>2.2622867658553485</v>
      </c>
      <c r="DA366" s="224">
        <v>0</v>
      </c>
      <c r="DB366" s="224">
        <v>0</v>
      </c>
      <c r="DC366" s="224">
        <v>0</v>
      </c>
      <c r="DD366" s="225">
        <v>0</v>
      </c>
      <c r="DE366" s="225">
        <v>0</v>
      </c>
      <c r="DF366" s="225">
        <v>0</v>
      </c>
      <c r="DG366" s="225">
        <v>0</v>
      </c>
      <c r="DH366" s="225">
        <v>0</v>
      </c>
      <c r="DI366" s="225">
        <v>0</v>
      </c>
      <c r="DJ366" s="225">
        <v>0</v>
      </c>
      <c r="DK366" s="225">
        <v>0</v>
      </c>
      <c r="DL366" s="225">
        <v>0</v>
      </c>
      <c r="DM366" s="225">
        <v>0</v>
      </c>
      <c r="DN366" s="225">
        <v>0</v>
      </c>
      <c r="DO366" s="225">
        <v>0</v>
      </c>
      <c r="DP366" s="224">
        <v>0</v>
      </c>
      <c r="DQ366" s="224">
        <v>0</v>
      </c>
      <c r="DR366" s="224">
        <v>0</v>
      </c>
      <c r="DS366" s="225">
        <v>0</v>
      </c>
      <c r="DT366" s="225">
        <v>0</v>
      </c>
      <c r="DU366" s="225">
        <v>0</v>
      </c>
      <c r="DV366" s="225">
        <v>0</v>
      </c>
      <c r="DW366" s="225">
        <v>0</v>
      </c>
      <c r="DX366" s="225">
        <v>0</v>
      </c>
      <c r="DY366" s="225">
        <v>0</v>
      </c>
      <c r="DZ366" s="225">
        <v>0</v>
      </c>
      <c r="EA366" s="225">
        <v>0</v>
      </c>
      <c r="EB366" s="225">
        <v>0</v>
      </c>
      <c r="EC366" s="225">
        <v>0</v>
      </c>
      <c r="ED366" s="225">
        <v>0</v>
      </c>
    </row>
    <row r="367" spans="1:134" ht="15" x14ac:dyDescent="0.25">
      <c r="A367" s="216">
        <v>112</v>
      </c>
      <c r="B367" s="216">
        <v>101</v>
      </c>
      <c r="C367" s="216" t="s">
        <v>1065</v>
      </c>
      <c r="D367" s="2">
        <v>99712</v>
      </c>
      <c r="E367" s="2">
        <v>99712</v>
      </c>
      <c r="F367" s="217" t="s">
        <v>773</v>
      </c>
      <c r="G367" s="20">
        <v>49</v>
      </c>
      <c r="H367" s="20">
        <v>20</v>
      </c>
      <c r="I367" s="20">
        <v>19</v>
      </c>
      <c r="J367" s="20">
        <v>1</v>
      </c>
      <c r="K367" s="20">
        <v>0</v>
      </c>
      <c r="L367" s="20">
        <v>26</v>
      </c>
      <c r="M367" s="20">
        <v>26</v>
      </c>
      <c r="N367" s="20">
        <v>1</v>
      </c>
      <c r="O367" s="20">
        <v>0</v>
      </c>
      <c r="P367" s="20">
        <v>0</v>
      </c>
      <c r="Q367" s="20">
        <v>27</v>
      </c>
      <c r="R367" s="20">
        <v>0</v>
      </c>
      <c r="S367" s="20">
        <v>1878.5</v>
      </c>
      <c r="T367" s="20">
        <v>1878.5</v>
      </c>
      <c r="U367" s="20">
        <v>8170</v>
      </c>
      <c r="V367" s="20">
        <v>0</v>
      </c>
      <c r="W367" s="20">
        <v>0</v>
      </c>
      <c r="X367" s="20">
        <v>2111.5185185185187</v>
      </c>
      <c r="Y367" s="20">
        <v>0</v>
      </c>
      <c r="Z367" s="20">
        <v>20</v>
      </c>
      <c r="AA367" s="20">
        <v>0</v>
      </c>
      <c r="AB367" s="218">
        <v>1</v>
      </c>
      <c r="AC367" s="218">
        <v>0</v>
      </c>
      <c r="AD367" s="219">
        <v>21</v>
      </c>
      <c r="AE367" s="220">
        <v>0</v>
      </c>
      <c r="AF367" s="220">
        <v>19</v>
      </c>
      <c r="AG367" s="221">
        <v>19</v>
      </c>
      <c r="AH367" s="220">
        <v>0</v>
      </c>
      <c r="AI367" s="220">
        <v>0</v>
      </c>
      <c r="AJ367" s="220">
        <v>18.182284902914763</v>
      </c>
      <c r="AK367" s="220">
        <v>18.182284902914763</v>
      </c>
      <c r="AL367" s="220">
        <v>0</v>
      </c>
      <c r="AM367" s="220">
        <v>0</v>
      </c>
      <c r="AN367" s="220">
        <v>17.336628097370276</v>
      </c>
      <c r="AO367" s="220">
        <v>17.336628097370276</v>
      </c>
      <c r="AP367" s="220">
        <v>0</v>
      </c>
      <c r="AQ367" s="220">
        <v>0.92984135081383867</v>
      </c>
      <c r="AR367" s="220">
        <v>0</v>
      </c>
      <c r="AS367" s="220">
        <v>16.529774214538108</v>
      </c>
      <c r="AT367" s="220">
        <v>17.336350946770374</v>
      </c>
      <c r="AU367" s="220">
        <v>18.182284902914763</v>
      </c>
      <c r="AV367" s="220">
        <v>19.069496533949064</v>
      </c>
      <c r="AW367" s="220">
        <v>20</v>
      </c>
      <c r="AX367" s="220">
        <v>15.818877567712025</v>
      </c>
      <c r="AY367" s="220">
        <v>16.560374310662688</v>
      </c>
      <c r="AZ367" s="220">
        <v>17.336628097370276</v>
      </c>
      <c r="BA367" s="220">
        <v>18.149268135383181</v>
      </c>
      <c r="BB367" s="220">
        <v>19</v>
      </c>
      <c r="BC367" s="220">
        <v>0.86460493768330426</v>
      </c>
      <c r="BD367" s="220">
        <v>0.89663003695825327</v>
      </c>
      <c r="BE367" s="220">
        <v>0.92984135081383867</v>
      </c>
      <c r="BF367" s="220">
        <v>0.96428281681975381</v>
      </c>
      <c r="BG367" s="220">
        <v>1</v>
      </c>
      <c r="BH367" s="222">
        <v>20.273363887394147</v>
      </c>
      <c r="BI367" s="222">
        <v>20.550464165534859</v>
      </c>
      <c r="BJ367" s="222">
        <v>20.831351904137097</v>
      </c>
      <c r="BK367" s="223">
        <v>20.694394905022662</v>
      </c>
      <c r="BL367" s="223">
        <v>20.558338338088177</v>
      </c>
      <c r="BM367" s="223">
        <v>20.705923883864724</v>
      </c>
      <c r="BN367" s="223">
        <v>20.854568926423738</v>
      </c>
      <c r="BO367" s="223">
        <v>21.004281071750121</v>
      </c>
      <c r="BP367" s="223">
        <v>21.155067980431109</v>
      </c>
      <c r="BQ367" s="223">
        <v>21.306937368048267</v>
      </c>
      <c r="BR367" s="223">
        <v>21.426546524790677</v>
      </c>
      <c r="BS367" s="223">
        <v>21.546827122488189</v>
      </c>
      <c r="BT367" s="223">
        <v>21.667782930358545</v>
      </c>
      <c r="BU367" s="223">
        <v>21.789417738778472</v>
      </c>
      <c r="BV367" s="223">
        <v>21.911735359402432</v>
      </c>
      <c r="BW367" s="222">
        <v>19.25969569302444</v>
      </c>
      <c r="BX367" s="222">
        <v>19.522940957258115</v>
      </c>
      <c r="BY367" s="222">
        <v>19.789784308930241</v>
      </c>
      <c r="BZ367" s="223">
        <v>19.659675159771528</v>
      </c>
      <c r="CA367" s="223">
        <v>19.530421421183767</v>
      </c>
      <c r="CB367" s="223">
        <v>19.670627689671484</v>
      </c>
      <c r="CC367" s="223">
        <v>19.81184048010255</v>
      </c>
      <c r="CD367" s="223">
        <v>19.954067018162615</v>
      </c>
      <c r="CE367" s="223">
        <v>20.097314581409552</v>
      </c>
      <c r="CF367" s="223">
        <v>20.241590499645852</v>
      </c>
      <c r="CG367" s="223">
        <v>20.355219198551143</v>
      </c>
      <c r="CH367" s="223">
        <v>20.469485766363778</v>
      </c>
      <c r="CI367" s="223">
        <v>20.584393783840618</v>
      </c>
      <c r="CJ367" s="223">
        <v>20.699946851839545</v>
      </c>
      <c r="CK367" s="223">
        <v>20.816148591432309</v>
      </c>
      <c r="CL367" s="222">
        <v>1.0136681943697075</v>
      </c>
      <c r="CM367" s="222">
        <v>1.0275232082767429</v>
      </c>
      <c r="CN367" s="222">
        <v>1.0415675952068548</v>
      </c>
      <c r="CO367" s="223">
        <v>1.034719745251133</v>
      </c>
      <c r="CP367" s="223">
        <v>1.0279169169044089</v>
      </c>
      <c r="CQ367" s="223">
        <v>1.0352961941932362</v>
      </c>
      <c r="CR367" s="223">
        <v>1.0427284463211868</v>
      </c>
      <c r="CS367" s="223">
        <v>1.050214053587506</v>
      </c>
      <c r="CT367" s="223">
        <v>1.0577533990215555</v>
      </c>
      <c r="CU367" s="223">
        <v>1.0653468684024134</v>
      </c>
      <c r="CV367" s="223">
        <v>1.071327326239534</v>
      </c>
      <c r="CW367" s="223">
        <v>1.0773413561244094</v>
      </c>
      <c r="CX367" s="223">
        <v>1.0833891465179273</v>
      </c>
      <c r="CY367" s="223">
        <v>1.0894708869389236</v>
      </c>
      <c r="CZ367" s="223">
        <v>1.0955867679701214</v>
      </c>
      <c r="DA367" s="224">
        <v>0</v>
      </c>
      <c r="DB367" s="224">
        <v>0</v>
      </c>
      <c r="DC367" s="224">
        <v>0</v>
      </c>
      <c r="DD367" s="225">
        <v>0</v>
      </c>
      <c r="DE367" s="225">
        <v>0</v>
      </c>
      <c r="DF367" s="225">
        <v>0</v>
      </c>
      <c r="DG367" s="225">
        <v>0</v>
      </c>
      <c r="DH367" s="225">
        <v>0</v>
      </c>
      <c r="DI367" s="225">
        <v>0</v>
      </c>
      <c r="DJ367" s="225">
        <v>0</v>
      </c>
      <c r="DK367" s="225">
        <v>0</v>
      </c>
      <c r="DL367" s="225">
        <v>0</v>
      </c>
      <c r="DM367" s="225">
        <v>0</v>
      </c>
      <c r="DN367" s="225">
        <v>0</v>
      </c>
      <c r="DO367" s="225">
        <v>0</v>
      </c>
      <c r="DP367" s="224">
        <v>0</v>
      </c>
      <c r="DQ367" s="224">
        <v>0</v>
      </c>
      <c r="DR367" s="224">
        <v>0</v>
      </c>
      <c r="DS367" s="225">
        <v>0</v>
      </c>
      <c r="DT367" s="225">
        <v>0</v>
      </c>
      <c r="DU367" s="225">
        <v>0</v>
      </c>
      <c r="DV367" s="225">
        <v>0</v>
      </c>
      <c r="DW367" s="225">
        <v>0</v>
      </c>
      <c r="DX367" s="225">
        <v>0</v>
      </c>
      <c r="DY367" s="225">
        <v>0</v>
      </c>
      <c r="DZ367" s="225">
        <v>0</v>
      </c>
      <c r="EA367" s="225">
        <v>0</v>
      </c>
      <c r="EB367" s="225">
        <v>0</v>
      </c>
      <c r="EC367" s="225">
        <v>0</v>
      </c>
      <c r="ED367" s="225">
        <v>0</v>
      </c>
    </row>
    <row r="368" spans="1:134" ht="15" x14ac:dyDescent="0.25">
      <c r="A368" s="216">
        <v>113</v>
      </c>
      <c r="B368" s="216">
        <v>101</v>
      </c>
      <c r="C368" s="216" t="s">
        <v>1066</v>
      </c>
      <c r="D368" s="2">
        <v>99712</v>
      </c>
      <c r="E368" s="2">
        <v>99712</v>
      </c>
      <c r="F368" s="217" t="s">
        <v>773</v>
      </c>
      <c r="G368" s="20">
        <v>161</v>
      </c>
      <c r="H368" s="20">
        <v>65</v>
      </c>
      <c r="I368" s="20">
        <v>60</v>
      </c>
      <c r="J368" s="20">
        <v>5</v>
      </c>
      <c r="K368" s="20">
        <v>0</v>
      </c>
      <c r="L368" s="20">
        <v>43</v>
      </c>
      <c r="M368" s="20">
        <v>43</v>
      </c>
      <c r="N368" s="20">
        <v>0</v>
      </c>
      <c r="O368" s="20">
        <v>0</v>
      </c>
      <c r="P368" s="20">
        <v>0</v>
      </c>
      <c r="Q368" s="20">
        <v>43</v>
      </c>
      <c r="R368" s="20">
        <v>0</v>
      </c>
      <c r="S368" s="20">
        <v>2739.2790697674418</v>
      </c>
      <c r="T368" s="20">
        <v>2739.2790697674418</v>
      </c>
      <c r="U368" s="20">
        <v>0</v>
      </c>
      <c r="V368" s="20">
        <v>0</v>
      </c>
      <c r="W368" s="20">
        <v>0</v>
      </c>
      <c r="X368" s="20">
        <v>2739.2790697674418</v>
      </c>
      <c r="Y368" s="20">
        <v>0</v>
      </c>
      <c r="Z368" s="20">
        <v>65</v>
      </c>
      <c r="AA368" s="20">
        <v>0</v>
      </c>
      <c r="AB368" s="218">
        <v>0</v>
      </c>
      <c r="AC368" s="218">
        <v>0</v>
      </c>
      <c r="AD368" s="219">
        <v>65</v>
      </c>
      <c r="AE368" s="220">
        <v>0</v>
      </c>
      <c r="AF368" s="220">
        <v>60</v>
      </c>
      <c r="AG368" s="221">
        <v>60</v>
      </c>
      <c r="AH368" s="220">
        <v>0</v>
      </c>
      <c r="AI368" s="220">
        <v>0</v>
      </c>
      <c r="AJ368" s="220">
        <v>59.092425934472985</v>
      </c>
      <c r="AK368" s="220">
        <v>59.092425934472985</v>
      </c>
      <c r="AL368" s="220">
        <v>0</v>
      </c>
      <c r="AM368" s="220">
        <v>0</v>
      </c>
      <c r="AN368" s="220">
        <v>54.747246623274556</v>
      </c>
      <c r="AO368" s="220">
        <v>54.747246623274556</v>
      </c>
      <c r="AP368" s="220">
        <v>0</v>
      </c>
      <c r="AQ368" s="220">
        <v>0</v>
      </c>
      <c r="AR368" s="220">
        <v>0</v>
      </c>
      <c r="AS368" s="220">
        <v>53.721766197248854</v>
      </c>
      <c r="AT368" s="220">
        <v>56.343140577003716</v>
      </c>
      <c r="AU368" s="220">
        <v>59.092425934472985</v>
      </c>
      <c r="AV368" s="220">
        <v>61.975863735334457</v>
      </c>
      <c r="AW368" s="220">
        <v>65</v>
      </c>
      <c r="AX368" s="220">
        <v>49.954350213827453</v>
      </c>
      <c r="AY368" s="220">
        <v>52.295918875776906</v>
      </c>
      <c r="AZ368" s="220">
        <v>54.747246623274556</v>
      </c>
      <c r="BA368" s="220">
        <v>57.313478322262675</v>
      </c>
      <c r="BB368" s="220">
        <v>60</v>
      </c>
      <c r="BC368" s="220">
        <v>0</v>
      </c>
      <c r="BD368" s="220">
        <v>0</v>
      </c>
      <c r="BE368" s="220">
        <v>0</v>
      </c>
      <c r="BF368" s="220">
        <v>0</v>
      </c>
      <c r="BG368" s="220">
        <v>0</v>
      </c>
      <c r="BH368" s="222">
        <v>65.601828434027837</v>
      </c>
      <c r="BI368" s="222">
        <v>66.209229136732688</v>
      </c>
      <c r="BJ368" s="222">
        <v>66.822253701187307</v>
      </c>
      <c r="BK368" s="223">
        <v>66.382926701043814</v>
      </c>
      <c r="BL368" s="223">
        <v>65.946488083173648</v>
      </c>
      <c r="BM368" s="223">
        <v>66.419909051140195</v>
      </c>
      <c r="BN368" s="223">
        <v>66.89672864455936</v>
      </c>
      <c r="BO368" s="223">
        <v>67.37697126170616</v>
      </c>
      <c r="BP368" s="223">
        <v>67.860661476007508</v>
      </c>
      <c r="BQ368" s="223">
        <v>68.347824037299659</v>
      </c>
      <c r="BR368" s="223">
        <v>68.731503092485653</v>
      </c>
      <c r="BS368" s="223">
        <v>69.117335978016115</v>
      </c>
      <c r="BT368" s="223">
        <v>69.505334784686937</v>
      </c>
      <c r="BU368" s="223">
        <v>69.895511671167228</v>
      </c>
      <c r="BV368" s="223">
        <v>70.287878864380289</v>
      </c>
      <c r="BW368" s="222">
        <v>60.555533939102624</v>
      </c>
      <c r="BX368" s="222">
        <v>61.116211510830169</v>
      </c>
      <c r="BY368" s="222">
        <v>61.682080339557515</v>
      </c>
      <c r="BZ368" s="223">
        <v>61.276547724040441</v>
      </c>
      <c r="CA368" s="223">
        <v>60.873681307544906</v>
      </c>
      <c r="CB368" s="223">
        <v>61.310685277975566</v>
      </c>
      <c r="CC368" s="223">
        <v>61.750826441131721</v>
      </c>
      <c r="CD368" s="223">
        <v>62.194127318497991</v>
      </c>
      <c r="CE368" s="223">
        <v>62.640610593237696</v>
      </c>
      <c r="CF368" s="223">
        <v>63.090299111353531</v>
      </c>
      <c r="CG368" s="223">
        <v>63.44446439306369</v>
      </c>
      <c r="CH368" s="223">
        <v>63.800617825861025</v>
      </c>
      <c r="CI368" s="223">
        <v>64.158770570480243</v>
      </c>
      <c r="CJ368" s="223">
        <v>64.518933850308215</v>
      </c>
      <c r="CK368" s="223">
        <v>64.881118951735644</v>
      </c>
      <c r="CL368" s="222">
        <v>0</v>
      </c>
      <c r="CM368" s="222">
        <v>0</v>
      </c>
      <c r="CN368" s="222">
        <v>0</v>
      </c>
      <c r="CO368" s="223">
        <v>0</v>
      </c>
      <c r="CP368" s="223">
        <v>0</v>
      </c>
      <c r="CQ368" s="223">
        <v>0</v>
      </c>
      <c r="CR368" s="223">
        <v>0</v>
      </c>
      <c r="CS368" s="223">
        <v>0</v>
      </c>
      <c r="CT368" s="223">
        <v>0</v>
      </c>
      <c r="CU368" s="223">
        <v>0</v>
      </c>
      <c r="CV368" s="223">
        <v>0</v>
      </c>
      <c r="CW368" s="223">
        <v>0</v>
      </c>
      <c r="CX368" s="223">
        <v>0</v>
      </c>
      <c r="CY368" s="223">
        <v>0</v>
      </c>
      <c r="CZ368" s="223">
        <v>0</v>
      </c>
      <c r="DA368" s="224">
        <v>0</v>
      </c>
      <c r="DB368" s="224">
        <v>0</v>
      </c>
      <c r="DC368" s="224">
        <v>0</v>
      </c>
      <c r="DD368" s="225">
        <v>0</v>
      </c>
      <c r="DE368" s="225">
        <v>0</v>
      </c>
      <c r="DF368" s="225">
        <v>0</v>
      </c>
      <c r="DG368" s="225">
        <v>0</v>
      </c>
      <c r="DH368" s="225">
        <v>0</v>
      </c>
      <c r="DI368" s="225">
        <v>0</v>
      </c>
      <c r="DJ368" s="225">
        <v>0</v>
      </c>
      <c r="DK368" s="225">
        <v>0</v>
      </c>
      <c r="DL368" s="225">
        <v>0</v>
      </c>
      <c r="DM368" s="225">
        <v>0</v>
      </c>
      <c r="DN368" s="225">
        <v>0</v>
      </c>
      <c r="DO368" s="225">
        <v>0</v>
      </c>
      <c r="DP368" s="224">
        <v>0</v>
      </c>
      <c r="DQ368" s="224">
        <v>0</v>
      </c>
      <c r="DR368" s="224">
        <v>0</v>
      </c>
      <c r="DS368" s="225">
        <v>0</v>
      </c>
      <c r="DT368" s="225">
        <v>0</v>
      </c>
      <c r="DU368" s="225">
        <v>0</v>
      </c>
      <c r="DV368" s="225">
        <v>0</v>
      </c>
      <c r="DW368" s="225">
        <v>0</v>
      </c>
      <c r="DX368" s="225">
        <v>0</v>
      </c>
      <c r="DY368" s="225">
        <v>0</v>
      </c>
      <c r="DZ368" s="225">
        <v>0</v>
      </c>
      <c r="EA368" s="225">
        <v>0</v>
      </c>
      <c r="EB368" s="225">
        <v>0</v>
      </c>
      <c r="EC368" s="225">
        <v>0</v>
      </c>
      <c r="ED368" s="225">
        <v>0</v>
      </c>
    </row>
    <row r="369" spans="1:134" ht="15" x14ac:dyDescent="0.25">
      <c r="A369" s="216">
        <v>114</v>
      </c>
      <c r="B369" s="216">
        <v>101</v>
      </c>
      <c r="C369" s="216" t="s">
        <v>1067</v>
      </c>
      <c r="D369" s="2">
        <v>99712</v>
      </c>
      <c r="E369" s="2">
        <v>99712</v>
      </c>
      <c r="F369" s="217" t="s">
        <v>773</v>
      </c>
      <c r="G369" s="20">
        <v>97</v>
      </c>
      <c r="H369" s="20">
        <v>47</v>
      </c>
      <c r="I369" s="20">
        <v>39</v>
      </c>
      <c r="J369" s="20">
        <v>8</v>
      </c>
      <c r="K369" s="20">
        <v>0</v>
      </c>
      <c r="L369" s="20">
        <v>62</v>
      </c>
      <c r="M369" s="20">
        <v>62</v>
      </c>
      <c r="N369" s="20">
        <v>0</v>
      </c>
      <c r="O369" s="20">
        <v>0</v>
      </c>
      <c r="P369" s="20">
        <v>0</v>
      </c>
      <c r="Q369" s="20">
        <v>62</v>
      </c>
      <c r="R369" s="20">
        <v>0</v>
      </c>
      <c r="S369" s="20">
        <v>1942.9516129032259</v>
      </c>
      <c r="T369" s="20">
        <v>1942.9516129032259</v>
      </c>
      <c r="U369" s="20">
        <v>0</v>
      </c>
      <c r="V369" s="20">
        <v>0</v>
      </c>
      <c r="W369" s="20">
        <v>0</v>
      </c>
      <c r="X369" s="20">
        <v>1942.9516129032259</v>
      </c>
      <c r="Y369" s="20">
        <v>0</v>
      </c>
      <c r="Z369" s="20">
        <v>47</v>
      </c>
      <c r="AA369" s="20">
        <v>0</v>
      </c>
      <c r="AB369" s="218">
        <v>0</v>
      </c>
      <c r="AC369" s="218">
        <v>0</v>
      </c>
      <c r="AD369" s="219">
        <v>47</v>
      </c>
      <c r="AE369" s="220">
        <v>0</v>
      </c>
      <c r="AF369" s="220">
        <v>39</v>
      </c>
      <c r="AG369" s="221">
        <v>39</v>
      </c>
      <c r="AH369" s="220">
        <v>0</v>
      </c>
      <c r="AI369" s="220">
        <v>0</v>
      </c>
      <c r="AJ369" s="220">
        <v>42.728369521849693</v>
      </c>
      <c r="AK369" s="220">
        <v>42.728369521849693</v>
      </c>
      <c r="AL369" s="220">
        <v>0</v>
      </c>
      <c r="AM369" s="220">
        <v>0</v>
      </c>
      <c r="AN369" s="220">
        <v>35.585710305128458</v>
      </c>
      <c r="AO369" s="220">
        <v>35.585710305128458</v>
      </c>
      <c r="AP369" s="220">
        <v>0</v>
      </c>
      <c r="AQ369" s="220">
        <v>0</v>
      </c>
      <c r="AR369" s="220">
        <v>0</v>
      </c>
      <c r="AS369" s="220">
        <v>38.844969404164551</v>
      </c>
      <c r="AT369" s="220">
        <v>40.740424724910383</v>
      </c>
      <c r="AU369" s="220">
        <v>42.728369521849693</v>
      </c>
      <c r="AV369" s="220">
        <v>44.813316854780297</v>
      </c>
      <c r="AW369" s="220">
        <v>47</v>
      </c>
      <c r="AX369" s="220">
        <v>32.470327638987847</v>
      </c>
      <c r="AY369" s="220">
        <v>33.992347269254992</v>
      </c>
      <c r="AZ369" s="220">
        <v>35.585710305128458</v>
      </c>
      <c r="BA369" s="220">
        <v>37.253760909470735</v>
      </c>
      <c r="BB369" s="220">
        <v>39</v>
      </c>
      <c r="BC369" s="220">
        <v>0</v>
      </c>
      <c r="BD369" s="220">
        <v>0</v>
      </c>
      <c r="BE369" s="220">
        <v>0</v>
      </c>
      <c r="BF369" s="220">
        <v>0</v>
      </c>
      <c r="BG369" s="220">
        <v>0</v>
      </c>
      <c r="BH369" s="222">
        <v>47.435168252297053</v>
      </c>
      <c r="BI369" s="222">
        <v>47.874365683483632</v>
      </c>
      <c r="BJ369" s="222">
        <v>48.31762959932005</v>
      </c>
      <c r="BK369" s="223">
        <v>47.999962383831672</v>
      </c>
      <c r="BL369" s="223">
        <v>47.684383690910174</v>
      </c>
      <c r="BM369" s="223">
        <v>48.026703467747524</v>
      </c>
      <c r="BN369" s="223">
        <v>48.371480712219842</v>
      </c>
      <c r="BO369" s="223">
        <v>48.718733066156759</v>
      </c>
      <c r="BP369" s="223">
        <v>49.06847829803619</v>
      </c>
      <c r="BQ369" s="223">
        <v>49.420734303893596</v>
      </c>
      <c r="BR369" s="223">
        <v>49.698163774566552</v>
      </c>
      <c r="BS369" s="223">
        <v>49.977150630257796</v>
      </c>
      <c r="BT369" s="223">
        <v>50.257703613542851</v>
      </c>
      <c r="BU369" s="223">
        <v>50.539831516074763</v>
      </c>
      <c r="BV369" s="223">
        <v>50.823543178859587</v>
      </c>
      <c r="BW369" s="222">
        <v>39.361097060416704</v>
      </c>
      <c r="BX369" s="222">
        <v>39.725537482039606</v>
      </c>
      <c r="BY369" s="222">
        <v>40.093352220712383</v>
      </c>
      <c r="BZ369" s="223">
        <v>39.829756020626284</v>
      </c>
      <c r="CA369" s="223">
        <v>39.567892849904183</v>
      </c>
      <c r="CB369" s="223">
        <v>39.851945430684118</v>
      </c>
      <c r="CC369" s="223">
        <v>40.138037186735616</v>
      </c>
      <c r="CD369" s="223">
        <v>40.426182757023696</v>
      </c>
      <c r="CE369" s="223">
        <v>40.716396885604503</v>
      </c>
      <c r="CF369" s="223">
        <v>41.008694422379797</v>
      </c>
      <c r="CG369" s="223">
        <v>41.238901855491392</v>
      </c>
      <c r="CH369" s="223">
        <v>41.470401586809665</v>
      </c>
      <c r="CI369" s="223">
        <v>41.703200870812154</v>
      </c>
      <c r="CJ369" s="223">
        <v>41.937307002700337</v>
      </c>
      <c r="CK369" s="223">
        <v>42.172727318628169</v>
      </c>
      <c r="CL369" s="222">
        <v>0</v>
      </c>
      <c r="CM369" s="222">
        <v>0</v>
      </c>
      <c r="CN369" s="222">
        <v>0</v>
      </c>
      <c r="CO369" s="223">
        <v>0</v>
      </c>
      <c r="CP369" s="223">
        <v>0</v>
      </c>
      <c r="CQ369" s="223">
        <v>0</v>
      </c>
      <c r="CR369" s="223">
        <v>0</v>
      </c>
      <c r="CS369" s="223">
        <v>0</v>
      </c>
      <c r="CT369" s="223">
        <v>0</v>
      </c>
      <c r="CU369" s="223">
        <v>0</v>
      </c>
      <c r="CV369" s="223">
        <v>0</v>
      </c>
      <c r="CW369" s="223">
        <v>0</v>
      </c>
      <c r="CX369" s="223">
        <v>0</v>
      </c>
      <c r="CY369" s="223">
        <v>0</v>
      </c>
      <c r="CZ369" s="223">
        <v>0</v>
      </c>
      <c r="DA369" s="224">
        <v>0</v>
      </c>
      <c r="DB369" s="224">
        <v>0</v>
      </c>
      <c r="DC369" s="224">
        <v>0</v>
      </c>
      <c r="DD369" s="225">
        <v>0</v>
      </c>
      <c r="DE369" s="225">
        <v>0</v>
      </c>
      <c r="DF369" s="225">
        <v>0</v>
      </c>
      <c r="DG369" s="225">
        <v>0</v>
      </c>
      <c r="DH369" s="225">
        <v>0</v>
      </c>
      <c r="DI369" s="225">
        <v>0</v>
      </c>
      <c r="DJ369" s="225">
        <v>0</v>
      </c>
      <c r="DK369" s="225">
        <v>0</v>
      </c>
      <c r="DL369" s="225">
        <v>0</v>
      </c>
      <c r="DM369" s="225">
        <v>0</v>
      </c>
      <c r="DN369" s="225">
        <v>0</v>
      </c>
      <c r="DO369" s="225">
        <v>0</v>
      </c>
      <c r="DP369" s="224">
        <v>0</v>
      </c>
      <c r="DQ369" s="224">
        <v>0</v>
      </c>
      <c r="DR369" s="224">
        <v>0</v>
      </c>
      <c r="DS369" s="225">
        <v>0</v>
      </c>
      <c r="DT369" s="225">
        <v>0</v>
      </c>
      <c r="DU369" s="225">
        <v>0</v>
      </c>
      <c r="DV369" s="225">
        <v>0</v>
      </c>
      <c r="DW369" s="225">
        <v>0</v>
      </c>
      <c r="DX369" s="225">
        <v>0</v>
      </c>
      <c r="DY369" s="225">
        <v>0</v>
      </c>
      <c r="DZ369" s="225">
        <v>0</v>
      </c>
      <c r="EA369" s="225">
        <v>0</v>
      </c>
      <c r="EB369" s="225">
        <v>0</v>
      </c>
      <c r="EC369" s="225">
        <v>0</v>
      </c>
      <c r="ED369" s="225">
        <v>0</v>
      </c>
    </row>
    <row r="370" spans="1:134" ht="15" x14ac:dyDescent="0.25">
      <c r="A370" s="216">
        <v>115</v>
      </c>
      <c r="B370" s="216">
        <v>101</v>
      </c>
      <c r="C370" s="216" t="s">
        <v>1068</v>
      </c>
      <c r="D370" s="2">
        <v>99712</v>
      </c>
      <c r="E370" s="2">
        <v>99712</v>
      </c>
      <c r="F370" s="217" t="s">
        <v>773</v>
      </c>
      <c r="G370" s="20">
        <v>242</v>
      </c>
      <c r="H370" s="20">
        <v>110</v>
      </c>
      <c r="I370" s="20">
        <v>97</v>
      </c>
      <c r="J370" s="20">
        <v>13</v>
      </c>
      <c r="K370" s="20">
        <v>0</v>
      </c>
      <c r="L370" s="20">
        <v>66</v>
      </c>
      <c r="M370" s="20">
        <v>66</v>
      </c>
      <c r="N370" s="20">
        <v>0</v>
      </c>
      <c r="O370" s="20">
        <v>0</v>
      </c>
      <c r="P370" s="20">
        <v>0</v>
      </c>
      <c r="Q370" s="20">
        <v>66</v>
      </c>
      <c r="R370" s="20">
        <v>0</v>
      </c>
      <c r="S370" s="20">
        <v>1918.590909090909</v>
      </c>
      <c r="T370" s="20">
        <v>1918.590909090909</v>
      </c>
      <c r="U370" s="20">
        <v>0</v>
      </c>
      <c r="V370" s="20">
        <v>0</v>
      </c>
      <c r="W370" s="20">
        <v>0</v>
      </c>
      <c r="X370" s="20">
        <v>1918.590909090909</v>
      </c>
      <c r="Y370" s="20">
        <v>0</v>
      </c>
      <c r="Z370" s="20">
        <v>110</v>
      </c>
      <c r="AA370" s="20">
        <v>0</v>
      </c>
      <c r="AB370" s="218">
        <v>0</v>
      </c>
      <c r="AC370" s="218">
        <v>0</v>
      </c>
      <c r="AD370" s="219">
        <v>110</v>
      </c>
      <c r="AE370" s="220">
        <v>0</v>
      </c>
      <c r="AF370" s="220">
        <v>97</v>
      </c>
      <c r="AG370" s="221">
        <v>97</v>
      </c>
      <c r="AH370" s="220">
        <v>0</v>
      </c>
      <c r="AI370" s="220">
        <v>0</v>
      </c>
      <c r="AJ370" s="220">
        <v>100.00256696603121</v>
      </c>
      <c r="AK370" s="220">
        <v>100.00256696603121</v>
      </c>
      <c r="AL370" s="220">
        <v>0</v>
      </c>
      <c r="AM370" s="220">
        <v>0</v>
      </c>
      <c r="AN370" s="220">
        <v>88.508048707627196</v>
      </c>
      <c r="AO370" s="220">
        <v>88.508048707627196</v>
      </c>
      <c r="AP370" s="220">
        <v>0</v>
      </c>
      <c r="AQ370" s="220">
        <v>0</v>
      </c>
      <c r="AR370" s="220">
        <v>0</v>
      </c>
      <c r="AS370" s="220">
        <v>90.913758179959601</v>
      </c>
      <c r="AT370" s="220">
        <v>95.349930207237065</v>
      </c>
      <c r="AU370" s="220">
        <v>100.00256696603121</v>
      </c>
      <c r="AV370" s="220">
        <v>104.88223093671985</v>
      </c>
      <c r="AW370" s="220">
        <v>110</v>
      </c>
      <c r="AX370" s="220">
        <v>80.759532845687716</v>
      </c>
      <c r="AY370" s="220">
        <v>84.545068849172665</v>
      </c>
      <c r="AZ370" s="220">
        <v>88.508048707627196</v>
      </c>
      <c r="BA370" s="220">
        <v>92.656789954324651</v>
      </c>
      <c r="BB370" s="220">
        <v>97</v>
      </c>
      <c r="BC370" s="220">
        <v>0</v>
      </c>
      <c r="BD370" s="220">
        <v>0</v>
      </c>
      <c r="BE370" s="220">
        <v>0</v>
      </c>
      <c r="BF370" s="220">
        <v>0</v>
      </c>
      <c r="BG370" s="220">
        <v>0</v>
      </c>
      <c r="BH370" s="222">
        <v>111.01847888835481</v>
      </c>
      <c r="BI370" s="222">
        <v>112.0463877698553</v>
      </c>
      <c r="BJ370" s="222">
        <v>113.08381395585545</v>
      </c>
      <c r="BK370" s="223">
        <v>112.34033749407413</v>
      </c>
      <c r="BL370" s="223">
        <v>111.60174906383233</v>
      </c>
      <c r="BM370" s="223">
        <v>112.40292300962187</v>
      </c>
      <c r="BN370" s="223">
        <v>113.20984847540815</v>
      </c>
      <c r="BO370" s="223">
        <v>114.02256675057966</v>
      </c>
      <c r="BP370" s="223">
        <v>114.84111942093578</v>
      </c>
      <c r="BQ370" s="223">
        <v>115.66554837081482</v>
      </c>
      <c r="BR370" s="223">
        <v>116.31485138728343</v>
      </c>
      <c r="BS370" s="223">
        <v>116.96779934741188</v>
      </c>
      <c r="BT370" s="223">
        <v>117.62441271254711</v>
      </c>
      <c r="BU370" s="223">
        <v>118.28471205889839</v>
      </c>
      <c r="BV370" s="223">
        <v>118.94871807818203</v>
      </c>
      <c r="BW370" s="222">
        <v>97.898113201549236</v>
      </c>
      <c r="BX370" s="222">
        <v>98.804541942508777</v>
      </c>
      <c r="BY370" s="222">
        <v>99.719363215617989</v>
      </c>
      <c r="BZ370" s="223">
        <v>99.06375215386538</v>
      </c>
      <c r="CA370" s="223">
        <v>98.412451447197597</v>
      </c>
      <c r="CB370" s="223">
        <v>99.118941199393831</v>
      </c>
      <c r="CC370" s="223">
        <v>99.830502746496293</v>
      </c>
      <c r="CD370" s="223">
        <v>100.54717249823842</v>
      </c>
      <c r="CE370" s="223">
        <v>101.26898712573428</v>
      </c>
      <c r="CF370" s="223">
        <v>101.99598356335488</v>
      </c>
      <c r="CG370" s="223">
        <v>102.5685507687863</v>
      </c>
      <c r="CH370" s="223">
        <v>103.14433215180867</v>
      </c>
      <c r="CI370" s="223">
        <v>103.72334575560974</v>
      </c>
      <c r="CJ370" s="223">
        <v>104.30560972466495</v>
      </c>
      <c r="CK370" s="223">
        <v>104.89114230530598</v>
      </c>
      <c r="CL370" s="222">
        <v>0</v>
      </c>
      <c r="CM370" s="222">
        <v>0</v>
      </c>
      <c r="CN370" s="222">
        <v>0</v>
      </c>
      <c r="CO370" s="223">
        <v>0</v>
      </c>
      <c r="CP370" s="223">
        <v>0</v>
      </c>
      <c r="CQ370" s="223">
        <v>0</v>
      </c>
      <c r="CR370" s="223">
        <v>0</v>
      </c>
      <c r="CS370" s="223">
        <v>0</v>
      </c>
      <c r="CT370" s="223">
        <v>0</v>
      </c>
      <c r="CU370" s="223">
        <v>0</v>
      </c>
      <c r="CV370" s="223">
        <v>0</v>
      </c>
      <c r="CW370" s="223">
        <v>0</v>
      </c>
      <c r="CX370" s="223">
        <v>0</v>
      </c>
      <c r="CY370" s="223">
        <v>0</v>
      </c>
      <c r="CZ370" s="223">
        <v>0</v>
      </c>
      <c r="DA370" s="224">
        <v>0</v>
      </c>
      <c r="DB370" s="224">
        <v>0</v>
      </c>
      <c r="DC370" s="224">
        <v>0</v>
      </c>
      <c r="DD370" s="225">
        <v>0</v>
      </c>
      <c r="DE370" s="225">
        <v>0</v>
      </c>
      <c r="DF370" s="225">
        <v>0</v>
      </c>
      <c r="DG370" s="225">
        <v>0</v>
      </c>
      <c r="DH370" s="225">
        <v>0</v>
      </c>
      <c r="DI370" s="225">
        <v>0</v>
      </c>
      <c r="DJ370" s="225">
        <v>0</v>
      </c>
      <c r="DK370" s="225">
        <v>0</v>
      </c>
      <c r="DL370" s="225">
        <v>0</v>
      </c>
      <c r="DM370" s="225">
        <v>0</v>
      </c>
      <c r="DN370" s="225">
        <v>0</v>
      </c>
      <c r="DO370" s="225">
        <v>0</v>
      </c>
      <c r="DP370" s="224">
        <v>0</v>
      </c>
      <c r="DQ370" s="224">
        <v>0</v>
      </c>
      <c r="DR370" s="224">
        <v>0</v>
      </c>
      <c r="DS370" s="225">
        <v>0</v>
      </c>
      <c r="DT370" s="225">
        <v>0</v>
      </c>
      <c r="DU370" s="225">
        <v>0</v>
      </c>
      <c r="DV370" s="225">
        <v>0</v>
      </c>
      <c r="DW370" s="225">
        <v>0</v>
      </c>
      <c r="DX370" s="225">
        <v>0</v>
      </c>
      <c r="DY370" s="225">
        <v>0</v>
      </c>
      <c r="DZ370" s="225">
        <v>0</v>
      </c>
      <c r="EA370" s="225">
        <v>0</v>
      </c>
      <c r="EB370" s="225">
        <v>0</v>
      </c>
      <c r="EC370" s="225">
        <v>0</v>
      </c>
      <c r="ED370" s="225">
        <v>0</v>
      </c>
    </row>
    <row r="371" spans="1:134" ht="15" x14ac:dyDescent="0.25">
      <c r="A371" s="216">
        <v>117</v>
      </c>
      <c r="B371" s="216">
        <v>101</v>
      </c>
      <c r="C371" s="216" t="s">
        <v>1069</v>
      </c>
      <c r="D371" s="2">
        <v>99712</v>
      </c>
      <c r="E371" s="2">
        <v>99712</v>
      </c>
      <c r="F371" s="217" t="s">
        <v>773</v>
      </c>
      <c r="G371" s="20">
        <v>75</v>
      </c>
      <c r="H371" s="20">
        <v>26</v>
      </c>
      <c r="I371" s="20">
        <v>26</v>
      </c>
      <c r="J371" s="20">
        <v>0</v>
      </c>
      <c r="K371" s="20">
        <v>0</v>
      </c>
      <c r="L371" s="20">
        <v>14</v>
      </c>
      <c r="M371" s="20">
        <v>14</v>
      </c>
      <c r="N371" s="20">
        <v>1</v>
      </c>
      <c r="O371" s="20">
        <v>0</v>
      </c>
      <c r="P371" s="20">
        <v>0</v>
      </c>
      <c r="Q371" s="20">
        <v>15</v>
      </c>
      <c r="R371" s="20">
        <v>0</v>
      </c>
      <c r="S371" s="20">
        <v>2256.2142857142858</v>
      </c>
      <c r="T371" s="20">
        <v>2256.2142857142858</v>
      </c>
      <c r="U371" s="20">
        <v>1104</v>
      </c>
      <c r="V371" s="20">
        <v>0</v>
      </c>
      <c r="W371" s="20">
        <v>0</v>
      </c>
      <c r="X371" s="20">
        <v>2179.4</v>
      </c>
      <c r="Y371" s="20">
        <v>0</v>
      </c>
      <c r="Z371" s="20">
        <v>26</v>
      </c>
      <c r="AA371" s="20">
        <v>0</v>
      </c>
      <c r="AB371" s="218">
        <v>1</v>
      </c>
      <c r="AC371" s="218">
        <v>0</v>
      </c>
      <c r="AD371" s="219">
        <v>27</v>
      </c>
      <c r="AE371" s="220">
        <v>0</v>
      </c>
      <c r="AF371" s="220">
        <v>26</v>
      </c>
      <c r="AG371" s="221">
        <v>26</v>
      </c>
      <c r="AH371" s="220">
        <v>0</v>
      </c>
      <c r="AI371" s="220">
        <v>0</v>
      </c>
      <c r="AJ371" s="220">
        <v>23.636970373789193</v>
      </c>
      <c r="AK371" s="220">
        <v>23.636970373789193</v>
      </c>
      <c r="AL371" s="220">
        <v>0</v>
      </c>
      <c r="AM371" s="220">
        <v>0</v>
      </c>
      <c r="AN371" s="220">
        <v>23.723806870085639</v>
      </c>
      <c r="AO371" s="220">
        <v>23.723806870085639</v>
      </c>
      <c r="AP371" s="220">
        <v>0</v>
      </c>
      <c r="AQ371" s="220">
        <v>0.92984135081383867</v>
      </c>
      <c r="AR371" s="220">
        <v>0</v>
      </c>
      <c r="AS371" s="220">
        <v>21.488706478899541</v>
      </c>
      <c r="AT371" s="220">
        <v>22.537256230801486</v>
      </c>
      <c r="AU371" s="220">
        <v>23.636970373789193</v>
      </c>
      <c r="AV371" s="220">
        <v>24.790345494133781</v>
      </c>
      <c r="AW371" s="220">
        <v>26</v>
      </c>
      <c r="AX371" s="220">
        <v>21.646885092658561</v>
      </c>
      <c r="AY371" s="220">
        <v>22.661564846169995</v>
      </c>
      <c r="AZ371" s="220">
        <v>23.723806870085639</v>
      </c>
      <c r="BA371" s="220">
        <v>24.835840606313827</v>
      </c>
      <c r="BB371" s="220">
        <v>26</v>
      </c>
      <c r="BC371" s="220">
        <v>0.86460493768330426</v>
      </c>
      <c r="BD371" s="220">
        <v>0.89663003695825327</v>
      </c>
      <c r="BE371" s="220">
        <v>0.92984135081383867</v>
      </c>
      <c r="BF371" s="220">
        <v>0.96428281681975381</v>
      </c>
      <c r="BG371" s="220">
        <v>1</v>
      </c>
      <c r="BH371" s="222">
        <v>26.240731373611137</v>
      </c>
      <c r="BI371" s="222">
        <v>26.483691654693072</v>
      </c>
      <c r="BJ371" s="222">
        <v>26.728901480474924</v>
      </c>
      <c r="BK371" s="223">
        <v>26.553170680417523</v>
      </c>
      <c r="BL371" s="223">
        <v>26.378595233269458</v>
      </c>
      <c r="BM371" s="223">
        <v>26.56796362045608</v>
      </c>
      <c r="BN371" s="223">
        <v>26.758691457823748</v>
      </c>
      <c r="BO371" s="223">
        <v>26.950788504682464</v>
      </c>
      <c r="BP371" s="223">
        <v>27.144264590403001</v>
      </c>
      <c r="BQ371" s="223">
        <v>27.339129614919866</v>
      </c>
      <c r="BR371" s="223">
        <v>27.492601236994265</v>
      </c>
      <c r="BS371" s="223">
        <v>27.646934391206447</v>
      </c>
      <c r="BT371" s="223">
        <v>27.802133913874773</v>
      </c>
      <c r="BU371" s="223">
        <v>27.958204668466891</v>
      </c>
      <c r="BV371" s="223">
        <v>28.115151545752116</v>
      </c>
      <c r="BW371" s="222">
        <v>26.240731373611137</v>
      </c>
      <c r="BX371" s="222">
        <v>26.483691654693072</v>
      </c>
      <c r="BY371" s="222">
        <v>26.728901480474924</v>
      </c>
      <c r="BZ371" s="223">
        <v>26.553170680417523</v>
      </c>
      <c r="CA371" s="223">
        <v>26.378595233269458</v>
      </c>
      <c r="CB371" s="223">
        <v>26.56796362045608</v>
      </c>
      <c r="CC371" s="223">
        <v>26.758691457823748</v>
      </c>
      <c r="CD371" s="223">
        <v>26.950788504682464</v>
      </c>
      <c r="CE371" s="223">
        <v>27.144264590403001</v>
      </c>
      <c r="CF371" s="223">
        <v>27.339129614919866</v>
      </c>
      <c r="CG371" s="223">
        <v>27.492601236994265</v>
      </c>
      <c r="CH371" s="223">
        <v>27.646934391206447</v>
      </c>
      <c r="CI371" s="223">
        <v>27.802133913874773</v>
      </c>
      <c r="CJ371" s="223">
        <v>27.958204668466891</v>
      </c>
      <c r="CK371" s="223">
        <v>28.115151545752116</v>
      </c>
      <c r="CL371" s="222">
        <v>1.0092588989850437</v>
      </c>
      <c r="CM371" s="222">
        <v>1.0186035251805028</v>
      </c>
      <c r="CN371" s="222">
        <v>1.0280346723259586</v>
      </c>
      <c r="CO371" s="223">
        <v>1.0212757954006739</v>
      </c>
      <c r="CP371" s="223">
        <v>1.0145613551257484</v>
      </c>
      <c r="CQ371" s="223">
        <v>1.0218447546329261</v>
      </c>
      <c r="CR371" s="223">
        <v>1.0291804406855287</v>
      </c>
      <c r="CS371" s="223">
        <v>1.0365687886416333</v>
      </c>
      <c r="CT371" s="223">
        <v>1.0440101765539616</v>
      </c>
      <c r="CU371" s="223">
        <v>1.0515049851892255</v>
      </c>
      <c r="CV371" s="223">
        <v>1.0574077398843948</v>
      </c>
      <c r="CW371" s="223">
        <v>1.0633436304310171</v>
      </c>
      <c r="CX371" s="223">
        <v>1.0693128428413374</v>
      </c>
      <c r="CY371" s="223">
        <v>1.0753155641718035</v>
      </c>
      <c r="CZ371" s="223">
        <v>1.0813519825289275</v>
      </c>
      <c r="DA371" s="224">
        <v>0</v>
      </c>
      <c r="DB371" s="224">
        <v>0</v>
      </c>
      <c r="DC371" s="224">
        <v>0</v>
      </c>
      <c r="DD371" s="225">
        <v>0</v>
      </c>
      <c r="DE371" s="225">
        <v>0</v>
      </c>
      <c r="DF371" s="225">
        <v>0</v>
      </c>
      <c r="DG371" s="225">
        <v>0</v>
      </c>
      <c r="DH371" s="225">
        <v>0</v>
      </c>
      <c r="DI371" s="225">
        <v>0</v>
      </c>
      <c r="DJ371" s="225">
        <v>0</v>
      </c>
      <c r="DK371" s="225">
        <v>0</v>
      </c>
      <c r="DL371" s="225">
        <v>0</v>
      </c>
      <c r="DM371" s="225">
        <v>0</v>
      </c>
      <c r="DN371" s="225">
        <v>0</v>
      </c>
      <c r="DO371" s="225">
        <v>0</v>
      </c>
      <c r="DP371" s="224">
        <v>0</v>
      </c>
      <c r="DQ371" s="224">
        <v>0</v>
      </c>
      <c r="DR371" s="224">
        <v>0</v>
      </c>
      <c r="DS371" s="225">
        <v>0</v>
      </c>
      <c r="DT371" s="225">
        <v>0</v>
      </c>
      <c r="DU371" s="225">
        <v>0</v>
      </c>
      <c r="DV371" s="225">
        <v>0</v>
      </c>
      <c r="DW371" s="225">
        <v>0</v>
      </c>
      <c r="DX371" s="225">
        <v>0</v>
      </c>
      <c r="DY371" s="225">
        <v>0</v>
      </c>
      <c r="DZ371" s="225">
        <v>0</v>
      </c>
      <c r="EA371" s="225">
        <v>0</v>
      </c>
      <c r="EB371" s="225">
        <v>0</v>
      </c>
      <c r="EC371" s="225">
        <v>0</v>
      </c>
      <c r="ED371" s="225">
        <v>0</v>
      </c>
    </row>
    <row r="372" spans="1:134" ht="15" x14ac:dyDescent="0.25">
      <c r="A372" s="216">
        <v>119</v>
      </c>
      <c r="B372" s="216">
        <v>101</v>
      </c>
      <c r="C372" s="216" t="s">
        <v>1070</v>
      </c>
      <c r="D372" s="2">
        <v>99712</v>
      </c>
      <c r="E372" s="2">
        <v>99712</v>
      </c>
      <c r="F372" s="217" t="s">
        <v>703</v>
      </c>
      <c r="G372" s="20">
        <v>352</v>
      </c>
      <c r="H372" s="20">
        <v>157</v>
      </c>
      <c r="I372" s="20">
        <v>139</v>
      </c>
      <c r="J372" s="20">
        <v>18</v>
      </c>
      <c r="K372" s="20">
        <v>0</v>
      </c>
      <c r="L372" s="20">
        <v>0</v>
      </c>
      <c r="M372" s="20">
        <v>0</v>
      </c>
      <c r="N372" s="20">
        <v>0</v>
      </c>
      <c r="O372" s="20">
        <v>0</v>
      </c>
      <c r="P372" s="20">
        <v>0</v>
      </c>
      <c r="Q372" s="20">
        <v>0</v>
      </c>
      <c r="R372" s="20">
        <v>0</v>
      </c>
      <c r="S372" s="20">
        <v>834.49503068156923</v>
      </c>
      <c r="T372" s="20">
        <v>834.49503068156923</v>
      </c>
      <c r="U372" s="20">
        <v>1408.3846153846155</v>
      </c>
      <c r="V372" s="20">
        <v>0</v>
      </c>
      <c r="W372" s="20">
        <v>0</v>
      </c>
      <c r="X372" s="20">
        <v>1365.173957061457</v>
      </c>
      <c r="Y372" s="20">
        <v>3.5972366597366596</v>
      </c>
      <c r="Z372" s="20">
        <v>153.19876126126127</v>
      </c>
      <c r="AA372" s="20">
        <v>0.20400207900207901</v>
      </c>
      <c r="AB372" s="218">
        <v>0</v>
      </c>
      <c r="AC372" s="218">
        <v>0</v>
      </c>
      <c r="AD372" s="219">
        <v>157</v>
      </c>
      <c r="AE372" s="220">
        <v>3.1848146223146223</v>
      </c>
      <c r="AF372" s="220">
        <v>135.6345720720721</v>
      </c>
      <c r="AG372" s="221">
        <v>138.81938669438674</v>
      </c>
      <c r="AH372" s="220">
        <v>0.18061330561330563</v>
      </c>
      <c r="AI372" s="220">
        <v>3.2702990905270699</v>
      </c>
      <c r="AJ372" s="220">
        <v>139.2751762012937</v>
      </c>
      <c r="AK372" s="220">
        <v>142.54547529182076</v>
      </c>
      <c r="AL372" s="220">
        <v>0.18546119606013631</v>
      </c>
      <c r="AM372" s="220">
        <v>2.9059971929544939</v>
      </c>
      <c r="AN372" s="220">
        <v>123.76032279786732</v>
      </c>
      <c r="AO372" s="220">
        <v>126.6663199908218</v>
      </c>
      <c r="AP372" s="220">
        <v>0.16480135309760838</v>
      </c>
      <c r="AQ372" s="220">
        <v>0</v>
      </c>
      <c r="AR372" s="220">
        <v>0</v>
      </c>
      <c r="AS372" s="220">
        <v>129.59012216886413</v>
      </c>
      <c r="AT372" s="220">
        <v>135.9135223503749</v>
      </c>
      <c r="AU372" s="220">
        <v>142.54547529182076</v>
      </c>
      <c r="AV372" s="220">
        <v>149.50103694457772</v>
      </c>
      <c r="AW372" s="220">
        <v>156.79599792099793</v>
      </c>
      <c r="AX372" s="220">
        <v>115.57720432333556</v>
      </c>
      <c r="AY372" s="220">
        <v>120.99478974924588</v>
      </c>
      <c r="AZ372" s="220">
        <v>126.66631999082182</v>
      </c>
      <c r="BA372" s="220">
        <v>132.60369850030889</v>
      </c>
      <c r="BB372" s="220">
        <v>138.81938669438674</v>
      </c>
      <c r="BC372" s="220">
        <v>0</v>
      </c>
      <c r="BD372" s="220">
        <v>0</v>
      </c>
      <c r="BE372" s="220">
        <v>0</v>
      </c>
      <c r="BF372" s="220">
        <v>0</v>
      </c>
      <c r="BG372" s="220">
        <v>0</v>
      </c>
      <c r="BH372" s="222">
        <v>158.24775622700759</v>
      </c>
      <c r="BI372" s="222">
        <v>159.71295621652328</v>
      </c>
      <c r="BJ372" s="222">
        <v>161.19172234473479</v>
      </c>
      <c r="BK372" s="223">
        <v>160.13195749240958</v>
      </c>
      <c r="BL372" s="223">
        <v>159.07916012902169</v>
      </c>
      <c r="BM372" s="223">
        <v>160.22116802300692</v>
      </c>
      <c r="BN372" s="223">
        <v>161.37137423805987</v>
      </c>
      <c r="BO372" s="223">
        <v>162.52983762882485</v>
      </c>
      <c r="BP372" s="223">
        <v>163.69661747245564</v>
      </c>
      <c r="BQ372" s="223">
        <v>164.87177347164877</v>
      </c>
      <c r="BR372" s="223">
        <v>165.79730178456069</v>
      </c>
      <c r="BS372" s="223">
        <v>166.72802566636815</v>
      </c>
      <c r="BT372" s="223">
        <v>167.66397428304671</v>
      </c>
      <c r="BU372" s="223">
        <v>168.60517696429881</v>
      </c>
      <c r="BV372" s="223">
        <v>169.5516632044727</v>
      </c>
      <c r="BW372" s="222">
        <v>140.10470137295579</v>
      </c>
      <c r="BX372" s="222">
        <v>141.40191665029772</v>
      </c>
      <c r="BY372" s="222">
        <v>142.71114271285441</v>
      </c>
      <c r="BZ372" s="223">
        <v>141.77287956334357</v>
      </c>
      <c r="CA372" s="223">
        <v>140.8407850823823</v>
      </c>
      <c r="CB372" s="223">
        <v>141.85186213501891</v>
      </c>
      <c r="CC372" s="223">
        <v>142.87019757382376</v>
      </c>
      <c r="CD372" s="223">
        <v>143.89584350577493</v>
      </c>
      <c r="CE372" s="223">
        <v>144.92885241191937</v>
      </c>
      <c r="CF372" s="223">
        <v>145.9692771500585</v>
      </c>
      <c r="CG372" s="223">
        <v>146.78869393664931</v>
      </c>
      <c r="CH372" s="223">
        <v>147.61271062181643</v>
      </c>
      <c r="CI372" s="223">
        <v>148.44135302766563</v>
      </c>
      <c r="CJ372" s="223">
        <v>149.27464712125823</v>
      </c>
      <c r="CK372" s="223">
        <v>150.11261901542491</v>
      </c>
      <c r="CL372" s="222">
        <v>0</v>
      </c>
      <c r="CM372" s="222">
        <v>0</v>
      </c>
      <c r="CN372" s="222">
        <v>0</v>
      </c>
      <c r="CO372" s="223">
        <v>0</v>
      </c>
      <c r="CP372" s="223">
        <v>0</v>
      </c>
      <c r="CQ372" s="223">
        <v>0</v>
      </c>
      <c r="CR372" s="223">
        <v>0</v>
      </c>
      <c r="CS372" s="223">
        <v>0</v>
      </c>
      <c r="CT372" s="223">
        <v>0</v>
      </c>
      <c r="CU372" s="223">
        <v>0</v>
      </c>
      <c r="CV372" s="223">
        <v>0</v>
      </c>
      <c r="CW372" s="223">
        <v>0</v>
      </c>
      <c r="CX372" s="223">
        <v>0</v>
      </c>
      <c r="CY372" s="223">
        <v>0</v>
      </c>
      <c r="CZ372" s="223">
        <v>0</v>
      </c>
      <c r="DA372" s="224">
        <v>0.20589091364429818</v>
      </c>
      <c r="DB372" s="224">
        <v>0.20779723681566911</v>
      </c>
      <c r="DC372" s="224">
        <v>0.20972121044071659</v>
      </c>
      <c r="DD372" s="225">
        <v>0.20834238549623935</v>
      </c>
      <c r="DE372" s="225">
        <v>0.20697262572081923</v>
      </c>
      <c r="DF372" s="225">
        <v>0.20845845436248622</v>
      </c>
      <c r="DG372" s="225">
        <v>0.20995494956812369</v>
      </c>
      <c r="DH372" s="225">
        <v>0.21146218791155977</v>
      </c>
      <c r="DI372" s="225">
        <v>0.21298024651633571</v>
      </c>
      <c r="DJ372" s="225">
        <v>0.21450920305965229</v>
      </c>
      <c r="DK372" s="225">
        <v>0.21571337728930609</v>
      </c>
      <c r="DL372" s="225">
        <v>0.21692431130154582</v>
      </c>
      <c r="DM372" s="225">
        <v>0.21814204304325618</v>
      </c>
      <c r="DN372" s="225">
        <v>0.21936661067434141</v>
      </c>
      <c r="DO372" s="225">
        <v>0.22059805256892101</v>
      </c>
      <c r="DP372" s="224">
        <v>0</v>
      </c>
      <c r="DQ372" s="224">
        <v>0</v>
      </c>
      <c r="DR372" s="224">
        <v>0</v>
      </c>
      <c r="DS372" s="225">
        <v>0</v>
      </c>
      <c r="DT372" s="225">
        <v>0</v>
      </c>
      <c r="DU372" s="225">
        <v>0</v>
      </c>
      <c r="DV372" s="225">
        <v>0</v>
      </c>
      <c r="DW372" s="225">
        <v>0</v>
      </c>
      <c r="DX372" s="225">
        <v>0</v>
      </c>
      <c r="DY372" s="225">
        <v>0</v>
      </c>
      <c r="DZ372" s="225">
        <v>0</v>
      </c>
      <c r="EA372" s="225">
        <v>0</v>
      </c>
      <c r="EB372" s="225">
        <v>0</v>
      </c>
      <c r="EC372" s="225">
        <v>0</v>
      </c>
      <c r="ED372" s="225">
        <v>0</v>
      </c>
    </row>
    <row r="373" spans="1:134" ht="15" x14ac:dyDescent="0.25">
      <c r="A373" s="216">
        <v>135</v>
      </c>
      <c r="B373" s="216">
        <v>101</v>
      </c>
      <c r="C373" s="216" t="s">
        <v>1071</v>
      </c>
      <c r="D373" s="2">
        <v>99712</v>
      </c>
      <c r="E373" s="2">
        <v>99712</v>
      </c>
      <c r="F373" s="217" t="s">
        <v>703</v>
      </c>
      <c r="G373" s="20">
        <v>27</v>
      </c>
      <c r="H373" s="20">
        <v>10</v>
      </c>
      <c r="I373" s="20">
        <v>9</v>
      </c>
      <c r="J373" s="20">
        <v>1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20">
        <v>834.49503068156923</v>
      </c>
      <c r="T373" s="20">
        <v>834.49503068156923</v>
      </c>
      <c r="U373" s="20">
        <v>1408.3846153846155</v>
      </c>
      <c r="V373" s="20">
        <v>0</v>
      </c>
      <c r="W373" s="20">
        <v>0</v>
      </c>
      <c r="X373" s="20">
        <v>1365.173957061457</v>
      </c>
      <c r="Y373" s="20">
        <v>0.22912335412335413</v>
      </c>
      <c r="Z373" s="20">
        <v>9.7578828828828836</v>
      </c>
      <c r="AA373" s="20">
        <v>1.2993762993762994E-2</v>
      </c>
      <c r="AB373" s="218">
        <v>0</v>
      </c>
      <c r="AC373" s="218">
        <v>0</v>
      </c>
      <c r="AD373" s="219">
        <v>10</v>
      </c>
      <c r="AE373" s="220">
        <v>0.20621101871101871</v>
      </c>
      <c r="AF373" s="220">
        <v>8.7820945945945947</v>
      </c>
      <c r="AG373" s="221">
        <v>8.988305613305613</v>
      </c>
      <c r="AH373" s="220">
        <v>1.1694386694386695E-2</v>
      </c>
      <c r="AI373" s="220">
        <v>0.20829930512911277</v>
      </c>
      <c r="AJ373" s="220">
        <v>8.8710303312925927</v>
      </c>
      <c r="AK373" s="220">
        <v>9.079329636421706</v>
      </c>
      <c r="AL373" s="220">
        <v>1.1812815035677472E-2</v>
      </c>
      <c r="AM373" s="220">
        <v>0.1881580916301471</v>
      </c>
      <c r="AN373" s="220">
        <v>8.0132583106532778</v>
      </c>
      <c r="AO373" s="220">
        <v>8.2014164022834244</v>
      </c>
      <c r="AP373" s="220">
        <v>1.0670591207758814E-2</v>
      </c>
      <c r="AQ373" s="220">
        <v>0</v>
      </c>
      <c r="AR373" s="220">
        <v>0</v>
      </c>
      <c r="AS373" s="220">
        <v>8.2541479088448479</v>
      </c>
      <c r="AT373" s="220">
        <v>8.6569122516162373</v>
      </c>
      <c r="AU373" s="220">
        <v>9.079329636421706</v>
      </c>
      <c r="AV373" s="220">
        <v>9.5223590410559069</v>
      </c>
      <c r="AW373" s="220">
        <v>9.9870062370062378</v>
      </c>
      <c r="AX373" s="220">
        <v>7.4834161072663283</v>
      </c>
      <c r="AY373" s="220">
        <v>7.8341950197353425</v>
      </c>
      <c r="AZ373" s="220">
        <v>8.2014164022834244</v>
      </c>
      <c r="BA373" s="220">
        <v>8.5858509820343851</v>
      </c>
      <c r="BB373" s="220">
        <v>8.988305613305613</v>
      </c>
      <c r="BC373" s="220">
        <v>0</v>
      </c>
      <c r="BD373" s="220">
        <v>0</v>
      </c>
      <c r="BE373" s="220">
        <v>0</v>
      </c>
      <c r="BF373" s="220">
        <v>0</v>
      </c>
      <c r="BG373" s="220">
        <v>0</v>
      </c>
      <c r="BH373" s="222">
        <v>10.113419507725885</v>
      </c>
      <c r="BI373" s="222">
        <v>10.241432889092787</v>
      </c>
      <c r="BJ373" s="222">
        <v>10.371066634946347</v>
      </c>
      <c r="BK373" s="223">
        <v>10.302881422077085</v>
      </c>
      <c r="BL373" s="223">
        <v>10.235144497066504</v>
      </c>
      <c r="BM373" s="223">
        <v>10.308621222756088</v>
      </c>
      <c r="BN373" s="223">
        <v>10.382625427976576</v>
      </c>
      <c r="BO373" s="223">
        <v>10.457160899432575</v>
      </c>
      <c r="BP373" s="223">
        <v>10.532231451012933</v>
      </c>
      <c r="BQ373" s="223">
        <v>10.607840923985892</v>
      </c>
      <c r="BR373" s="223">
        <v>10.667389365221668</v>
      </c>
      <c r="BS373" s="223">
        <v>10.727272089077161</v>
      </c>
      <c r="BT373" s="223">
        <v>10.787490972089651</v>
      </c>
      <c r="BU373" s="223">
        <v>10.848047901330593</v>
      </c>
      <c r="BV373" s="223">
        <v>10.908944774464748</v>
      </c>
      <c r="BW373" s="222">
        <v>9.1020775569532955</v>
      </c>
      <c r="BX373" s="222">
        <v>9.2172896001835074</v>
      </c>
      <c r="BY373" s="222">
        <v>9.3339599714517121</v>
      </c>
      <c r="BZ373" s="223">
        <v>9.2725932798693762</v>
      </c>
      <c r="CA373" s="223">
        <v>9.2116300473598525</v>
      </c>
      <c r="CB373" s="223">
        <v>9.2777591004804787</v>
      </c>
      <c r="CC373" s="223">
        <v>9.3443628851789171</v>
      </c>
      <c r="CD373" s="223">
        <v>9.4114448094893177</v>
      </c>
      <c r="CE373" s="223">
        <v>9.4790083059116395</v>
      </c>
      <c r="CF373" s="223">
        <v>9.5470568315873017</v>
      </c>
      <c r="CG373" s="223">
        <v>9.6006504286995007</v>
      </c>
      <c r="CH373" s="223">
        <v>9.6545448801694445</v>
      </c>
      <c r="CI373" s="223">
        <v>9.7087418748806869</v>
      </c>
      <c r="CJ373" s="223">
        <v>9.763243111197534</v>
      </c>
      <c r="CK373" s="223">
        <v>9.8180502970182726</v>
      </c>
      <c r="CL373" s="222">
        <v>0</v>
      </c>
      <c r="CM373" s="222">
        <v>0</v>
      </c>
      <c r="CN373" s="222">
        <v>0</v>
      </c>
      <c r="CO373" s="223">
        <v>0</v>
      </c>
      <c r="CP373" s="223">
        <v>0</v>
      </c>
      <c r="CQ373" s="223">
        <v>0</v>
      </c>
      <c r="CR373" s="223">
        <v>0</v>
      </c>
      <c r="CS373" s="223">
        <v>0</v>
      </c>
      <c r="CT373" s="223">
        <v>0</v>
      </c>
      <c r="CU373" s="223">
        <v>0</v>
      </c>
      <c r="CV373" s="223">
        <v>0</v>
      </c>
      <c r="CW373" s="223">
        <v>0</v>
      </c>
      <c r="CX373" s="223">
        <v>0</v>
      </c>
      <c r="CY373" s="223">
        <v>0</v>
      </c>
      <c r="CZ373" s="223">
        <v>0</v>
      </c>
      <c r="DA373" s="224">
        <v>1.3158235112836175E-2</v>
      </c>
      <c r="DB373" s="224">
        <v>1.3324789082868575E-2</v>
      </c>
      <c r="DC373" s="224">
        <v>1.3493451255459728E-2</v>
      </c>
      <c r="DD373" s="225">
        <v>1.3404737733641797E-2</v>
      </c>
      <c r="DE373" s="225">
        <v>1.3316607464307186E-2</v>
      </c>
      <c r="DF373" s="225">
        <v>1.3412205598173415E-2</v>
      </c>
      <c r="DG373" s="225">
        <v>1.3508490018184459E-2</v>
      </c>
      <c r="DH373" s="225">
        <v>1.3605465651096247E-2</v>
      </c>
      <c r="DI373" s="225">
        <v>1.370313745903322E-2</v>
      </c>
      <c r="DJ373" s="225">
        <v>1.3801510439742247E-2</v>
      </c>
      <c r="DK373" s="225">
        <v>1.3878986944082315E-2</v>
      </c>
      <c r="DL373" s="225">
        <v>1.3956898372465731E-2</v>
      </c>
      <c r="DM373" s="225">
        <v>1.4035247166392989E-2</v>
      </c>
      <c r="DN373" s="225">
        <v>1.4114035781070249E-2</v>
      </c>
      <c r="DO373" s="225">
        <v>1.4193266685486271E-2</v>
      </c>
      <c r="DP373" s="224">
        <v>0</v>
      </c>
      <c r="DQ373" s="224">
        <v>0</v>
      </c>
      <c r="DR373" s="224">
        <v>0</v>
      </c>
      <c r="DS373" s="225">
        <v>0</v>
      </c>
      <c r="DT373" s="225">
        <v>0</v>
      </c>
      <c r="DU373" s="225">
        <v>0</v>
      </c>
      <c r="DV373" s="225">
        <v>0</v>
      </c>
      <c r="DW373" s="225">
        <v>0</v>
      </c>
      <c r="DX373" s="225">
        <v>0</v>
      </c>
      <c r="DY373" s="225">
        <v>0</v>
      </c>
      <c r="DZ373" s="225">
        <v>0</v>
      </c>
      <c r="EA373" s="225">
        <v>0</v>
      </c>
      <c r="EB373" s="225">
        <v>0</v>
      </c>
      <c r="EC373" s="225">
        <v>0</v>
      </c>
      <c r="ED373" s="225">
        <v>0</v>
      </c>
    </row>
    <row r="374" spans="1:134" ht="15" x14ac:dyDescent="0.25">
      <c r="A374" s="216">
        <v>136</v>
      </c>
      <c r="B374" s="216">
        <v>101</v>
      </c>
      <c r="C374" s="216" t="s">
        <v>1072</v>
      </c>
      <c r="D374" s="2">
        <v>99712</v>
      </c>
      <c r="E374" s="2">
        <v>99712</v>
      </c>
      <c r="F374" s="217" t="s">
        <v>703</v>
      </c>
      <c r="G374" s="20">
        <v>4</v>
      </c>
      <c r="H374" s="20">
        <v>2</v>
      </c>
      <c r="I374" s="20">
        <v>2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834.49503068156923</v>
      </c>
      <c r="T374" s="20">
        <v>834.49503068156923</v>
      </c>
      <c r="U374" s="20">
        <v>1408.3846153846155</v>
      </c>
      <c r="V374" s="20">
        <v>0</v>
      </c>
      <c r="W374" s="20">
        <v>0</v>
      </c>
      <c r="X374" s="20">
        <v>1365.173957061457</v>
      </c>
      <c r="Y374" s="20">
        <v>4.5824670824670823E-2</v>
      </c>
      <c r="Z374" s="20">
        <v>1.9515765765765767</v>
      </c>
      <c r="AA374" s="20">
        <v>2.5987525987525989E-3</v>
      </c>
      <c r="AB374" s="218">
        <v>0</v>
      </c>
      <c r="AC374" s="218">
        <v>0</v>
      </c>
      <c r="AD374" s="219">
        <v>2</v>
      </c>
      <c r="AE374" s="220">
        <v>4.5824670824670823E-2</v>
      </c>
      <c r="AF374" s="220">
        <v>1.9515765765765767</v>
      </c>
      <c r="AG374" s="221">
        <v>1.9974012474012475</v>
      </c>
      <c r="AH374" s="220">
        <v>2.5987525987525989E-3</v>
      </c>
      <c r="AI374" s="220">
        <v>4.1659861025822545E-2</v>
      </c>
      <c r="AJ374" s="220">
        <v>1.7742060662585184</v>
      </c>
      <c r="AK374" s="220">
        <v>1.8158659272843409</v>
      </c>
      <c r="AL374" s="220">
        <v>2.3625630071354943E-3</v>
      </c>
      <c r="AM374" s="220">
        <v>4.1812909251143796E-2</v>
      </c>
      <c r="AN374" s="220">
        <v>1.7807240690340618</v>
      </c>
      <c r="AO374" s="220">
        <v>1.8225369782852057</v>
      </c>
      <c r="AP374" s="220">
        <v>2.3712424906130701E-3</v>
      </c>
      <c r="AQ374" s="220">
        <v>0</v>
      </c>
      <c r="AR374" s="220">
        <v>0</v>
      </c>
      <c r="AS374" s="220">
        <v>1.6508295817689698</v>
      </c>
      <c r="AT374" s="220">
        <v>1.7313824503232471</v>
      </c>
      <c r="AU374" s="220">
        <v>1.8158659272843409</v>
      </c>
      <c r="AV374" s="220">
        <v>1.9044718082111811</v>
      </c>
      <c r="AW374" s="220">
        <v>1.9974012474012475</v>
      </c>
      <c r="AX374" s="220">
        <v>1.6629813571702954</v>
      </c>
      <c r="AY374" s="220">
        <v>1.740932226607854</v>
      </c>
      <c r="AZ374" s="220">
        <v>1.8225369782852054</v>
      </c>
      <c r="BA374" s="220">
        <v>1.9079668848965303</v>
      </c>
      <c r="BB374" s="220">
        <v>1.9974012474012475</v>
      </c>
      <c r="BC374" s="220">
        <v>0</v>
      </c>
      <c r="BD374" s="220">
        <v>0</v>
      </c>
      <c r="BE374" s="220">
        <v>0</v>
      </c>
      <c r="BF374" s="220">
        <v>0</v>
      </c>
      <c r="BG374" s="220">
        <v>0</v>
      </c>
      <c r="BH374" s="222">
        <v>2.022683901545177</v>
      </c>
      <c r="BI374" s="222">
        <v>2.0482865778185571</v>
      </c>
      <c r="BJ374" s="222">
        <v>2.0742133269892693</v>
      </c>
      <c r="BK374" s="223">
        <v>2.0605762844154167</v>
      </c>
      <c r="BL374" s="223">
        <v>2.0470288994133008</v>
      </c>
      <c r="BM374" s="223">
        <v>2.0617242445512174</v>
      </c>
      <c r="BN374" s="223">
        <v>2.076525085595315</v>
      </c>
      <c r="BO374" s="223">
        <v>2.0914321798865152</v>
      </c>
      <c r="BP374" s="223">
        <v>2.1064462902025864</v>
      </c>
      <c r="BQ374" s="223">
        <v>2.1215681847971783</v>
      </c>
      <c r="BR374" s="223">
        <v>2.1334778730443333</v>
      </c>
      <c r="BS374" s="223">
        <v>2.145454417815432</v>
      </c>
      <c r="BT374" s="223">
        <v>2.1574981944179301</v>
      </c>
      <c r="BU374" s="223">
        <v>2.1696095802661186</v>
      </c>
      <c r="BV374" s="223">
        <v>2.1817889548929497</v>
      </c>
      <c r="BW374" s="222">
        <v>2.022683901545177</v>
      </c>
      <c r="BX374" s="222">
        <v>2.0482865778185571</v>
      </c>
      <c r="BY374" s="222">
        <v>2.0742133269892693</v>
      </c>
      <c r="BZ374" s="223">
        <v>2.0605762844154167</v>
      </c>
      <c r="CA374" s="223">
        <v>2.0470288994133008</v>
      </c>
      <c r="CB374" s="223">
        <v>2.0617242445512174</v>
      </c>
      <c r="CC374" s="223">
        <v>2.076525085595315</v>
      </c>
      <c r="CD374" s="223">
        <v>2.0914321798865152</v>
      </c>
      <c r="CE374" s="223">
        <v>2.1064462902025864</v>
      </c>
      <c r="CF374" s="223">
        <v>2.1215681847971783</v>
      </c>
      <c r="CG374" s="223">
        <v>2.1334778730443333</v>
      </c>
      <c r="CH374" s="223">
        <v>2.145454417815432</v>
      </c>
      <c r="CI374" s="223">
        <v>2.1574981944179301</v>
      </c>
      <c r="CJ374" s="223">
        <v>2.1696095802661186</v>
      </c>
      <c r="CK374" s="223">
        <v>2.1817889548929497</v>
      </c>
      <c r="CL374" s="222">
        <v>0</v>
      </c>
      <c r="CM374" s="222">
        <v>0</v>
      </c>
      <c r="CN374" s="222">
        <v>0</v>
      </c>
      <c r="CO374" s="223">
        <v>0</v>
      </c>
      <c r="CP374" s="223">
        <v>0</v>
      </c>
      <c r="CQ374" s="223">
        <v>0</v>
      </c>
      <c r="CR374" s="223">
        <v>0</v>
      </c>
      <c r="CS374" s="223">
        <v>0</v>
      </c>
      <c r="CT374" s="223">
        <v>0</v>
      </c>
      <c r="CU374" s="223">
        <v>0</v>
      </c>
      <c r="CV374" s="223">
        <v>0</v>
      </c>
      <c r="CW374" s="223">
        <v>0</v>
      </c>
      <c r="CX374" s="223">
        <v>0</v>
      </c>
      <c r="CY374" s="223">
        <v>0</v>
      </c>
      <c r="CZ374" s="223">
        <v>0</v>
      </c>
      <c r="DA374" s="224">
        <v>2.6316470225672354E-3</v>
      </c>
      <c r="DB374" s="224">
        <v>2.6649578165737148E-3</v>
      </c>
      <c r="DC374" s="224">
        <v>2.6986902510919455E-3</v>
      </c>
      <c r="DD374" s="225">
        <v>2.6809475467283591E-3</v>
      </c>
      <c r="DE374" s="225">
        <v>2.6633214928614372E-3</v>
      </c>
      <c r="DF374" s="225">
        <v>2.6824411196346831E-3</v>
      </c>
      <c r="DG374" s="225">
        <v>2.7016980036368918E-3</v>
      </c>
      <c r="DH374" s="225">
        <v>2.7210931302192494E-3</v>
      </c>
      <c r="DI374" s="225">
        <v>2.7406274918066438E-3</v>
      </c>
      <c r="DJ374" s="225">
        <v>2.7603020879484494E-3</v>
      </c>
      <c r="DK374" s="225">
        <v>2.775797388816463E-3</v>
      </c>
      <c r="DL374" s="225">
        <v>2.7913796744931463E-3</v>
      </c>
      <c r="DM374" s="225">
        <v>2.8070494332785977E-3</v>
      </c>
      <c r="DN374" s="225">
        <v>2.8228071562140496E-3</v>
      </c>
      <c r="DO374" s="225">
        <v>2.8386533370972542E-3</v>
      </c>
      <c r="DP374" s="224">
        <v>0</v>
      </c>
      <c r="DQ374" s="224">
        <v>0</v>
      </c>
      <c r="DR374" s="224">
        <v>0</v>
      </c>
      <c r="DS374" s="225">
        <v>0</v>
      </c>
      <c r="DT374" s="225">
        <v>0</v>
      </c>
      <c r="DU374" s="225">
        <v>0</v>
      </c>
      <c r="DV374" s="225">
        <v>0</v>
      </c>
      <c r="DW374" s="225">
        <v>0</v>
      </c>
      <c r="DX374" s="225">
        <v>0</v>
      </c>
      <c r="DY374" s="225">
        <v>0</v>
      </c>
      <c r="DZ374" s="225">
        <v>0</v>
      </c>
      <c r="EA374" s="225">
        <v>0</v>
      </c>
      <c r="EB374" s="225">
        <v>0</v>
      </c>
      <c r="EC374" s="225">
        <v>0</v>
      </c>
      <c r="ED374" s="225">
        <v>0</v>
      </c>
    </row>
    <row r="375" spans="1:134" ht="15" x14ac:dyDescent="0.25">
      <c r="A375" s="216">
        <v>92</v>
      </c>
      <c r="B375" s="216">
        <v>102</v>
      </c>
      <c r="C375" s="216" t="s">
        <v>1073</v>
      </c>
      <c r="D375" s="2">
        <v>99709</v>
      </c>
      <c r="E375" s="2">
        <v>99709</v>
      </c>
      <c r="F375" s="217" t="s">
        <v>703</v>
      </c>
      <c r="G375" s="20">
        <v>14</v>
      </c>
      <c r="H375" s="20">
        <v>13</v>
      </c>
      <c r="I375" s="20">
        <v>6</v>
      </c>
      <c r="J375" s="20">
        <v>7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0">
        <v>834.49503068156923</v>
      </c>
      <c r="T375" s="20">
        <v>834.49503068156923</v>
      </c>
      <c r="U375" s="20">
        <v>1408.3846153846155</v>
      </c>
      <c r="V375" s="20">
        <v>0</v>
      </c>
      <c r="W375" s="20">
        <v>0</v>
      </c>
      <c r="X375" s="20">
        <v>1365.173957061457</v>
      </c>
      <c r="Y375" s="20">
        <v>0.29786036036036034</v>
      </c>
      <c r="Z375" s="20">
        <v>12.685247747747749</v>
      </c>
      <c r="AA375" s="20">
        <v>1.6891891891891893E-2</v>
      </c>
      <c r="AB375" s="218">
        <v>0</v>
      </c>
      <c r="AC375" s="218">
        <v>0</v>
      </c>
      <c r="AD375" s="219">
        <v>13</v>
      </c>
      <c r="AE375" s="220">
        <v>0.13747401247401247</v>
      </c>
      <c r="AF375" s="220">
        <v>5.8547297297297298</v>
      </c>
      <c r="AG375" s="221">
        <v>5.992203742203742</v>
      </c>
      <c r="AH375" s="220">
        <v>7.7962577962577967E-3</v>
      </c>
      <c r="AI375" s="220">
        <v>0.28361024265714757</v>
      </c>
      <c r="AJ375" s="220">
        <v>12.078365135771037</v>
      </c>
      <c r="AK375" s="220">
        <v>12.361975378428184</v>
      </c>
      <c r="AL375" s="220">
        <v>1.6083756672428031E-2</v>
      </c>
      <c r="AM375" s="220">
        <v>0.13114397055276233</v>
      </c>
      <c r="AN375" s="220">
        <v>5.5851465266222737</v>
      </c>
      <c r="AO375" s="220">
        <v>5.7162904971750361</v>
      </c>
      <c r="AP375" s="220">
        <v>7.4372762128220608E-3</v>
      </c>
      <c r="AQ375" s="220">
        <v>0</v>
      </c>
      <c r="AR375" s="220">
        <v>0</v>
      </c>
      <c r="AS375" s="220">
        <v>11.770558635449371</v>
      </c>
      <c r="AT375" s="220">
        <v>12.062642995702491</v>
      </c>
      <c r="AU375" s="220">
        <v>12.361975378428184</v>
      </c>
      <c r="AV375" s="220">
        <v>12.668735642040359</v>
      </c>
      <c r="AW375" s="220">
        <v>12.983108108108109</v>
      </c>
      <c r="AX375" s="220">
        <v>5.4530817799056388</v>
      </c>
      <c r="AY375" s="220">
        <v>5.5831352803593202</v>
      </c>
      <c r="AZ375" s="220">
        <v>5.7162904971750352</v>
      </c>
      <c r="BA375" s="220">
        <v>5.8526214048660226</v>
      </c>
      <c r="BB375" s="220">
        <v>5.992203742203742</v>
      </c>
      <c r="BC375" s="220">
        <v>0</v>
      </c>
      <c r="BD375" s="220">
        <v>0</v>
      </c>
      <c r="BE375" s="220">
        <v>0</v>
      </c>
      <c r="BF375" s="220">
        <v>0</v>
      </c>
      <c r="BG375" s="220">
        <v>0</v>
      </c>
      <c r="BH375" s="222">
        <v>13.049615754357898</v>
      </c>
      <c r="BI375" s="222">
        <v>13.116464094605833</v>
      </c>
      <c r="BJ375" s="222">
        <v>13.183654874100869</v>
      </c>
      <c r="BK375" s="223">
        <v>13.096978127568702</v>
      </c>
      <c r="BL375" s="223">
        <v>13.010871242615979</v>
      </c>
      <c r="BM375" s="223">
        <v>13.104274537269042</v>
      </c>
      <c r="BN375" s="223">
        <v>13.198348361611421</v>
      </c>
      <c r="BO375" s="223">
        <v>13.29309752928557</v>
      </c>
      <c r="BP375" s="223">
        <v>13.388526888490428</v>
      </c>
      <c r="BQ375" s="223">
        <v>13.484641322229511</v>
      </c>
      <c r="BR375" s="223">
        <v>13.560339042162944</v>
      </c>
      <c r="BS375" s="223">
        <v>13.636461700711072</v>
      </c>
      <c r="BT375" s="223">
        <v>13.713011683319937</v>
      </c>
      <c r="BU375" s="223">
        <v>13.789991388826579</v>
      </c>
      <c r="BV375" s="223">
        <v>13.867403229534201</v>
      </c>
      <c r="BW375" s="222">
        <v>6.022899578934414</v>
      </c>
      <c r="BX375" s="222">
        <v>6.0537526590488451</v>
      </c>
      <c r="BY375" s="222">
        <v>6.0847637880465539</v>
      </c>
      <c r="BZ375" s="223">
        <v>6.0447591358009385</v>
      </c>
      <c r="CA375" s="223">
        <v>6.0050174965919894</v>
      </c>
      <c r="CB375" s="223">
        <v>6.0481267095087876</v>
      </c>
      <c r="CC375" s="223">
        <v>6.0915453976668088</v>
      </c>
      <c r="CD375" s="223">
        <v>6.1352757827471853</v>
      </c>
      <c r="CE375" s="223">
        <v>6.1793201023801974</v>
      </c>
      <c r="CF375" s="223">
        <v>6.2236806102597733</v>
      </c>
      <c r="CG375" s="223">
        <v>6.2586180194598189</v>
      </c>
      <c r="CH375" s="223">
        <v>6.2937515541743405</v>
      </c>
      <c r="CI375" s="223">
        <v>6.3290823153784324</v>
      </c>
      <c r="CJ375" s="223">
        <v>6.364611410227651</v>
      </c>
      <c r="CK375" s="223">
        <v>6.4003399520927076</v>
      </c>
      <c r="CL375" s="222">
        <v>0</v>
      </c>
      <c r="CM375" s="222">
        <v>0</v>
      </c>
      <c r="CN375" s="222">
        <v>0</v>
      </c>
      <c r="CO375" s="223">
        <v>0</v>
      </c>
      <c r="CP375" s="223">
        <v>0</v>
      </c>
      <c r="CQ375" s="223">
        <v>0</v>
      </c>
      <c r="CR375" s="223">
        <v>0</v>
      </c>
      <c r="CS375" s="223">
        <v>0</v>
      </c>
      <c r="CT375" s="223">
        <v>0</v>
      </c>
      <c r="CU375" s="223">
        <v>0</v>
      </c>
      <c r="CV375" s="223">
        <v>0</v>
      </c>
      <c r="CW375" s="223">
        <v>0</v>
      </c>
      <c r="CX375" s="223">
        <v>0</v>
      </c>
      <c r="CY375" s="223">
        <v>0</v>
      </c>
      <c r="CZ375" s="223">
        <v>0</v>
      </c>
      <c r="DA375" s="224">
        <v>1.6978422787350896E-2</v>
      </c>
      <c r="DB375" s="224">
        <v>1.7065396948485342E-2</v>
      </c>
      <c r="DC375" s="224">
        <v>1.7152816645980833E-2</v>
      </c>
      <c r="DD375" s="225">
        <v>1.7040044402249155E-2</v>
      </c>
      <c r="DE375" s="225">
        <v>1.6928013586541734E-2</v>
      </c>
      <c r="DF375" s="225">
        <v>1.7049537519215511E-2</v>
      </c>
      <c r="DG375" s="225">
        <v>1.717193385585665E-2</v>
      </c>
      <c r="DH375" s="225">
        <v>1.7295208859335897E-2</v>
      </c>
      <c r="DI375" s="225">
        <v>1.7419368837484295E-2</v>
      </c>
      <c r="DJ375" s="225">
        <v>1.7544420143415961E-2</v>
      </c>
      <c r="DK375" s="225">
        <v>1.7642907939322071E-2</v>
      </c>
      <c r="DL375" s="225">
        <v>1.7741948608783597E-2</v>
      </c>
      <c r="DM375" s="225">
        <v>1.7841545255425369E-2</v>
      </c>
      <c r="DN375" s="225">
        <v>1.7941701000294793E-2</v>
      </c>
      <c r="DO375" s="225">
        <v>1.8042418981959667E-2</v>
      </c>
      <c r="DP375" s="224">
        <v>0</v>
      </c>
      <c r="DQ375" s="224">
        <v>0</v>
      </c>
      <c r="DR375" s="224">
        <v>0</v>
      </c>
      <c r="DS375" s="225">
        <v>0</v>
      </c>
      <c r="DT375" s="225">
        <v>0</v>
      </c>
      <c r="DU375" s="225">
        <v>0</v>
      </c>
      <c r="DV375" s="225">
        <v>0</v>
      </c>
      <c r="DW375" s="225">
        <v>0</v>
      </c>
      <c r="DX375" s="225">
        <v>0</v>
      </c>
      <c r="DY375" s="225">
        <v>0</v>
      </c>
      <c r="DZ375" s="225">
        <v>0</v>
      </c>
      <c r="EA375" s="225">
        <v>0</v>
      </c>
      <c r="EB375" s="225">
        <v>0</v>
      </c>
      <c r="EC375" s="225">
        <v>0</v>
      </c>
      <c r="ED375" s="225">
        <v>0</v>
      </c>
    </row>
    <row r="376" spans="1:134" ht="15" x14ac:dyDescent="0.25">
      <c r="A376" s="216">
        <v>95</v>
      </c>
      <c r="B376" s="216">
        <v>102</v>
      </c>
      <c r="C376" s="216" t="s">
        <v>1074</v>
      </c>
      <c r="D376" s="2">
        <v>99709</v>
      </c>
      <c r="E376" s="2">
        <v>99709</v>
      </c>
      <c r="F376" s="217" t="s">
        <v>703</v>
      </c>
      <c r="G376" s="20">
        <v>295</v>
      </c>
      <c r="H376" s="20">
        <v>124</v>
      </c>
      <c r="I376" s="20">
        <v>117</v>
      </c>
      <c r="J376" s="20">
        <v>7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  <c r="S376" s="20">
        <v>834.49503068156923</v>
      </c>
      <c r="T376" s="20">
        <v>834.49503068156923</v>
      </c>
      <c r="U376" s="20">
        <v>1408.3846153846155</v>
      </c>
      <c r="V376" s="20">
        <v>0</v>
      </c>
      <c r="W376" s="20">
        <v>0</v>
      </c>
      <c r="X376" s="20">
        <v>1365.173957061457</v>
      </c>
      <c r="Y376" s="20">
        <v>2.8411295911295911</v>
      </c>
      <c r="Z376" s="20">
        <v>120.99774774774775</v>
      </c>
      <c r="AA376" s="20">
        <v>0.16112266112266113</v>
      </c>
      <c r="AB376" s="218">
        <v>0</v>
      </c>
      <c r="AC376" s="218">
        <v>0</v>
      </c>
      <c r="AD376" s="219">
        <v>124</v>
      </c>
      <c r="AE376" s="220">
        <v>2.680743243243243</v>
      </c>
      <c r="AF376" s="220">
        <v>114.16722972972973</v>
      </c>
      <c r="AG376" s="221">
        <v>116.84797297297297</v>
      </c>
      <c r="AH376" s="220">
        <v>0.15202702702702703</v>
      </c>
      <c r="AI376" s="220">
        <v>2.705205391498946</v>
      </c>
      <c r="AJ376" s="220">
        <v>115.20902129504681</v>
      </c>
      <c r="AK376" s="220">
        <v>117.91422668654576</v>
      </c>
      <c r="AL376" s="220">
        <v>0.1534142944139289</v>
      </c>
      <c r="AM376" s="220">
        <v>2.5573074257788653</v>
      </c>
      <c r="AN376" s="220">
        <v>108.91035726913432</v>
      </c>
      <c r="AO376" s="220">
        <v>111.46766469491318</v>
      </c>
      <c r="AP376" s="220">
        <v>0.14502688615003018</v>
      </c>
      <c r="AQ376" s="220">
        <v>0</v>
      </c>
      <c r="AR376" s="220">
        <v>0</v>
      </c>
      <c r="AS376" s="220">
        <v>112.27302083044015</v>
      </c>
      <c r="AT376" s="220">
        <v>115.05905626670068</v>
      </c>
      <c r="AU376" s="220">
        <v>117.91422668654575</v>
      </c>
      <c r="AV376" s="220">
        <v>120.8402476625388</v>
      </c>
      <c r="AW376" s="220">
        <v>123.83887733887734</v>
      </c>
      <c r="AX376" s="220">
        <v>106.33509470815997</v>
      </c>
      <c r="AY376" s="220">
        <v>108.87113796700673</v>
      </c>
      <c r="AZ376" s="220">
        <v>111.4676646949132</v>
      </c>
      <c r="BA376" s="220">
        <v>114.12611739488744</v>
      </c>
      <c r="BB376" s="220">
        <v>116.84797297297297</v>
      </c>
      <c r="BC376" s="220">
        <v>0</v>
      </c>
      <c r="BD376" s="220">
        <v>0</v>
      </c>
      <c r="BE376" s="220">
        <v>0</v>
      </c>
      <c r="BF376" s="220">
        <v>0</v>
      </c>
      <c r="BG376" s="220">
        <v>0</v>
      </c>
      <c r="BH376" s="222">
        <v>124.47325796464456</v>
      </c>
      <c r="BI376" s="222">
        <v>125.11088828700947</v>
      </c>
      <c r="BJ376" s="222">
        <v>125.75178495296213</v>
      </c>
      <c r="BK376" s="223">
        <v>124.92502213988607</v>
      </c>
      <c r="BL376" s="223">
        <v>124.10369492956779</v>
      </c>
      <c r="BM376" s="223">
        <v>124.99461866318163</v>
      </c>
      <c r="BN376" s="223">
        <v>125.89193821844739</v>
      </c>
      <c r="BO376" s="223">
        <v>126.79569951010851</v>
      </c>
      <c r="BP376" s="223">
        <v>127.70594878252409</v>
      </c>
      <c r="BQ376" s="223">
        <v>128.62273261203532</v>
      </c>
      <c r="BR376" s="223">
        <v>129.34477240216961</v>
      </c>
      <c r="BS376" s="223">
        <v>130.07086545293637</v>
      </c>
      <c r="BT376" s="223">
        <v>130.80103451782094</v>
      </c>
      <c r="BU376" s="223">
        <v>131.53530247803812</v>
      </c>
      <c r="BV376" s="223">
        <v>132.27369234324931</v>
      </c>
      <c r="BW376" s="222">
        <v>117.44654178922107</v>
      </c>
      <c r="BX376" s="222">
        <v>118.04817685145248</v>
      </c>
      <c r="BY376" s="222">
        <v>118.6528938669078</v>
      </c>
      <c r="BZ376" s="223">
        <v>117.87280314811831</v>
      </c>
      <c r="CA376" s="223">
        <v>117.09784118354379</v>
      </c>
      <c r="CB376" s="223">
        <v>117.93847083542137</v>
      </c>
      <c r="CC376" s="223">
        <v>118.78513525450278</v>
      </c>
      <c r="CD376" s="223">
        <v>119.63787776357012</v>
      </c>
      <c r="CE376" s="223">
        <v>120.49674199641385</v>
      </c>
      <c r="CF376" s="223">
        <v>121.36177190006558</v>
      </c>
      <c r="CG376" s="223">
        <v>122.04305137946648</v>
      </c>
      <c r="CH376" s="223">
        <v>122.72815530639964</v>
      </c>
      <c r="CI376" s="223">
        <v>123.41710514987943</v>
      </c>
      <c r="CJ376" s="223">
        <v>124.10992249943919</v>
      </c>
      <c r="CK376" s="223">
        <v>124.8066290658078</v>
      </c>
      <c r="CL376" s="222">
        <v>0</v>
      </c>
      <c r="CM376" s="222">
        <v>0</v>
      </c>
      <c r="CN376" s="222">
        <v>0</v>
      </c>
      <c r="CO376" s="223">
        <v>0</v>
      </c>
      <c r="CP376" s="223">
        <v>0</v>
      </c>
      <c r="CQ376" s="223">
        <v>0</v>
      </c>
      <c r="CR376" s="223">
        <v>0</v>
      </c>
      <c r="CS376" s="223">
        <v>0</v>
      </c>
      <c r="CT376" s="223">
        <v>0</v>
      </c>
      <c r="CU376" s="223">
        <v>0</v>
      </c>
      <c r="CV376" s="223">
        <v>0</v>
      </c>
      <c r="CW376" s="223">
        <v>0</v>
      </c>
      <c r="CX376" s="223">
        <v>0</v>
      </c>
      <c r="CY376" s="223">
        <v>0</v>
      </c>
      <c r="CZ376" s="223">
        <v>0</v>
      </c>
      <c r="DA376" s="224">
        <v>0.16194803274088548</v>
      </c>
      <c r="DB376" s="224">
        <v>0.16277763243170632</v>
      </c>
      <c r="DC376" s="224">
        <v>0.16361148185397104</v>
      </c>
      <c r="DD376" s="225">
        <v>0.16253580814453042</v>
      </c>
      <c r="DE376" s="225">
        <v>0.16146720651778274</v>
      </c>
      <c r="DF376" s="225">
        <v>0.16262635787559412</v>
      </c>
      <c r="DG376" s="225">
        <v>0.1637938306250942</v>
      </c>
      <c r="DH376" s="225">
        <v>0.16496968450443472</v>
      </c>
      <c r="DI376" s="225">
        <v>0.16615397968061943</v>
      </c>
      <c r="DJ376" s="225">
        <v>0.16734677675258305</v>
      </c>
      <c r="DK376" s="225">
        <v>0.16828619880584131</v>
      </c>
      <c r="DL376" s="225">
        <v>0.16923089442224354</v>
      </c>
      <c r="DM376" s="225">
        <v>0.17018089320559582</v>
      </c>
      <c r="DN376" s="225">
        <v>0.17113622492588881</v>
      </c>
      <c r="DO376" s="225">
        <v>0.17209691952023071</v>
      </c>
      <c r="DP376" s="224">
        <v>0</v>
      </c>
      <c r="DQ376" s="224">
        <v>0</v>
      </c>
      <c r="DR376" s="224">
        <v>0</v>
      </c>
      <c r="DS376" s="225">
        <v>0</v>
      </c>
      <c r="DT376" s="225">
        <v>0</v>
      </c>
      <c r="DU376" s="225">
        <v>0</v>
      </c>
      <c r="DV376" s="225">
        <v>0</v>
      </c>
      <c r="DW376" s="225">
        <v>0</v>
      </c>
      <c r="DX376" s="225">
        <v>0</v>
      </c>
      <c r="DY376" s="225">
        <v>0</v>
      </c>
      <c r="DZ376" s="225">
        <v>0</v>
      </c>
      <c r="EA376" s="225">
        <v>0</v>
      </c>
      <c r="EB376" s="225">
        <v>0</v>
      </c>
      <c r="EC376" s="225">
        <v>0</v>
      </c>
      <c r="ED376" s="225">
        <v>0</v>
      </c>
    </row>
    <row r="377" spans="1:134" ht="15" x14ac:dyDescent="0.25">
      <c r="A377" s="216">
        <v>103</v>
      </c>
      <c r="B377" s="216">
        <v>102</v>
      </c>
      <c r="C377" s="216" t="s">
        <v>1075</v>
      </c>
      <c r="D377" s="2">
        <v>99709</v>
      </c>
      <c r="E377" s="2">
        <v>99709</v>
      </c>
      <c r="F377" s="217" t="s">
        <v>773</v>
      </c>
      <c r="G377" s="20">
        <v>4</v>
      </c>
      <c r="H377" s="20">
        <v>1</v>
      </c>
      <c r="I377" s="20">
        <v>1</v>
      </c>
      <c r="J377" s="20">
        <v>0</v>
      </c>
      <c r="K377" s="20">
        <v>0</v>
      </c>
      <c r="L377" s="20">
        <v>12</v>
      </c>
      <c r="M377" s="20">
        <v>12</v>
      </c>
      <c r="N377" s="20">
        <v>0</v>
      </c>
      <c r="O377" s="20">
        <v>0</v>
      </c>
      <c r="P377" s="20">
        <v>0</v>
      </c>
      <c r="Q377" s="20">
        <v>12</v>
      </c>
      <c r="R377" s="20">
        <v>0</v>
      </c>
      <c r="S377" s="20">
        <v>1443.5833333333333</v>
      </c>
      <c r="T377" s="20">
        <v>1443.5833333333333</v>
      </c>
      <c r="U377" s="20">
        <v>0</v>
      </c>
      <c r="V377" s="20">
        <v>0</v>
      </c>
      <c r="W377" s="20">
        <v>0</v>
      </c>
      <c r="X377" s="20">
        <v>1443.5833333333333</v>
      </c>
      <c r="Y377" s="20">
        <v>0</v>
      </c>
      <c r="Z377" s="20">
        <v>1</v>
      </c>
      <c r="AA377" s="20">
        <v>0</v>
      </c>
      <c r="AB377" s="218">
        <v>0</v>
      </c>
      <c r="AC377" s="218">
        <v>0</v>
      </c>
      <c r="AD377" s="219">
        <v>1</v>
      </c>
      <c r="AE377" s="220">
        <v>0</v>
      </c>
      <c r="AF377" s="220">
        <v>1</v>
      </c>
      <c r="AG377" s="221">
        <v>1</v>
      </c>
      <c r="AH377" s="220">
        <v>0</v>
      </c>
      <c r="AI377" s="220">
        <v>0</v>
      </c>
      <c r="AJ377" s="220">
        <v>0.95215839500773936</v>
      </c>
      <c r="AK377" s="220">
        <v>0.95215839500773936</v>
      </c>
      <c r="AL377" s="220">
        <v>0</v>
      </c>
      <c r="AM377" s="220">
        <v>0</v>
      </c>
      <c r="AN377" s="220">
        <v>0.95395462889797633</v>
      </c>
      <c r="AO377" s="220">
        <v>0.95395462889797633</v>
      </c>
      <c r="AP377" s="220">
        <v>0</v>
      </c>
      <c r="AQ377" s="220">
        <v>0</v>
      </c>
      <c r="AR377" s="220">
        <v>0</v>
      </c>
      <c r="AS377" s="220">
        <v>0.90660560918371424</v>
      </c>
      <c r="AT377" s="220">
        <v>0.92910286930209141</v>
      </c>
      <c r="AU377" s="220">
        <v>0.95215839500773936</v>
      </c>
      <c r="AV377" s="220">
        <v>0.97578603956386833</v>
      </c>
      <c r="AW377" s="220">
        <v>1</v>
      </c>
      <c r="AX377" s="220">
        <v>0.91002943399587566</v>
      </c>
      <c r="AY377" s="220">
        <v>0.93173321878838855</v>
      </c>
      <c r="AZ377" s="220">
        <v>0.95395462889797633</v>
      </c>
      <c r="BA377" s="220">
        <v>0.97670600945114305</v>
      </c>
      <c r="BB377" s="220">
        <v>1</v>
      </c>
      <c r="BC377" s="220">
        <v>0</v>
      </c>
      <c r="BD377" s="220">
        <v>0</v>
      </c>
      <c r="BE377" s="220">
        <v>0</v>
      </c>
      <c r="BF377" s="220">
        <v>0</v>
      </c>
      <c r="BG377" s="220">
        <v>0</v>
      </c>
      <c r="BH377" s="222">
        <v>1.005122629011173</v>
      </c>
      <c r="BI377" s="222">
        <v>1.0102714993503321</v>
      </c>
      <c r="BJ377" s="222">
        <v>1.0154467454420653</v>
      </c>
      <c r="BK377" s="223">
        <v>1.0087706286131499</v>
      </c>
      <c r="BL377" s="223">
        <v>1.0021384043232706</v>
      </c>
      <c r="BM377" s="223">
        <v>1.0093326211375582</v>
      </c>
      <c r="BN377" s="223">
        <v>1.0165784842667136</v>
      </c>
      <c r="BO377" s="223">
        <v>1.0238763644726849</v>
      </c>
      <c r="BP377" s="223">
        <v>1.0312266351790702</v>
      </c>
      <c r="BQ377" s="223">
        <v>1.0386296724902249</v>
      </c>
      <c r="BR377" s="223">
        <v>1.0444601500078665</v>
      </c>
      <c r="BS377" s="223">
        <v>1.0503233576399889</v>
      </c>
      <c r="BT377" s="223">
        <v>1.0562194791211816</v>
      </c>
      <c r="BU377" s="223">
        <v>1.0621486992174518</v>
      </c>
      <c r="BV377" s="223">
        <v>1.0681112037320122</v>
      </c>
      <c r="BW377" s="222">
        <v>1.005122629011173</v>
      </c>
      <c r="BX377" s="222">
        <v>1.0102714993503321</v>
      </c>
      <c r="BY377" s="222">
        <v>1.0154467454420653</v>
      </c>
      <c r="BZ377" s="223">
        <v>1.0087706286131499</v>
      </c>
      <c r="CA377" s="223">
        <v>1.0021384043232706</v>
      </c>
      <c r="CB377" s="223">
        <v>1.0093326211375582</v>
      </c>
      <c r="CC377" s="223">
        <v>1.0165784842667136</v>
      </c>
      <c r="CD377" s="223">
        <v>1.0238763644726849</v>
      </c>
      <c r="CE377" s="223">
        <v>1.0312266351790702</v>
      </c>
      <c r="CF377" s="223">
        <v>1.0386296724902249</v>
      </c>
      <c r="CG377" s="223">
        <v>1.0444601500078665</v>
      </c>
      <c r="CH377" s="223">
        <v>1.0503233576399889</v>
      </c>
      <c r="CI377" s="223">
        <v>1.0562194791211816</v>
      </c>
      <c r="CJ377" s="223">
        <v>1.0621486992174518</v>
      </c>
      <c r="CK377" s="223">
        <v>1.0681112037320122</v>
      </c>
      <c r="CL377" s="222">
        <v>0</v>
      </c>
      <c r="CM377" s="222">
        <v>0</v>
      </c>
      <c r="CN377" s="222">
        <v>0</v>
      </c>
      <c r="CO377" s="223">
        <v>0</v>
      </c>
      <c r="CP377" s="223">
        <v>0</v>
      </c>
      <c r="CQ377" s="223">
        <v>0</v>
      </c>
      <c r="CR377" s="223">
        <v>0</v>
      </c>
      <c r="CS377" s="223">
        <v>0</v>
      </c>
      <c r="CT377" s="223">
        <v>0</v>
      </c>
      <c r="CU377" s="223">
        <v>0</v>
      </c>
      <c r="CV377" s="223">
        <v>0</v>
      </c>
      <c r="CW377" s="223">
        <v>0</v>
      </c>
      <c r="CX377" s="223">
        <v>0</v>
      </c>
      <c r="CY377" s="223">
        <v>0</v>
      </c>
      <c r="CZ377" s="223">
        <v>0</v>
      </c>
      <c r="DA377" s="224">
        <v>0</v>
      </c>
      <c r="DB377" s="224">
        <v>0</v>
      </c>
      <c r="DC377" s="224">
        <v>0</v>
      </c>
      <c r="DD377" s="225">
        <v>0</v>
      </c>
      <c r="DE377" s="225">
        <v>0</v>
      </c>
      <c r="DF377" s="225">
        <v>0</v>
      </c>
      <c r="DG377" s="225">
        <v>0</v>
      </c>
      <c r="DH377" s="225">
        <v>0</v>
      </c>
      <c r="DI377" s="225">
        <v>0</v>
      </c>
      <c r="DJ377" s="225">
        <v>0</v>
      </c>
      <c r="DK377" s="225">
        <v>0</v>
      </c>
      <c r="DL377" s="225">
        <v>0</v>
      </c>
      <c r="DM377" s="225">
        <v>0</v>
      </c>
      <c r="DN377" s="225">
        <v>0</v>
      </c>
      <c r="DO377" s="225">
        <v>0</v>
      </c>
      <c r="DP377" s="224">
        <v>0</v>
      </c>
      <c r="DQ377" s="224">
        <v>0</v>
      </c>
      <c r="DR377" s="224">
        <v>0</v>
      </c>
      <c r="DS377" s="225">
        <v>0</v>
      </c>
      <c r="DT377" s="225">
        <v>0</v>
      </c>
      <c r="DU377" s="225">
        <v>0</v>
      </c>
      <c r="DV377" s="225">
        <v>0</v>
      </c>
      <c r="DW377" s="225">
        <v>0</v>
      </c>
      <c r="DX377" s="225">
        <v>0</v>
      </c>
      <c r="DY377" s="225">
        <v>0</v>
      </c>
      <c r="DZ377" s="225">
        <v>0</v>
      </c>
      <c r="EA377" s="225">
        <v>0</v>
      </c>
      <c r="EB377" s="225">
        <v>0</v>
      </c>
      <c r="EC377" s="225">
        <v>0</v>
      </c>
      <c r="ED377" s="225">
        <v>0</v>
      </c>
    </row>
    <row r="378" spans="1:134" ht="15" x14ac:dyDescent="0.25">
      <c r="A378" s="216">
        <v>107</v>
      </c>
      <c r="B378" s="216">
        <v>102</v>
      </c>
      <c r="C378" s="216" t="s">
        <v>1076</v>
      </c>
      <c r="D378" s="2">
        <v>99709</v>
      </c>
      <c r="E378" s="2">
        <v>99709</v>
      </c>
      <c r="F378" s="217" t="s">
        <v>773</v>
      </c>
      <c r="G378" s="20">
        <v>14</v>
      </c>
      <c r="H378" s="20">
        <v>10</v>
      </c>
      <c r="I378" s="20">
        <v>8</v>
      </c>
      <c r="J378" s="20">
        <v>2</v>
      </c>
      <c r="K378" s="20">
        <v>0</v>
      </c>
      <c r="L378" s="20">
        <v>14</v>
      </c>
      <c r="M378" s="20">
        <v>14</v>
      </c>
      <c r="N378" s="20">
        <v>0</v>
      </c>
      <c r="O378" s="20">
        <v>0</v>
      </c>
      <c r="P378" s="20">
        <v>0</v>
      </c>
      <c r="Q378" s="20">
        <v>14</v>
      </c>
      <c r="R378" s="20">
        <v>0</v>
      </c>
      <c r="S378" s="20">
        <v>1347.9285714285713</v>
      </c>
      <c r="T378" s="20">
        <v>1347.9285714285713</v>
      </c>
      <c r="U378" s="20">
        <v>0</v>
      </c>
      <c r="V378" s="20">
        <v>0</v>
      </c>
      <c r="W378" s="20">
        <v>0</v>
      </c>
      <c r="X378" s="20">
        <v>1347.9285714285713</v>
      </c>
      <c r="Y378" s="20">
        <v>0</v>
      </c>
      <c r="Z378" s="20">
        <v>10</v>
      </c>
      <c r="AA378" s="20">
        <v>0</v>
      </c>
      <c r="AB378" s="218">
        <v>0</v>
      </c>
      <c r="AC378" s="218">
        <v>0</v>
      </c>
      <c r="AD378" s="219">
        <v>10</v>
      </c>
      <c r="AE378" s="220">
        <v>0</v>
      </c>
      <c r="AF378" s="220">
        <v>8</v>
      </c>
      <c r="AG378" s="221">
        <v>8</v>
      </c>
      <c r="AH378" s="220">
        <v>0</v>
      </c>
      <c r="AI378" s="220">
        <v>0</v>
      </c>
      <c r="AJ378" s="220">
        <v>9.5215839500773942</v>
      </c>
      <c r="AK378" s="220">
        <v>9.5215839500773942</v>
      </c>
      <c r="AL378" s="220">
        <v>0</v>
      </c>
      <c r="AM378" s="220">
        <v>0</v>
      </c>
      <c r="AN378" s="220">
        <v>7.6316370311838106</v>
      </c>
      <c r="AO378" s="220">
        <v>7.6316370311838106</v>
      </c>
      <c r="AP378" s="220">
        <v>0</v>
      </c>
      <c r="AQ378" s="220">
        <v>0</v>
      </c>
      <c r="AR378" s="220">
        <v>0</v>
      </c>
      <c r="AS378" s="220">
        <v>9.066056091837142</v>
      </c>
      <c r="AT378" s="220">
        <v>9.2910286930209143</v>
      </c>
      <c r="AU378" s="220">
        <v>9.5215839500773942</v>
      </c>
      <c r="AV378" s="220">
        <v>9.7578603956386836</v>
      </c>
      <c r="AW378" s="220">
        <v>10</v>
      </c>
      <c r="AX378" s="220">
        <v>7.2802354719670053</v>
      </c>
      <c r="AY378" s="220">
        <v>7.4538657503071084</v>
      </c>
      <c r="AZ378" s="220">
        <v>7.6316370311838106</v>
      </c>
      <c r="BA378" s="220">
        <v>7.8136480756091444</v>
      </c>
      <c r="BB378" s="220">
        <v>8</v>
      </c>
      <c r="BC378" s="220">
        <v>0</v>
      </c>
      <c r="BD378" s="220">
        <v>0</v>
      </c>
      <c r="BE378" s="220">
        <v>0</v>
      </c>
      <c r="BF378" s="220">
        <v>0</v>
      </c>
      <c r="BG378" s="220">
        <v>0</v>
      </c>
      <c r="BH378" s="222">
        <v>10.05122629011173</v>
      </c>
      <c r="BI378" s="222">
        <v>10.102714993503321</v>
      </c>
      <c r="BJ378" s="222">
        <v>10.154467454420653</v>
      </c>
      <c r="BK378" s="223">
        <v>10.0877062861315</v>
      </c>
      <c r="BL378" s="223">
        <v>10.021384043232707</v>
      </c>
      <c r="BM378" s="223">
        <v>10.093326211375581</v>
      </c>
      <c r="BN378" s="223">
        <v>10.165784842667136</v>
      </c>
      <c r="BO378" s="223">
        <v>10.23876364472685</v>
      </c>
      <c r="BP378" s="223">
        <v>10.312266351790703</v>
      </c>
      <c r="BQ378" s="223">
        <v>10.38629672490225</v>
      </c>
      <c r="BR378" s="223">
        <v>10.444601500078665</v>
      </c>
      <c r="BS378" s="223">
        <v>10.503233576399888</v>
      </c>
      <c r="BT378" s="223">
        <v>10.562194791211818</v>
      </c>
      <c r="BU378" s="223">
        <v>10.621486992174518</v>
      </c>
      <c r="BV378" s="223">
        <v>10.681112037320123</v>
      </c>
      <c r="BW378" s="222">
        <v>8.040981032089384</v>
      </c>
      <c r="BX378" s="222">
        <v>8.0821719948026569</v>
      </c>
      <c r="BY378" s="222">
        <v>8.1235739635365221</v>
      </c>
      <c r="BZ378" s="223">
        <v>8.0701650289051994</v>
      </c>
      <c r="CA378" s="223">
        <v>8.0171072345861649</v>
      </c>
      <c r="CB378" s="223">
        <v>8.0746609691004654</v>
      </c>
      <c r="CC378" s="223">
        <v>8.1326278741337088</v>
      </c>
      <c r="CD378" s="223">
        <v>8.1910109157814794</v>
      </c>
      <c r="CE378" s="223">
        <v>8.2498130814325616</v>
      </c>
      <c r="CF378" s="223">
        <v>8.3090373799217989</v>
      </c>
      <c r="CG378" s="223">
        <v>8.3556812000629321</v>
      </c>
      <c r="CH378" s="223">
        <v>8.4025868611199108</v>
      </c>
      <c r="CI378" s="223">
        <v>8.4497558329694531</v>
      </c>
      <c r="CJ378" s="223">
        <v>8.4971895937396145</v>
      </c>
      <c r="CK378" s="223">
        <v>8.5448896298560975</v>
      </c>
      <c r="CL378" s="222">
        <v>0</v>
      </c>
      <c r="CM378" s="222">
        <v>0</v>
      </c>
      <c r="CN378" s="222">
        <v>0</v>
      </c>
      <c r="CO378" s="223">
        <v>0</v>
      </c>
      <c r="CP378" s="223">
        <v>0</v>
      </c>
      <c r="CQ378" s="223">
        <v>0</v>
      </c>
      <c r="CR378" s="223">
        <v>0</v>
      </c>
      <c r="CS378" s="223">
        <v>0</v>
      </c>
      <c r="CT378" s="223">
        <v>0</v>
      </c>
      <c r="CU378" s="223">
        <v>0</v>
      </c>
      <c r="CV378" s="223">
        <v>0</v>
      </c>
      <c r="CW378" s="223">
        <v>0</v>
      </c>
      <c r="CX378" s="223">
        <v>0</v>
      </c>
      <c r="CY378" s="223">
        <v>0</v>
      </c>
      <c r="CZ378" s="223">
        <v>0</v>
      </c>
      <c r="DA378" s="224">
        <v>0</v>
      </c>
      <c r="DB378" s="224">
        <v>0</v>
      </c>
      <c r="DC378" s="224">
        <v>0</v>
      </c>
      <c r="DD378" s="225">
        <v>0</v>
      </c>
      <c r="DE378" s="225">
        <v>0</v>
      </c>
      <c r="DF378" s="225">
        <v>0</v>
      </c>
      <c r="DG378" s="225">
        <v>0</v>
      </c>
      <c r="DH378" s="225">
        <v>0</v>
      </c>
      <c r="DI378" s="225">
        <v>0</v>
      </c>
      <c r="DJ378" s="225">
        <v>0</v>
      </c>
      <c r="DK378" s="225">
        <v>0</v>
      </c>
      <c r="DL378" s="225">
        <v>0</v>
      </c>
      <c r="DM378" s="225">
        <v>0</v>
      </c>
      <c r="DN378" s="225">
        <v>0</v>
      </c>
      <c r="DO378" s="225">
        <v>0</v>
      </c>
      <c r="DP378" s="224">
        <v>0</v>
      </c>
      <c r="DQ378" s="224">
        <v>0</v>
      </c>
      <c r="DR378" s="224">
        <v>0</v>
      </c>
      <c r="DS378" s="225">
        <v>0</v>
      </c>
      <c r="DT378" s="225">
        <v>0</v>
      </c>
      <c r="DU378" s="225">
        <v>0</v>
      </c>
      <c r="DV378" s="225">
        <v>0</v>
      </c>
      <c r="DW378" s="225">
        <v>0</v>
      </c>
      <c r="DX378" s="225">
        <v>0</v>
      </c>
      <c r="DY378" s="225">
        <v>0</v>
      </c>
      <c r="DZ378" s="225">
        <v>0</v>
      </c>
      <c r="EA378" s="225">
        <v>0</v>
      </c>
      <c r="EB378" s="225">
        <v>0</v>
      </c>
      <c r="EC378" s="225">
        <v>0</v>
      </c>
      <c r="ED378" s="225">
        <v>0</v>
      </c>
    </row>
    <row r="379" spans="1:134" ht="15" x14ac:dyDescent="0.25">
      <c r="A379" s="216">
        <v>111</v>
      </c>
      <c r="B379" s="216">
        <v>102</v>
      </c>
      <c r="C379" s="216" t="s">
        <v>1077</v>
      </c>
      <c r="D379" s="2">
        <v>99712</v>
      </c>
      <c r="E379" s="2">
        <v>99712</v>
      </c>
      <c r="F379" s="217" t="s">
        <v>773</v>
      </c>
      <c r="G379" s="20">
        <v>4</v>
      </c>
      <c r="H379" s="20">
        <v>2</v>
      </c>
      <c r="I379" s="20">
        <v>2</v>
      </c>
      <c r="J379" s="20">
        <v>0</v>
      </c>
      <c r="K379" s="20">
        <v>0</v>
      </c>
      <c r="L379" s="20">
        <v>2</v>
      </c>
      <c r="M379" s="20">
        <v>2</v>
      </c>
      <c r="N379" s="20">
        <v>3</v>
      </c>
      <c r="O379" s="20">
        <v>0</v>
      </c>
      <c r="P379" s="20">
        <v>0</v>
      </c>
      <c r="Q379" s="20">
        <v>5</v>
      </c>
      <c r="R379" s="20">
        <v>0</v>
      </c>
      <c r="S379" s="20">
        <v>3041</v>
      </c>
      <c r="T379" s="20">
        <v>3041</v>
      </c>
      <c r="U379" s="20">
        <v>3634.3333333333335</v>
      </c>
      <c r="V379" s="20">
        <v>0</v>
      </c>
      <c r="W379" s="20">
        <v>0</v>
      </c>
      <c r="X379" s="20">
        <v>3397</v>
      </c>
      <c r="Y379" s="20">
        <v>0</v>
      </c>
      <c r="Z379" s="20">
        <v>2</v>
      </c>
      <c r="AA379" s="20">
        <v>0</v>
      </c>
      <c r="AB379" s="218">
        <v>3</v>
      </c>
      <c r="AC379" s="218">
        <v>0</v>
      </c>
      <c r="AD379" s="219">
        <v>5</v>
      </c>
      <c r="AE379" s="220">
        <v>0</v>
      </c>
      <c r="AF379" s="220">
        <v>2</v>
      </c>
      <c r="AG379" s="221">
        <v>2</v>
      </c>
      <c r="AH379" s="220">
        <v>0</v>
      </c>
      <c r="AI379" s="220">
        <v>0</v>
      </c>
      <c r="AJ379" s="220">
        <v>1.8182284902914765</v>
      </c>
      <c r="AK379" s="220">
        <v>1.8182284902914765</v>
      </c>
      <c r="AL379" s="220">
        <v>0</v>
      </c>
      <c r="AM379" s="220">
        <v>0</v>
      </c>
      <c r="AN379" s="220">
        <v>1.8249082207758185</v>
      </c>
      <c r="AO379" s="220">
        <v>1.8249082207758185</v>
      </c>
      <c r="AP379" s="220">
        <v>0</v>
      </c>
      <c r="AQ379" s="220">
        <v>2.7895240524415161</v>
      </c>
      <c r="AR379" s="220">
        <v>0</v>
      </c>
      <c r="AS379" s="220">
        <v>1.6529774214538109</v>
      </c>
      <c r="AT379" s="220">
        <v>1.7336350946770376</v>
      </c>
      <c r="AU379" s="220">
        <v>1.8182284902914765</v>
      </c>
      <c r="AV379" s="220">
        <v>1.9069496533949062</v>
      </c>
      <c r="AW379" s="220">
        <v>2</v>
      </c>
      <c r="AX379" s="220">
        <v>1.6651450071275817</v>
      </c>
      <c r="AY379" s="220">
        <v>1.7431972958592303</v>
      </c>
      <c r="AZ379" s="220">
        <v>1.8249082207758185</v>
      </c>
      <c r="BA379" s="220">
        <v>1.9104492774087558</v>
      </c>
      <c r="BB379" s="220">
        <v>2</v>
      </c>
      <c r="BC379" s="220">
        <v>2.5938148130499128</v>
      </c>
      <c r="BD379" s="220">
        <v>2.6898901108747597</v>
      </c>
      <c r="BE379" s="220">
        <v>2.7895240524415161</v>
      </c>
      <c r="BF379" s="220">
        <v>2.8928484504592613</v>
      </c>
      <c r="BG379" s="220">
        <v>3</v>
      </c>
      <c r="BH379" s="222">
        <v>2.0490353106214685</v>
      </c>
      <c r="BI379" s="222">
        <v>2.0992728520868091</v>
      </c>
      <c r="BJ379" s="222">
        <v>2.1507421002774554</v>
      </c>
      <c r="BK379" s="223">
        <v>2.1366019145958637</v>
      </c>
      <c r="BL379" s="223">
        <v>2.1225546944311899</v>
      </c>
      <c r="BM379" s="223">
        <v>2.1377922290931144</v>
      </c>
      <c r="BN379" s="223">
        <v>2.153139151966887</v>
      </c>
      <c r="BO379" s="223">
        <v>2.1685962483357675</v>
      </c>
      <c r="BP379" s="223">
        <v>2.1841643091204586</v>
      </c>
      <c r="BQ379" s="223">
        <v>2.1998441309195762</v>
      </c>
      <c r="BR379" s="223">
        <v>2.2121932309764714</v>
      </c>
      <c r="BS379" s="223">
        <v>2.2246116542504404</v>
      </c>
      <c r="BT379" s="223">
        <v>2.2370997898960288</v>
      </c>
      <c r="BU379" s="223">
        <v>2.24965802925235</v>
      </c>
      <c r="BV379" s="223">
        <v>2.2622867658553485</v>
      </c>
      <c r="BW379" s="222">
        <v>2.0490353106214685</v>
      </c>
      <c r="BX379" s="222">
        <v>2.0992728520868091</v>
      </c>
      <c r="BY379" s="222">
        <v>2.1507421002774554</v>
      </c>
      <c r="BZ379" s="223">
        <v>2.1366019145958637</v>
      </c>
      <c r="CA379" s="223">
        <v>2.1225546944311899</v>
      </c>
      <c r="CB379" s="223">
        <v>2.1377922290931144</v>
      </c>
      <c r="CC379" s="223">
        <v>2.153139151966887</v>
      </c>
      <c r="CD379" s="223">
        <v>2.1685962483357675</v>
      </c>
      <c r="CE379" s="223">
        <v>2.1841643091204586</v>
      </c>
      <c r="CF379" s="223">
        <v>2.1998441309195762</v>
      </c>
      <c r="CG379" s="223">
        <v>2.2121932309764714</v>
      </c>
      <c r="CH379" s="223">
        <v>2.2246116542504404</v>
      </c>
      <c r="CI379" s="223">
        <v>2.2370997898960288</v>
      </c>
      <c r="CJ379" s="223">
        <v>2.24965802925235</v>
      </c>
      <c r="CK379" s="223">
        <v>2.2622867658553485</v>
      </c>
      <c r="CL379" s="222">
        <v>3.073552965932203</v>
      </c>
      <c r="CM379" s="222">
        <v>3.1489092781302137</v>
      </c>
      <c r="CN379" s="222">
        <v>3.2261131504161833</v>
      </c>
      <c r="CO379" s="223">
        <v>3.2049028718937955</v>
      </c>
      <c r="CP379" s="223">
        <v>3.1838320416467849</v>
      </c>
      <c r="CQ379" s="223">
        <v>3.206688343639672</v>
      </c>
      <c r="CR379" s="223">
        <v>3.2297087279503307</v>
      </c>
      <c r="CS379" s="223">
        <v>3.2528943725036514</v>
      </c>
      <c r="CT379" s="223">
        <v>3.2762464636806881</v>
      </c>
      <c r="CU379" s="223">
        <v>3.2997661963793643</v>
      </c>
      <c r="CV379" s="223">
        <v>3.3182898464647073</v>
      </c>
      <c r="CW379" s="223">
        <v>3.3369174813756608</v>
      </c>
      <c r="CX379" s="223">
        <v>3.3556496848440434</v>
      </c>
      <c r="CY379" s="223">
        <v>3.3744870438785255</v>
      </c>
      <c r="CZ379" s="223">
        <v>3.3934301487830232</v>
      </c>
      <c r="DA379" s="224">
        <v>0</v>
      </c>
      <c r="DB379" s="224">
        <v>0</v>
      </c>
      <c r="DC379" s="224">
        <v>0</v>
      </c>
      <c r="DD379" s="225">
        <v>0</v>
      </c>
      <c r="DE379" s="225">
        <v>0</v>
      </c>
      <c r="DF379" s="225">
        <v>0</v>
      </c>
      <c r="DG379" s="225">
        <v>0</v>
      </c>
      <c r="DH379" s="225">
        <v>0</v>
      </c>
      <c r="DI379" s="225">
        <v>0</v>
      </c>
      <c r="DJ379" s="225">
        <v>0</v>
      </c>
      <c r="DK379" s="225">
        <v>0</v>
      </c>
      <c r="DL379" s="225">
        <v>0</v>
      </c>
      <c r="DM379" s="225">
        <v>0</v>
      </c>
      <c r="DN379" s="225">
        <v>0</v>
      </c>
      <c r="DO379" s="225">
        <v>0</v>
      </c>
      <c r="DP379" s="224">
        <v>0</v>
      </c>
      <c r="DQ379" s="224">
        <v>0</v>
      </c>
      <c r="DR379" s="224">
        <v>0</v>
      </c>
      <c r="DS379" s="225">
        <v>0</v>
      </c>
      <c r="DT379" s="225">
        <v>0</v>
      </c>
      <c r="DU379" s="225">
        <v>0</v>
      </c>
      <c r="DV379" s="225">
        <v>0</v>
      </c>
      <c r="DW379" s="225">
        <v>0</v>
      </c>
      <c r="DX379" s="225">
        <v>0</v>
      </c>
      <c r="DY379" s="225">
        <v>0</v>
      </c>
      <c r="DZ379" s="225">
        <v>0</v>
      </c>
      <c r="EA379" s="225">
        <v>0</v>
      </c>
      <c r="EB379" s="225">
        <v>0</v>
      </c>
      <c r="EC379" s="225">
        <v>0</v>
      </c>
      <c r="ED379" s="225">
        <v>0</v>
      </c>
    </row>
    <row r="380" spans="1:134" ht="15" x14ac:dyDescent="0.25">
      <c r="A380" s="216">
        <v>112</v>
      </c>
      <c r="B380" s="216">
        <v>102</v>
      </c>
      <c r="C380" s="216" t="s">
        <v>1078</v>
      </c>
      <c r="D380" s="2">
        <v>99712</v>
      </c>
      <c r="E380" s="2">
        <v>99712</v>
      </c>
      <c r="F380" s="217" t="s">
        <v>773</v>
      </c>
      <c r="G380" s="20">
        <v>34</v>
      </c>
      <c r="H380" s="20">
        <v>15</v>
      </c>
      <c r="I380" s="20">
        <v>15</v>
      </c>
      <c r="J380" s="20">
        <v>0</v>
      </c>
      <c r="K380" s="20">
        <v>0</v>
      </c>
      <c r="L380" s="20">
        <v>7</v>
      </c>
      <c r="M380" s="20">
        <v>7</v>
      </c>
      <c r="N380" s="20">
        <v>7</v>
      </c>
      <c r="O380" s="20">
        <v>0</v>
      </c>
      <c r="P380" s="20">
        <v>0</v>
      </c>
      <c r="Q380" s="20">
        <v>14</v>
      </c>
      <c r="R380" s="20">
        <v>0</v>
      </c>
      <c r="S380" s="20">
        <v>1661.7142857142858</v>
      </c>
      <c r="T380" s="20">
        <v>1661.7142857142858</v>
      </c>
      <c r="U380" s="20">
        <v>5746.1428571428569</v>
      </c>
      <c r="V380" s="20">
        <v>0</v>
      </c>
      <c r="W380" s="20">
        <v>0</v>
      </c>
      <c r="X380" s="20">
        <v>3703.9285714285716</v>
      </c>
      <c r="Y380" s="20">
        <v>0</v>
      </c>
      <c r="Z380" s="20">
        <v>15</v>
      </c>
      <c r="AA380" s="20">
        <v>0</v>
      </c>
      <c r="AB380" s="218">
        <v>7</v>
      </c>
      <c r="AC380" s="218">
        <v>0</v>
      </c>
      <c r="AD380" s="219">
        <v>22</v>
      </c>
      <c r="AE380" s="220">
        <v>0</v>
      </c>
      <c r="AF380" s="220">
        <v>15</v>
      </c>
      <c r="AG380" s="221">
        <v>15</v>
      </c>
      <c r="AH380" s="220">
        <v>0</v>
      </c>
      <c r="AI380" s="220">
        <v>0</v>
      </c>
      <c r="AJ380" s="220">
        <v>13.636713677186073</v>
      </c>
      <c r="AK380" s="220">
        <v>13.636713677186073</v>
      </c>
      <c r="AL380" s="220">
        <v>0</v>
      </c>
      <c r="AM380" s="220">
        <v>0</v>
      </c>
      <c r="AN380" s="220">
        <v>13.686811655818639</v>
      </c>
      <c r="AO380" s="220">
        <v>13.686811655818639</v>
      </c>
      <c r="AP380" s="220">
        <v>0</v>
      </c>
      <c r="AQ380" s="220">
        <v>6.5088894556968713</v>
      </c>
      <c r="AR380" s="220">
        <v>0</v>
      </c>
      <c r="AS380" s="220">
        <v>12.397330660903581</v>
      </c>
      <c r="AT380" s="220">
        <v>13.002263210077782</v>
      </c>
      <c r="AU380" s="220">
        <v>13.636713677186073</v>
      </c>
      <c r="AV380" s="220">
        <v>14.302122400461798</v>
      </c>
      <c r="AW380" s="220">
        <v>15</v>
      </c>
      <c r="AX380" s="220">
        <v>12.488587553456863</v>
      </c>
      <c r="AY380" s="220">
        <v>13.073979718944226</v>
      </c>
      <c r="AZ380" s="220">
        <v>13.686811655818639</v>
      </c>
      <c r="BA380" s="220">
        <v>14.328369580565669</v>
      </c>
      <c r="BB380" s="220">
        <v>15</v>
      </c>
      <c r="BC380" s="220">
        <v>6.0522345637831299</v>
      </c>
      <c r="BD380" s="220">
        <v>6.2764102587077728</v>
      </c>
      <c r="BE380" s="220">
        <v>6.5088894556968713</v>
      </c>
      <c r="BF380" s="220">
        <v>6.7499797177382765</v>
      </c>
      <c r="BG380" s="220">
        <v>7</v>
      </c>
      <c r="BH380" s="222">
        <v>15.138883484775656</v>
      </c>
      <c r="BI380" s="222">
        <v>15.279052877707542</v>
      </c>
      <c r="BJ380" s="222">
        <v>15.420520084889379</v>
      </c>
      <c r="BK380" s="223">
        <v>15.31913693101011</v>
      </c>
      <c r="BL380" s="223">
        <v>15.218420326886227</v>
      </c>
      <c r="BM380" s="223">
        <v>15.327671319493891</v>
      </c>
      <c r="BN380" s="223">
        <v>15.43770661028293</v>
      </c>
      <c r="BO380" s="223">
        <v>15.548531829624498</v>
      </c>
      <c r="BP380" s="223">
        <v>15.660152648309424</v>
      </c>
      <c r="BQ380" s="223">
        <v>15.772574777838383</v>
      </c>
      <c r="BR380" s="223">
        <v>15.861116098265923</v>
      </c>
      <c r="BS380" s="223">
        <v>15.950154456465256</v>
      </c>
      <c r="BT380" s="223">
        <v>16.039692642620061</v>
      </c>
      <c r="BU380" s="223">
        <v>16.129733462577054</v>
      </c>
      <c r="BV380" s="223">
        <v>16.220279737933911</v>
      </c>
      <c r="BW380" s="222">
        <v>15.138883484775656</v>
      </c>
      <c r="BX380" s="222">
        <v>15.279052877707542</v>
      </c>
      <c r="BY380" s="222">
        <v>15.420520084889379</v>
      </c>
      <c r="BZ380" s="223">
        <v>15.31913693101011</v>
      </c>
      <c r="CA380" s="223">
        <v>15.218420326886227</v>
      </c>
      <c r="CB380" s="223">
        <v>15.327671319493891</v>
      </c>
      <c r="CC380" s="223">
        <v>15.43770661028293</v>
      </c>
      <c r="CD380" s="223">
        <v>15.548531829624498</v>
      </c>
      <c r="CE380" s="223">
        <v>15.660152648309424</v>
      </c>
      <c r="CF380" s="223">
        <v>15.772574777838383</v>
      </c>
      <c r="CG380" s="223">
        <v>15.861116098265923</v>
      </c>
      <c r="CH380" s="223">
        <v>15.950154456465256</v>
      </c>
      <c r="CI380" s="223">
        <v>16.039692642620061</v>
      </c>
      <c r="CJ380" s="223">
        <v>16.129733462577054</v>
      </c>
      <c r="CK380" s="223">
        <v>16.220279737933911</v>
      </c>
      <c r="CL380" s="222">
        <v>7.0648122928953061</v>
      </c>
      <c r="CM380" s="222">
        <v>7.13022467626352</v>
      </c>
      <c r="CN380" s="222">
        <v>7.1962427062817103</v>
      </c>
      <c r="CO380" s="223">
        <v>7.1489305678047179</v>
      </c>
      <c r="CP380" s="223">
        <v>7.1019294858802384</v>
      </c>
      <c r="CQ380" s="223">
        <v>7.1529132824304824</v>
      </c>
      <c r="CR380" s="223">
        <v>7.2042630847987006</v>
      </c>
      <c r="CS380" s="223">
        <v>7.2559815204914324</v>
      </c>
      <c r="CT380" s="223">
        <v>7.3080712358777316</v>
      </c>
      <c r="CU380" s="223">
        <v>7.3605348963245785</v>
      </c>
      <c r="CV380" s="223">
        <v>7.4018541791907637</v>
      </c>
      <c r="CW380" s="223">
        <v>7.4434054130171194</v>
      </c>
      <c r="CX380" s="223">
        <v>7.4851898998893622</v>
      </c>
      <c r="CY380" s="223">
        <v>7.5272089492026248</v>
      </c>
      <c r="CZ380" s="223">
        <v>7.5694638777024927</v>
      </c>
      <c r="DA380" s="224">
        <v>0</v>
      </c>
      <c r="DB380" s="224">
        <v>0</v>
      </c>
      <c r="DC380" s="224">
        <v>0</v>
      </c>
      <c r="DD380" s="225">
        <v>0</v>
      </c>
      <c r="DE380" s="225">
        <v>0</v>
      </c>
      <c r="DF380" s="225">
        <v>0</v>
      </c>
      <c r="DG380" s="225">
        <v>0</v>
      </c>
      <c r="DH380" s="225">
        <v>0</v>
      </c>
      <c r="DI380" s="225">
        <v>0</v>
      </c>
      <c r="DJ380" s="225">
        <v>0</v>
      </c>
      <c r="DK380" s="225">
        <v>0</v>
      </c>
      <c r="DL380" s="225">
        <v>0</v>
      </c>
      <c r="DM380" s="225">
        <v>0</v>
      </c>
      <c r="DN380" s="225">
        <v>0</v>
      </c>
      <c r="DO380" s="225">
        <v>0</v>
      </c>
      <c r="DP380" s="224">
        <v>0</v>
      </c>
      <c r="DQ380" s="224">
        <v>0</v>
      </c>
      <c r="DR380" s="224">
        <v>0</v>
      </c>
      <c r="DS380" s="225">
        <v>0</v>
      </c>
      <c r="DT380" s="225">
        <v>0</v>
      </c>
      <c r="DU380" s="225">
        <v>0</v>
      </c>
      <c r="DV380" s="225">
        <v>0</v>
      </c>
      <c r="DW380" s="225">
        <v>0</v>
      </c>
      <c r="DX380" s="225">
        <v>0</v>
      </c>
      <c r="DY380" s="225">
        <v>0</v>
      </c>
      <c r="DZ380" s="225">
        <v>0</v>
      </c>
      <c r="EA380" s="225">
        <v>0</v>
      </c>
      <c r="EB380" s="225">
        <v>0</v>
      </c>
      <c r="EC380" s="225">
        <v>0</v>
      </c>
      <c r="ED380" s="225">
        <v>0</v>
      </c>
    </row>
    <row r="381" spans="1:134" ht="15" x14ac:dyDescent="0.25">
      <c r="A381" s="216">
        <v>114</v>
      </c>
      <c r="B381" s="216">
        <v>102</v>
      </c>
      <c r="C381" s="216" t="s">
        <v>1079</v>
      </c>
      <c r="D381" s="2">
        <v>99712</v>
      </c>
      <c r="E381" s="2">
        <v>99712</v>
      </c>
      <c r="F381" s="217" t="s">
        <v>773</v>
      </c>
      <c r="G381" s="20">
        <v>142</v>
      </c>
      <c r="H381" s="20">
        <v>51</v>
      </c>
      <c r="I381" s="20">
        <v>51</v>
      </c>
      <c r="J381" s="20">
        <v>0</v>
      </c>
      <c r="K381" s="20">
        <v>0</v>
      </c>
      <c r="L381" s="20">
        <v>76</v>
      </c>
      <c r="M381" s="20">
        <v>76</v>
      </c>
      <c r="N381" s="20">
        <v>0</v>
      </c>
      <c r="O381" s="20">
        <v>0</v>
      </c>
      <c r="P381" s="20">
        <v>0</v>
      </c>
      <c r="Q381" s="20">
        <v>76</v>
      </c>
      <c r="R381" s="20">
        <v>0</v>
      </c>
      <c r="S381" s="20">
        <v>2394.6973684210525</v>
      </c>
      <c r="T381" s="20">
        <v>2394.6973684210525</v>
      </c>
      <c r="U381" s="20">
        <v>0</v>
      </c>
      <c r="V381" s="20">
        <v>0</v>
      </c>
      <c r="W381" s="20">
        <v>0</v>
      </c>
      <c r="X381" s="20">
        <v>2394.6973684210525</v>
      </c>
      <c r="Y381" s="20">
        <v>0</v>
      </c>
      <c r="Z381" s="20">
        <v>51</v>
      </c>
      <c r="AA381" s="20">
        <v>0</v>
      </c>
      <c r="AB381" s="218">
        <v>0</v>
      </c>
      <c r="AC381" s="218">
        <v>0</v>
      </c>
      <c r="AD381" s="219">
        <v>51</v>
      </c>
      <c r="AE381" s="220">
        <v>0</v>
      </c>
      <c r="AF381" s="220">
        <v>51</v>
      </c>
      <c r="AG381" s="221">
        <v>51</v>
      </c>
      <c r="AH381" s="220">
        <v>0</v>
      </c>
      <c r="AI381" s="220">
        <v>0</v>
      </c>
      <c r="AJ381" s="220">
        <v>46.364826502432649</v>
      </c>
      <c r="AK381" s="220">
        <v>46.364826502432649</v>
      </c>
      <c r="AL381" s="220">
        <v>0</v>
      </c>
      <c r="AM381" s="220">
        <v>0</v>
      </c>
      <c r="AN381" s="220">
        <v>46.535159629783372</v>
      </c>
      <c r="AO381" s="220">
        <v>46.535159629783372</v>
      </c>
      <c r="AP381" s="220">
        <v>0</v>
      </c>
      <c r="AQ381" s="220">
        <v>0</v>
      </c>
      <c r="AR381" s="220">
        <v>0</v>
      </c>
      <c r="AS381" s="220">
        <v>42.150924247072176</v>
      </c>
      <c r="AT381" s="220">
        <v>44.207694914264458</v>
      </c>
      <c r="AU381" s="220">
        <v>46.364826502432649</v>
      </c>
      <c r="AV381" s="220">
        <v>48.627216161570111</v>
      </c>
      <c r="AW381" s="220">
        <v>51</v>
      </c>
      <c r="AX381" s="220">
        <v>42.461197681753333</v>
      </c>
      <c r="AY381" s="220">
        <v>44.451531044410373</v>
      </c>
      <c r="AZ381" s="220">
        <v>46.535159629783372</v>
      </c>
      <c r="BA381" s="220">
        <v>48.716456573923274</v>
      </c>
      <c r="BB381" s="220">
        <v>51</v>
      </c>
      <c r="BC381" s="220">
        <v>0</v>
      </c>
      <c r="BD381" s="220">
        <v>0</v>
      </c>
      <c r="BE381" s="220">
        <v>0</v>
      </c>
      <c r="BF381" s="220">
        <v>0</v>
      </c>
      <c r="BG381" s="220">
        <v>0</v>
      </c>
      <c r="BH381" s="222">
        <v>51.472203848237228</v>
      </c>
      <c r="BI381" s="222">
        <v>51.948779784205641</v>
      </c>
      <c r="BJ381" s="222">
        <v>52.42976828862389</v>
      </c>
      <c r="BK381" s="223">
        <v>52.085065565434377</v>
      </c>
      <c r="BL381" s="223">
        <v>51.742629111413173</v>
      </c>
      <c r="BM381" s="223">
        <v>52.11408248627923</v>
      </c>
      <c r="BN381" s="223">
        <v>52.488202474961966</v>
      </c>
      <c r="BO381" s="223">
        <v>52.865008220723297</v>
      </c>
      <c r="BP381" s="223">
        <v>53.244519004252041</v>
      </c>
      <c r="BQ381" s="223">
        <v>53.626754244650506</v>
      </c>
      <c r="BR381" s="223">
        <v>53.927794734104133</v>
      </c>
      <c r="BS381" s="223">
        <v>54.230525151981873</v>
      </c>
      <c r="BT381" s="223">
        <v>54.534954984908211</v>
      </c>
      <c r="BU381" s="223">
        <v>54.84109377276198</v>
      </c>
      <c r="BV381" s="223">
        <v>55.148951108975304</v>
      </c>
      <c r="BW381" s="222">
        <v>51.472203848237228</v>
      </c>
      <c r="BX381" s="222">
        <v>51.948779784205641</v>
      </c>
      <c r="BY381" s="222">
        <v>52.42976828862389</v>
      </c>
      <c r="BZ381" s="223">
        <v>52.085065565434377</v>
      </c>
      <c r="CA381" s="223">
        <v>51.742629111413173</v>
      </c>
      <c r="CB381" s="223">
        <v>52.11408248627923</v>
      </c>
      <c r="CC381" s="223">
        <v>52.488202474961966</v>
      </c>
      <c r="CD381" s="223">
        <v>52.865008220723297</v>
      </c>
      <c r="CE381" s="223">
        <v>53.244519004252041</v>
      </c>
      <c r="CF381" s="223">
        <v>53.626754244650506</v>
      </c>
      <c r="CG381" s="223">
        <v>53.927794734104133</v>
      </c>
      <c r="CH381" s="223">
        <v>54.230525151981873</v>
      </c>
      <c r="CI381" s="223">
        <v>54.534954984908211</v>
      </c>
      <c r="CJ381" s="223">
        <v>54.84109377276198</v>
      </c>
      <c r="CK381" s="223">
        <v>55.148951108975304</v>
      </c>
      <c r="CL381" s="222">
        <v>0</v>
      </c>
      <c r="CM381" s="222">
        <v>0</v>
      </c>
      <c r="CN381" s="222">
        <v>0</v>
      </c>
      <c r="CO381" s="223">
        <v>0</v>
      </c>
      <c r="CP381" s="223">
        <v>0</v>
      </c>
      <c r="CQ381" s="223">
        <v>0</v>
      </c>
      <c r="CR381" s="223">
        <v>0</v>
      </c>
      <c r="CS381" s="223">
        <v>0</v>
      </c>
      <c r="CT381" s="223">
        <v>0</v>
      </c>
      <c r="CU381" s="223">
        <v>0</v>
      </c>
      <c r="CV381" s="223">
        <v>0</v>
      </c>
      <c r="CW381" s="223">
        <v>0</v>
      </c>
      <c r="CX381" s="223">
        <v>0</v>
      </c>
      <c r="CY381" s="223">
        <v>0</v>
      </c>
      <c r="CZ381" s="223">
        <v>0</v>
      </c>
      <c r="DA381" s="224">
        <v>0</v>
      </c>
      <c r="DB381" s="224">
        <v>0</v>
      </c>
      <c r="DC381" s="224">
        <v>0</v>
      </c>
      <c r="DD381" s="225">
        <v>0</v>
      </c>
      <c r="DE381" s="225">
        <v>0</v>
      </c>
      <c r="DF381" s="225">
        <v>0</v>
      </c>
      <c r="DG381" s="225">
        <v>0</v>
      </c>
      <c r="DH381" s="225">
        <v>0</v>
      </c>
      <c r="DI381" s="225">
        <v>0</v>
      </c>
      <c r="DJ381" s="225">
        <v>0</v>
      </c>
      <c r="DK381" s="225">
        <v>0</v>
      </c>
      <c r="DL381" s="225">
        <v>0</v>
      </c>
      <c r="DM381" s="225">
        <v>0</v>
      </c>
      <c r="DN381" s="225">
        <v>0</v>
      </c>
      <c r="DO381" s="225">
        <v>0</v>
      </c>
      <c r="DP381" s="224">
        <v>0</v>
      </c>
      <c r="DQ381" s="224">
        <v>0</v>
      </c>
      <c r="DR381" s="224">
        <v>0</v>
      </c>
      <c r="DS381" s="225">
        <v>0</v>
      </c>
      <c r="DT381" s="225">
        <v>0</v>
      </c>
      <c r="DU381" s="225">
        <v>0</v>
      </c>
      <c r="DV381" s="225">
        <v>0</v>
      </c>
      <c r="DW381" s="225">
        <v>0</v>
      </c>
      <c r="DX381" s="225">
        <v>0</v>
      </c>
      <c r="DY381" s="225">
        <v>0</v>
      </c>
      <c r="DZ381" s="225">
        <v>0</v>
      </c>
      <c r="EA381" s="225">
        <v>0</v>
      </c>
      <c r="EB381" s="225">
        <v>0</v>
      </c>
      <c r="EC381" s="225">
        <v>0</v>
      </c>
      <c r="ED381" s="225">
        <v>0</v>
      </c>
    </row>
    <row r="382" spans="1:134" ht="15" x14ac:dyDescent="0.25">
      <c r="A382" s="216">
        <v>115</v>
      </c>
      <c r="B382" s="216">
        <v>102</v>
      </c>
      <c r="C382" s="216" t="s">
        <v>1080</v>
      </c>
      <c r="D382" s="2">
        <v>99712</v>
      </c>
      <c r="E382" s="2">
        <v>99712</v>
      </c>
      <c r="F382" s="217" t="s">
        <v>773</v>
      </c>
      <c r="G382" s="20">
        <v>120</v>
      </c>
      <c r="H382" s="20">
        <v>54</v>
      </c>
      <c r="I382" s="20">
        <v>49</v>
      </c>
      <c r="J382" s="20">
        <v>5</v>
      </c>
      <c r="K382" s="20">
        <v>0</v>
      </c>
      <c r="L382" s="20">
        <v>72</v>
      </c>
      <c r="M382" s="20">
        <v>72</v>
      </c>
      <c r="N382" s="20">
        <v>0</v>
      </c>
      <c r="O382" s="20">
        <v>0</v>
      </c>
      <c r="P382" s="20">
        <v>0</v>
      </c>
      <c r="Q382" s="20">
        <v>72</v>
      </c>
      <c r="R382" s="20">
        <v>0</v>
      </c>
      <c r="S382" s="20">
        <v>1859.8888888888889</v>
      </c>
      <c r="T382" s="20">
        <v>1859.8888888888889</v>
      </c>
      <c r="U382" s="20">
        <v>0</v>
      </c>
      <c r="V382" s="20">
        <v>0</v>
      </c>
      <c r="W382" s="20">
        <v>0</v>
      </c>
      <c r="X382" s="20">
        <v>1859.8888888888889</v>
      </c>
      <c r="Y382" s="20">
        <v>0</v>
      </c>
      <c r="Z382" s="20">
        <v>54</v>
      </c>
      <c r="AA382" s="20">
        <v>0</v>
      </c>
      <c r="AB382" s="218">
        <v>0</v>
      </c>
      <c r="AC382" s="218">
        <v>0</v>
      </c>
      <c r="AD382" s="219">
        <v>54</v>
      </c>
      <c r="AE382" s="220">
        <v>0</v>
      </c>
      <c r="AF382" s="220">
        <v>49</v>
      </c>
      <c r="AG382" s="221">
        <v>49</v>
      </c>
      <c r="AH382" s="220">
        <v>0</v>
      </c>
      <c r="AI382" s="220">
        <v>0</v>
      </c>
      <c r="AJ382" s="220">
        <v>49.092169237869861</v>
      </c>
      <c r="AK382" s="220">
        <v>49.092169237869861</v>
      </c>
      <c r="AL382" s="220">
        <v>0</v>
      </c>
      <c r="AM382" s="220">
        <v>0</v>
      </c>
      <c r="AN382" s="220">
        <v>44.710251409007554</v>
      </c>
      <c r="AO382" s="220">
        <v>44.710251409007554</v>
      </c>
      <c r="AP382" s="220">
        <v>0</v>
      </c>
      <c r="AQ382" s="220">
        <v>0</v>
      </c>
      <c r="AR382" s="220">
        <v>0</v>
      </c>
      <c r="AS382" s="220">
        <v>44.630390379252894</v>
      </c>
      <c r="AT382" s="220">
        <v>46.808147556280012</v>
      </c>
      <c r="AU382" s="220">
        <v>49.092169237869861</v>
      </c>
      <c r="AV382" s="220">
        <v>51.487640641662466</v>
      </c>
      <c r="AW382" s="220">
        <v>54</v>
      </c>
      <c r="AX382" s="220">
        <v>40.796052674625749</v>
      </c>
      <c r="AY382" s="220">
        <v>42.708333748551141</v>
      </c>
      <c r="AZ382" s="220">
        <v>44.710251409007554</v>
      </c>
      <c r="BA382" s="220">
        <v>46.806007296514515</v>
      </c>
      <c r="BB382" s="220">
        <v>49</v>
      </c>
      <c r="BC382" s="220">
        <v>0</v>
      </c>
      <c r="BD382" s="220">
        <v>0</v>
      </c>
      <c r="BE382" s="220">
        <v>0</v>
      </c>
      <c r="BF382" s="220">
        <v>0</v>
      </c>
      <c r="BG382" s="220">
        <v>0</v>
      </c>
      <c r="BH382" s="222">
        <v>54.499980545192358</v>
      </c>
      <c r="BI382" s="222">
        <v>55.004590359747148</v>
      </c>
      <c r="BJ382" s="222">
        <v>55.513872305601765</v>
      </c>
      <c r="BK382" s="223">
        <v>55.148892951636398</v>
      </c>
      <c r="BL382" s="223">
        <v>54.786313176790415</v>
      </c>
      <c r="BM382" s="223">
        <v>55.179616750178013</v>
      </c>
      <c r="BN382" s="223">
        <v>55.575743797018553</v>
      </c>
      <c r="BO382" s="223">
        <v>55.974714586648197</v>
      </c>
      <c r="BP382" s="223">
        <v>56.376549533913931</v>
      </c>
      <c r="BQ382" s="223">
        <v>56.781269200218183</v>
      </c>
      <c r="BR382" s="223">
        <v>57.100017953757316</v>
      </c>
      <c r="BS382" s="223">
        <v>57.420556043274928</v>
      </c>
      <c r="BT382" s="223">
        <v>57.742893513432222</v>
      </c>
      <c r="BU382" s="223">
        <v>58.067040465277394</v>
      </c>
      <c r="BV382" s="223">
        <v>58.393007056562084</v>
      </c>
      <c r="BW382" s="222">
        <v>49.453686050267144</v>
      </c>
      <c r="BX382" s="222">
        <v>49.911572733844636</v>
      </c>
      <c r="BY382" s="222">
        <v>50.373698943971974</v>
      </c>
      <c r="BZ382" s="223">
        <v>50.042513974633032</v>
      </c>
      <c r="CA382" s="223">
        <v>49.713506401161673</v>
      </c>
      <c r="CB382" s="223">
        <v>50.070392977013384</v>
      </c>
      <c r="CC382" s="223">
        <v>50.429841593590908</v>
      </c>
      <c r="CD382" s="223">
        <v>50.791870643440028</v>
      </c>
      <c r="CE382" s="223">
        <v>51.156498651144119</v>
      </c>
      <c r="CF382" s="223">
        <v>51.523744274272055</v>
      </c>
      <c r="CG382" s="223">
        <v>51.812979254335346</v>
      </c>
      <c r="CH382" s="223">
        <v>52.103837891119838</v>
      </c>
      <c r="CI382" s="223">
        <v>52.396329299225535</v>
      </c>
      <c r="CJ382" s="223">
        <v>52.690462644418375</v>
      </c>
      <c r="CK382" s="223">
        <v>52.986247143917453</v>
      </c>
      <c r="CL382" s="222">
        <v>0</v>
      </c>
      <c r="CM382" s="222">
        <v>0</v>
      </c>
      <c r="CN382" s="222">
        <v>0</v>
      </c>
      <c r="CO382" s="223">
        <v>0</v>
      </c>
      <c r="CP382" s="223">
        <v>0</v>
      </c>
      <c r="CQ382" s="223">
        <v>0</v>
      </c>
      <c r="CR382" s="223">
        <v>0</v>
      </c>
      <c r="CS382" s="223">
        <v>0</v>
      </c>
      <c r="CT382" s="223">
        <v>0</v>
      </c>
      <c r="CU382" s="223">
        <v>0</v>
      </c>
      <c r="CV382" s="223">
        <v>0</v>
      </c>
      <c r="CW382" s="223">
        <v>0</v>
      </c>
      <c r="CX382" s="223">
        <v>0</v>
      </c>
      <c r="CY382" s="223">
        <v>0</v>
      </c>
      <c r="CZ382" s="223">
        <v>0</v>
      </c>
      <c r="DA382" s="224">
        <v>0</v>
      </c>
      <c r="DB382" s="224">
        <v>0</v>
      </c>
      <c r="DC382" s="224">
        <v>0</v>
      </c>
      <c r="DD382" s="225">
        <v>0</v>
      </c>
      <c r="DE382" s="225">
        <v>0</v>
      </c>
      <c r="DF382" s="225">
        <v>0</v>
      </c>
      <c r="DG382" s="225">
        <v>0</v>
      </c>
      <c r="DH382" s="225">
        <v>0</v>
      </c>
      <c r="DI382" s="225">
        <v>0</v>
      </c>
      <c r="DJ382" s="225">
        <v>0</v>
      </c>
      <c r="DK382" s="225">
        <v>0</v>
      </c>
      <c r="DL382" s="225">
        <v>0</v>
      </c>
      <c r="DM382" s="225">
        <v>0</v>
      </c>
      <c r="DN382" s="225">
        <v>0</v>
      </c>
      <c r="DO382" s="225">
        <v>0</v>
      </c>
      <c r="DP382" s="224">
        <v>0</v>
      </c>
      <c r="DQ382" s="224">
        <v>0</v>
      </c>
      <c r="DR382" s="224">
        <v>0</v>
      </c>
      <c r="DS382" s="225">
        <v>0</v>
      </c>
      <c r="DT382" s="225">
        <v>0</v>
      </c>
      <c r="DU382" s="225">
        <v>0</v>
      </c>
      <c r="DV382" s="225">
        <v>0</v>
      </c>
      <c r="DW382" s="225">
        <v>0</v>
      </c>
      <c r="DX382" s="225">
        <v>0</v>
      </c>
      <c r="DY382" s="225">
        <v>0</v>
      </c>
      <c r="DZ382" s="225">
        <v>0</v>
      </c>
      <c r="EA382" s="225">
        <v>0</v>
      </c>
      <c r="EB382" s="225">
        <v>0</v>
      </c>
      <c r="EC382" s="225">
        <v>0</v>
      </c>
      <c r="ED382" s="225">
        <v>0</v>
      </c>
    </row>
    <row r="383" spans="1:134" ht="15" x14ac:dyDescent="0.25">
      <c r="A383" s="216">
        <v>116</v>
      </c>
      <c r="B383" s="216">
        <v>102</v>
      </c>
      <c r="C383" s="216" t="s">
        <v>1081</v>
      </c>
      <c r="D383" s="2">
        <v>99712</v>
      </c>
      <c r="E383" s="2">
        <v>99712</v>
      </c>
      <c r="F383" s="217" t="s">
        <v>773</v>
      </c>
      <c r="G383" s="20">
        <v>257</v>
      </c>
      <c r="H383" s="20">
        <v>116</v>
      </c>
      <c r="I383" s="20">
        <v>100</v>
      </c>
      <c r="J383" s="20">
        <v>16</v>
      </c>
      <c r="K383" s="20">
        <v>0</v>
      </c>
      <c r="L383" s="20">
        <v>34</v>
      </c>
      <c r="M383" s="20">
        <v>34</v>
      </c>
      <c r="N383" s="20">
        <v>0</v>
      </c>
      <c r="O383" s="20">
        <v>0</v>
      </c>
      <c r="P383" s="20">
        <v>0</v>
      </c>
      <c r="Q383" s="20">
        <v>34</v>
      </c>
      <c r="R383" s="20">
        <v>0</v>
      </c>
      <c r="S383" s="20">
        <v>2770.1176470588234</v>
      </c>
      <c r="T383" s="20">
        <v>2770.1176470588234</v>
      </c>
      <c r="U383" s="20">
        <v>0</v>
      </c>
      <c r="V383" s="20">
        <v>0</v>
      </c>
      <c r="W383" s="20">
        <v>0</v>
      </c>
      <c r="X383" s="20">
        <v>2770.1176470588234</v>
      </c>
      <c r="Y383" s="20">
        <v>0</v>
      </c>
      <c r="Z383" s="20">
        <v>116</v>
      </c>
      <c r="AA383" s="20">
        <v>0</v>
      </c>
      <c r="AB383" s="218">
        <v>0</v>
      </c>
      <c r="AC383" s="218">
        <v>0</v>
      </c>
      <c r="AD383" s="219">
        <v>116</v>
      </c>
      <c r="AE383" s="220">
        <v>0</v>
      </c>
      <c r="AF383" s="220">
        <v>100</v>
      </c>
      <c r="AG383" s="221">
        <v>100</v>
      </c>
      <c r="AH383" s="220">
        <v>0</v>
      </c>
      <c r="AI383" s="220">
        <v>0</v>
      </c>
      <c r="AJ383" s="220">
        <v>105.45725243690563</v>
      </c>
      <c r="AK383" s="220">
        <v>105.45725243690563</v>
      </c>
      <c r="AL383" s="220">
        <v>0</v>
      </c>
      <c r="AM383" s="220">
        <v>0</v>
      </c>
      <c r="AN383" s="220">
        <v>91.24541103879092</v>
      </c>
      <c r="AO383" s="220">
        <v>91.24541103879092</v>
      </c>
      <c r="AP383" s="220">
        <v>0</v>
      </c>
      <c r="AQ383" s="220">
        <v>0</v>
      </c>
      <c r="AR383" s="220">
        <v>0</v>
      </c>
      <c r="AS383" s="220">
        <v>95.872690444321023</v>
      </c>
      <c r="AT383" s="220">
        <v>100.55083549126817</v>
      </c>
      <c r="AU383" s="220">
        <v>105.45725243690563</v>
      </c>
      <c r="AV383" s="220">
        <v>110.60307989690456</v>
      </c>
      <c r="AW383" s="220">
        <v>116</v>
      </c>
      <c r="AX383" s="220">
        <v>83.257250356379089</v>
      </c>
      <c r="AY383" s="220">
        <v>87.159864792961514</v>
      </c>
      <c r="AZ383" s="220">
        <v>91.24541103879092</v>
      </c>
      <c r="BA383" s="220">
        <v>95.52246387043779</v>
      </c>
      <c r="BB383" s="220">
        <v>100</v>
      </c>
      <c r="BC383" s="220">
        <v>0</v>
      </c>
      <c r="BD383" s="220">
        <v>0</v>
      </c>
      <c r="BE383" s="220">
        <v>0</v>
      </c>
      <c r="BF383" s="220">
        <v>0</v>
      </c>
      <c r="BG383" s="220">
        <v>0</v>
      </c>
      <c r="BH383" s="222">
        <v>117.07403228226508</v>
      </c>
      <c r="BI383" s="222">
        <v>118.15800892093833</v>
      </c>
      <c r="BJ383" s="222">
        <v>119.2520219898112</v>
      </c>
      <c r="BK383" s="223">
        <v>118.46799226647818</v>
      </c>
      <c r="BL383" s="223">
        <v>117.68911719458681</v>
      </c>
      <c r="BM383" s="223">
        <v>118.53399153741942</v>
      </c>
      <c r="BN383" s="223">
        <v>119.38493111952133</v>
      </c>
      <c r="BO383" s="223">
        <v>120.24197948242946</v>
      </c>
      <c r="BP383" s="223">
        <v>121.10518048025955</v>
      </c>
      <c r="BQ383" s="223">
        <v>121.97457828195016</v>
      </c>
      <c r="BR383" s="223">
        <v>122.65929782658979</v>
      </c>
      <c r="BS383" s="223">
        <v>123.34786112999798</v>
      </c>
      <c r="BT383" s="223">
        <v>124.04028976959515</v>
      </c>
      <c r="BU383" s="223">
        <v>124.73660544392921</v>
      </c>
      <c r="BV383" s="223">
        <v>125.43682997335559</v>
      </c>
      <c r="BW383" s="222">
        <v>100.92588989850438</v>
      </c>
      <c r="BX383" s="222">
        <v>101.86035251805028</v>
      </c>
      <c r="BY383" s="222">
        <v>102.80346723259586</v>
      </c>
      <c r="BZ383" s="223">
        <v>102.1275795400674</v>
      </c>
      <c r="CA383" s="223">
        <v>101.45613551257485</v>
      </c>
      <c r="CB383" s="223">
        <v>102.18447546329261</v>
      </c>
      <c r="CC383" s="223">
        <v>102.91804406855287</v>
      </c>
      <c r="CD383" s="223">
        <v>103.65687886416333</v>
      </c>
      <c r="CE383" s="223">
        <v>104.40101765539616</v>
      </c>
      <c r="CF383" s="223">
        <v>105.15049851892256</v>
      </c>
      <c r="CG383" s="223">
        <v>105.74077398843949</v>
      </c>
      <c r="CH383" s="223">
        <v>106.33436304310172</v>
      </c>
      <c r="CI383" s="223">
        <v>106.93128428413375</v>
      </c>
      <c r="CJ383" s="223">
        <v>107.53155641718035</v>
      </c>
      <c r="CK383" s="223">
        <v>108.13519825289275</v>
      </c>
      <c r="CL383" s="222">
        <v>0</v>
      </c>
      <c r="CM383" s="222">
        <v>0</v>
      </c>
      <c r="CN383" s="222">
        <v>0</v>
      </c>
      <c r="CO383" s="223">
        <v>0</v>
      </c>
      <c r="CP383" s="223">
        <v>0</v>
      </c>
      <c r="CQ383" s="223">
        <v>0</v>
      </c>
      <c r="CR383" s="223">
        <v>0</v>
      </c>
      <c r="CS383" s="223">
        <v>0</v>
      </c>
      <c r="CT383" s="223">
        <v>0</v>
      </c>
      <c r="CU383" s="223">
        <v>0</v>
      </c>
      <c r="CV383" s="223">
        <v>0</v>
      </c>
      <c r="CW383" s="223">
        <v>0</v>
      </c>
      <c r="CX383" s="223">
        <v>0</v>
      </c>
      <c r="CY383" s="223">
        <v>0</v>
      </c>
      <c r="CZ383" s="223">
        <v>0</v>
      </c>
      <c r="DA383" s="224">
        <v>0</v>
      </c>
      <c r="DB383" s="224">
        <v>0</v>
      </c>
      <c r="DC383" s="224">
        <v>0</v>
      </c>
      <c r="DD383" s="225">
        <v>0</v>
      </c>
      <c r="DE383" s="225">
        <v>0</v>
      </c>
      <c r="DF383" s="225">
        <v>0</v>
      </c>
      <c r="DG383" s="225">
        <v>0</v>
      </c>
      <c r="DH383" s="225">
        <v>0</v>
      </c>
      <c r="DI383" s="225">
        <v>0</v>
      </c>
      <c r="DJ383" s="225">
        <v>0</v>
      </c>
      <c r="DK383" s="225">
        <v>0</v>
      </c>
      <c r="DL383" s="225">
        <v>0</v>
      </c>
      <c r="DM383" s="225">
        <v>0</v>
      </c>
      <c r="DN383" s="225">
        <v>0</v>
      </c>
      <c r="DO383" s="225">
        <v>0</v>
      </c>
      <c r="DP383" s="224">
        <v>0</v>
      </c>
      <c r="DQ383" s="224">
        <v>0</v>
      </c>
      <c r="DR383" s="224">
        <v>0</v>
      </c>
      <c r="DS383" s="225">
        <v>0</v>
      </c>
      <c r="DT383" s="225">
        <v>0</v>
      </c>
      <c r="DU383" s="225">
        <v>0</v>
      </c>
      <c r="DV383" s="225">
        <v>0</v>
      </c>
      <c r="DW383" s="225">
        <v>0</v>
      </c>
      <c r="DX383" s="225">
        <v>0</v>
      </c>
      <c r="DY383" s="225">
        <v>0</v>
      </c>
      <c r="DZ383" s="225">
        <v>0</v>
      </c>
      <c r="EA383" s="225">
        <v>0</v>
      </c>
      <c r="EB383" s="225">
        <v>0</v>
      </c>
      <c r="EC383" s="225">
        <v>0</v>
      </c>
      <c r="ED383" s="225">
        <v>0</v>
      </c>
    </row>
    <row r="384" spans="1:134" ht="15" x14ac:dyDescent="0.25">
      <c r="A384" s="216">
        <v>91</v>
      </c>
      <c r="B384" s="216">
        <v>103</v>
      </c>
      <c r="C384" s="216" t="s">
        <v>1082</v>
      </c>
      <c r="D384" s="2">
        <v>99709</v>
      </c>
      <c r="E384" s="2">
        <v>99709</v>
      </c>
      <c r="F384" s="217" t="s">
        <v>703</v>
      </c>
      <c r="G384" s="20">
        <v>14</v>
      </c>
      <c r="H384" s="20">
        <v>9</v>
      </c>
      <c r="I384" s="20">
        <v>7</v>
      </c>
      <c r="J384" s="20">
        <v>2</v>
      </c>
      <c r="K384" s="20">
        <v>0</v>
      </c>
      <c r="L384" s="20">
        <v>11</v>
      </c>
      <c r="M384" s="20">
        <v>11</v>
      </c>
      <c r="N384" s="20">
        <v>0</v>
      </c>
      <c r="O384" s="20">
        <v>0</v>
      </c>
      <c r="P384" s="20">
        <v>0</v>
      </c>
      <c r="Q384" s="20">
        <v>11</v>
      </c>
      <c r="R384" s="20">
        <v>0</v>
      </c>
      <c r="S384" s="20">
        <v>1114.3636363636363</v>
      </c>
      <c r="T384" s="20">
        <v>1114.3636363636363</v>
      </c>
      <c r="U384" s="20">
        <v>0</v>
      </c>
      <c r="V384" s="20">
        <v>0</v>
      </c>
      <c r="W384" s="20">
        <v>0</v>
      </c>
      <c r="X384" s="20">
        <v>1114.3636363636363</v>
      </c>
      <c r="Y384" s="20">
        <v>0</v>
      </c>
      <c r="Z384" s="20">
        <v>9</v>
      </c>
      <c r="AA384" s="20">
        <v>0</v>
      </c>
      <c r="AB384" s="218">
        <v>0</v>
      </c>
      <c r="AC384" s="218">
        <v>0</v>
      </c>
      <c r="AD384" s="219">
        <v>9</v>
      </c>
      <c r="AE384" s="220">
        <v>0</v>
      </c>
      <c r="AF384" s="220">
        <v>7</v>
      </c>
      <c r="AG384" s="221">
        <v>7</v>
      </c>
      <c r="AH384" s="220">
        <v>0</v>
      </c>
      <c r="AI384" s="220">
        <v>0</v>
      </c>
      <c r="AJ384" s="220">
        <v>8.569425555069655</v>
      </c>
      <c r="AK384" s="220">
        <v>8.569425555069655</v>
      </c>
      <c r="AL384" s="220">
        <v>0</v>
      </c>
      <c r="AM384" s="220">
        <v>0</v>
      </c>
      <c r="AN384" s="220">
        <v>6.6776824022858339</v>
      </c>
      <c r="AO384" s="220">
        <v>6.6776824022858339</v>
      </c>
      <c r="AP384" s="220">
        <v>0</v>
      </c>
      <c r="AQ384" s="220">
        <v>0</v>
      </c>
      <c r="AR384" s="220">
        <v>0</v>
      </c>
      <c r="AS384" s="220">
        <v>8.159450482653428</v>
      </c>
      <c r="AT384" s="220">
        <v>8.3619258237188223</v>
      </c>
      <c r="AU384" s="220">
        <v>8.569425555069655</v>
      </c>
      <c r="AV384" s="220">
        <v>8.7820743560748156</v>
      </c>
      <c r="AW384" s="220">
        <v>9</v>
      </c>
      <c r="AX384" s="220">
        <v>6.3702060379711298</v>
      </c>
      <c r="AY384" s="220">
        <v>6.5221325315187197</v>
      </c>
      <c r="AZ384" s="220">
        <v>6.6776824022858339</v>
      </c>
      <c r="BA384" s="220">
        <v>6.8369420661580014</v>
      </c>
      <c r="BB384" s="220">
        <v>7</v>
      </c>
      <c r="BC384" s="220">
        <v>0</v>
      </c>
      <c r="BD384" s="220">
        <v>0</v>
      </c>
      <c r="BE384" s="220">
        <v>0</v>
      </c>
      <c r="BF384" s="220">
        <v>0</v>
      </c>
      <c r="BG384" s="220">
        <v>0</v>
      </c>
      <c r="BH384" s="222">
        <v>9.0461036611005561</v>
      </c>
      <c r="BI384" s="222">
        <v>9.0924434941529881</v>
      </c>
      <c r="BJ384" s="222">
        <v>9.1390207089785882</v>
      </c>
      <c r="BK384" s="223">
        <v>9.0789356575183504</v>
      </c>
      <c r="BL384" s="223">
        <v>9.0192456389094371</v>
      </c>
      <c r="BM384" s="223">
        <v>9.0839935902380251</v>
      </c>
      <c r="BN384" s="223">
        <v>9.1492063584004235</v>
      </c>
      <c r="BO384" s="223">
        <v>9.2148872802541657</v>
      </c>
      <c r="BP384" s="223">
        <v>9.2810397166116321</v>
      </c>
      <c r="BQ384" s="223">
        <v>9.3476670524120262</v>
      </c>
      <c r="BR384" s="223">
        <v>9.4001413500707987</v>
      </c>
      <c r="BS384" s="223">
        <v>9.4529102187599001</v>
      </c>
      <c r="BT384" s="223">
        <v>9.5059753120906354</v>
      </c>
      <c r="BU384" s="223">
        <v>9.5593382929570669</v>
      </c>
      <c r="BV384" s="223">
        <v>9.6130008335881119</v>
      </c>
      <c r="BW384" s="222">
        <v>7.035858403078211</v>
      </c>
      <c r="BX384" s="222">
        <v>7.0719004954523248</v>
      </c>
      <c r="BY384" s="222">
        <v>7.1081272180944568</v>
      </c>
      <c r="BZ384" s="223">
        <v>7.0613944002920501</v>
      </c>
      <c r="CA384" s="223">
        <v>7.0149688302628945</v>
      </c>
      <c r="CB384" s="223">
        <v>7.0653283479629074</v>
      </c>
      <c r="CC384" s="223">
        <v>7.116049389866995</v>
      </c>
      <c r="CD384" s="223">
        <v>7.167134551308795</v>
      </c>
      <c r="CE384" s="223">
        <v>7.2185864462534912</v>
      </c>
      <c r="CF384" s="223">
        <v>7.2704077074315743</v>
      </c>
      <c r="CG384" s="223">
        <v>7.3112210500550656</v>
      </c>
      <c r="CH384" s="223">
        <v>7.3522635034799215</v>
      </c>
      <c r="CI384" s="223">
        <v>7.3935363538482717</v>
      </c>
      <c r="CJ384" s="223">
        <v>7.435040894522162</v>
      </c>
      <c r="CK384" s="223">
        <v>7.4767784261240857</v>
      </c>
      <c r="CL384" s="222">
        <v>0</v>
      </c>
      <c r="CM384" s="222">
        <v>0</v>
      </c>
      <c r="CN384" s="222">
        <v>0</v>
      </c>
      <c r="CO384" s="223">
        <v>0</v>
      </c>
      <c r="CP384" s="223">
        <v>0</v>
      </c>
      <c r="CQ384" s="223">
        <v>0</v>
      </c>
      <c r="CR384" s="223">
        <v>0</v>
      </c>
      <c r="CS384" s="223">
        <v>0</v>
      </c>
      <c r="CT384" s="223">
        <v>0</v>
      </c>
      <c r="CU384" s="223">
        <v>0</v>
      </c>
      <c r="CV384" s="223">
        <v>0</v>
      </c>
      <c r="CW384" s="223">
        <v>0</v>
      </c>
      <c r="CX384" s="223">
        <v>0</v>
      </c>
      <c r="CY384" s="223">
        <v>0</v>
      </c>
      <c r="CZ384" s="223">
        <v>0</v>
      </c>
      <c r="DA384" s="224">
        <v>0</v>
      </c>
      <c r="DB384" s="224">
        <v>0</v>
      </c>
      <c r="DC384" s="224">
        <v>0</v>
      </c>
      <c r="DD384" s="225">
        <v>0</v>
      </c>
      <c r="DE384" s="225">
        <v>0</v>
      </c>
      <c r="DF384" s="225">
        <v>0</v>
      </c>
      <c r="DG384" s="225">
        <v>0</v>
      </c>
      <c r="DH384" s="225">
        <v>0</v>
      </c>
      <c r="DI384" s="225">
        <v>0</v>
      </c>
      <c r="DJ384" s="225">
        <v>0</v>
      </c>
      <c r="DK384" s="225">
        <v>0</v>
      </c>
      <c r="DL384" s="225">
        <v>0</v>
      </c>
      <c r="DM384" s="225">
        <v>0</v>
      </c>
      <c r="DN384" s="225">
        <v>0</v>
      </c>
      <c r="DO384" s="225">
        <v>0</v>
      </c>
      <c r="DP384" s="224">
        <v>0</v>
      </c>
      <c r="DQ384" s="224">
        <v>0</v>
      </c>
      <c r="DR384" s="224">
        <v>0</v>
      </c>
      <c r="DS384" s="225">
        <v>0</v>
      </c>
      <c r="DT384" s="225">
        <v>0</v>
      </c>
      <c r="DU384" s="225">
        <v>0</v>
      </c>
      <c r="DV384" s="225">
        <v>0</v>
      </c>
      <c r="DW384" s="225">
        <v>0</v>
      </c>
      <c r="DX384" s="225">
        <v>0</v>
      </c>
      <c r="DY384" s="225">
        <v>0</v>
      </c>
      <c r="DZ384" s="225">
        <v>0</v>
      </c>
      <c r="EA384" s="225">
        <v>0</v>
      </c>
      <c r="EB384" s="225">
        <v>0</v>
      </c>
      <c r="EC384" s="225">
        <v>0</v>
      </c>
      <c r="ED384" s="225">
        <v>0</v>
      </c>
    </row>
    <row r="385" spans="1:134" ht="15" x14ac:dyDescent="0.25">
      <c r="A385" s="216">
        <v>92</v>
      </c>
      <c r="B385" s="216">
        <v>103</v>
      </c>
      <c r="C385" s="216" t="s">
        <v>1083</v>
      </c>
      <c r="D385" s="2">
        <v>99709</v>
      </c>
      <c r="E385" s="2">
        <v>99709</v>
      </c>
      <c r="F385" s="217" t="s">
        <v>703</v>
      </c>
      <c r="G385" s="20">
        <v>34</v>
      </c>
      <c r="H385" s="20">
        <v>16</v>
      </c>
      <c r="I385" s="20">
        <v>13</v>
      </c>
      <c r="J385" s="20">
        <v>3</v>
      </c>
      <c r="K385" s="20">
        <v>0</v>
      </c>
      <c r="L385" s="20">
        <v>15</v>
      </c>
      <c r="M385" s="20">
        <v>15</v>
      </c>
      <c r="N385" s="20">
        <v>0</v>
      </c>
      <c r="O385" s="20">
        <v>0</v>
      </c>
      <c r="P385" s="20">
        <v>0</v>
      </c>
      <c r="Q385" s="20">
        <v>15</v>
      </c>
      <c r="R385" s="20">
        <v>0</v>
      </c>
      <c r="S385" s="20">
        <v>1211</v>
      </c>
      <c r="T385" s="20">
        <v>1211</v>
      </c>
      <c r="U385" s="20">
        <v>0</v>
      </c>
      <c r="V385" s="20">
        <v>0</v>
      </c>
      <c r="W385" s="20">
        <v>0</v>
      </c>
      <c r="X385" s="20">
        <v>1211</v>
      </c>
      <c r="Y385" s="20">
        <v>0</v>
      </c>
      <c r="Z385" s="20">
        <v>16</v>
      </c>
      <c r="AA385" s="20">
        <v>0</v>
      </c>
      <c r="AB385" s="218">
        <v>0</v>
      </c>
      <c r="AC385" s="218">
        <v>0</v>
      </c>
      <c r="AD385" s="219">
        <v>16</v>
      </c>
      <c r="AE385" s="220">
        <v>0</v>
      </c>
      <c r="AF385" s="220">
        <v>13</v>
      </c>
      <c r="AG385" s="221">
        <v>13</v>
      </c>
      <c r="AH385" s="220">
        <v>0</v>
      </c>
      <c r="AI385" s="220">
        <v>0</v>
      </c>
      <c r="AJ385" s="220">
        <v>15.23453432012383</v>
      </c>
      <c r="AK385" s="220">
        <v>15.23453432012383</v>
      </c>
      <c r="AL385" s="220">
        <v>0</v>
      </c>
      <c r="AM385" s="220">
        <v>0</v>
      </c>
      <c r="AN385" s="220">
        <v>12.401410175673693</v>
      </c>
      <c r="AO385" s="220">
        <v>12.401410175673693</v>
      </c>
      <c r="AP385" s="220">
        <v>0</v>
      </c>
      <c r="AQ385" s="220">
        <v>0</v>
      </c>
      <c r="AR385" s="220">
        <v>0</v>
      </c>
      <c r="AS385" s="220">
        <v>14.505689746939428</v>
      </c>
      <c r="AT385" s="220">
        <v>14.865645908833462</v>
      </c>
      <c r="AU385" s="220">
        <v>15.23453432012383</v>
      </c>
      <c r="AV385" s="220">
        <v>15.612576633021893</v>
      </c>
      <c r="AW385" s="220">
        <v>16</v>
      </c>
      <c r="AX385" s="220">
        <v>11.830382641946384</v>
      </c>
      <c r="AY385" s="220">
        <v>12.112531844249052</v>
      </c>
      <c r="AZ385" s="220">
        <v>12.401410175673693</v>
      </c>
      <c r="BA385" s="220">
        <v>12.697178122864859</v>
      </c>
      <c r="BB385" s="220">
        <v>13</v>
      </c>
      <c r="BC385" s="220">
        <v>0</v>
      </c>
      <c r="BD385" s="220">
        <v>0</v>
      </c>
      <c r="BE385" s="220">
        <v>0</v>
      </c>
      <c r="BF385" s="220">
        <v>0</v>
      </c>
      <c r="BG385" s="220">
        <v>0</v>
      </c>
      <c r="BH385" s="222">
        <v>16.081962064178768</v>
      </c>
      <c r="BI385" s="222">
        <v>16.164343989605314</v>
      </c>
      <c r="BJ385" s="222">
        <v>16.247147927073044</v>
      </c>
      <c r="BK385" s="223">
        <v>16.140330057810399</v>
      </c>
      <c r="BL385" s="223">
        <v>16.03421446917233</v>
      </c>
      <c r="BM385" s="223">
        <v>16.149321938200931</v>
      </c>
      <c r="BN385" s="223">
        <v>16.265255748267418</v>
      </c>
      <c r="BO385" s="223">
        <v>16.382021831562959</v>
      </c>
      <c r="BP385" s="223">
        <v>16.499626162865123</v>
      </c>
      <c r="BQ385" s="223">
        <v>16.618074759843598</v>
      </c>
      <c r="BR385" s="223">
        <v>16.711362400125864</v>
      </c>
      <c r="BS385" s="223">
        <v>16.805173722239822</v>
      </c>
      <c r="BT385" s="223">
        <v>16.899511665938906</v>
      </c>
      <c r="BU385" s="223">
        <v>16.994379187479229</v>
      </c>
      <c r="BV385" s="223">
        <v>17.089779259712195</v>
      </c>
      <c r="BW385" s="222">
        <v>13.066594177145248</v>
      </c>
      <c r="BX385" s="222">
        <v>13.133529491554317</v>
      </c>
      <c r="BY385" s="222">
        <v>13.200807690746849</v>
      </c>
      <c r="BZ385" s="223">
        <v>13.114018171970951</v>
      </c>
      <c r="CA385" s="223">
        <v>13.02779925620252</v>
      </c>
      <c r="CB385" s="223">
        <v>13.121324074788257</v>
      </c>
      <c r="CC385" s="223">
        <v>13.215520295467277</v>
      </c>
      <c r="CD385" s="223">
        <v>13.310392738144905</v>
      </c>
      <c r="CE385" s="223">
        <v>13.405946257327914</v>
      </c>
      <c r="CF385" s="223">
        <v>13.502185742372925</v>
      </c>
      <c r="CG385" s="223">
        <v>13.577981950102265</v>
      </c>
      <c r="CH385" s="223">
        <v>13.654203649319856</v>
      </c>
      <c r="CI385" s="223">
        <v>13.730853228575363</v>
      </c>
      <c r="CJ385" s="223">
        <v>13.807933089826873</v>
      </c>
      <c r="CK385" s="223">
        <v>13.885445648516161</v>
      </c>
      <c r="CL385" s="222">
        <v>0</v>
      </c>
      <c r="CM385" s="222">
        <v>0</v>
      </c>
      <c r="CN385" s="222">
        <v>0</v>
      </c>
      <c r="CO385" s="223">
        <v>0</v>
      </c>
      <c r="CP385" s="223">
        <v>0</v>
      </c>
      <c r="CQ385" s="223">
        <v>0</v>
      </c>
      <c r="CR385" s="223">
        <v>0</v>
      </c>
      <c r="CS385" s="223">
        <v>0</v>
      </c>
      <c r="CT385" s="223">
        <v>0</v>
      </c>
      <c r="CU385" s="223">
        <v>0</v>
      </c>
      <c r="CV385" s="223">
        <v>0</v>
      </c>
      <c r="CW385" s="223">
        <v>0</v>
      </c>
      <c r="CX385" s="223">
        <v>0</v>
      </c>
      <c r="CY385" s="223">
        <v>0</v>
      </c>
      <c r="CZ385" s="223">
        <v>0</v>
      </c>
      <c r="DA385" s="224">
        <v>0</v>
      </c>
      <c r="DB385" s="224">
        <v>0</v>
      </c>
      <c r="DC385" s="224">
        <v>0</v>
      </c>
      <c r="DD385" s="225">
        <v>0</v>
      </c>
      <c r="DE385" s="225">
        <v>0</v>
      </c>
      <c r="DF385" s="225">
        <v>0</v>
      </c>
      <c r="DG385" s="225">
        <v>0</v>
      </c>
      <c r="DH385" s="225">
        <v>0</v>
      </c>
      <c r="DI385" s="225">
        <v>0</v>
      </c>
      <c r="DJ385" s="225">
        <v>0</v>
      </c>
      <c r="DK385" s="225">
        <v>0</v>
      </c>
      <c r="DL385" s="225">
        <v>0</v>
      </c>
      <c r="DM385" s="225">
        <v>0</v>
      </c>
      <c r="DN385" s="225">
        <v>0</v>
      </c>
      <c r="DO385" s="225">
        <v>0</v>
      </c>
      <c r="DP385" s="224">
        <v>0</v>
      </c>
      <c r="DQ385" s="224">
        <v>0</v>
      </c>
      <c r="DR385" s="224">
        <v>0</v>
      </c>
      <c r="DS385" s="225">
        <v>0</v>
      </c>
      <c r="DT385" s="225">
        <v>0</v>
      </c>
      <c r="DU385" s="225">
        <v>0</v>
      </c>
      <c r="DV385" s="225">
        <v>0</v>
      </c>
      <c r="DW385" s="225">
        <v>0</v>
      </c>
      <c r="DX385" s="225">
        <v>0</v>
      </c>
      <c r="DY385" s="225">
        <v>0</v>
      </c>
      <c r="DZ385" s="225">
        <v>0</v>
      </c>
      <c r="EA385" s="225">
        <v>0</v>
      </c>
      <c r="EB385" s="225">
        <v>0</v>
      </c>
      <c r="EC385" s="225">
        <v>0</v>
      </c>
      <c r="ED385" s="225">
        <v>0</v>
      </c>
    </row>
    <row r="386" spans="1:134" ht="15" x14ac:dyDescent="0.25">
      <c r="A386" s="216">
        <v>101</v>
      </c>
      <c r="B386" s="216">
        <v>103</v>
      </c>
      <c r="C386" s="216" t="s">
        <v>1084</v>
      </c>
      <c r="D386" s="2">
        <v>99709</v>
      </c>
      <c r="E386" s="2">
        <v>99709</v>
      </c>
      <c r="F386" s="217" t="s">
        <v>773</v>
      </c>
      <c r="G386" s="20">
        <v>632</v>
      </c>
      <c r="H386" s="20">
        <v>325</v>
      </c>
      <c r="I386" s="20">
        <v>271</v>
      </c>
      <c r="J386" s="20">
        <v>54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834.49503068156923</v>
      </c>
      <c r="T386" s="20">
        <v>834.49503068156923</v>
      </c>
      <c r="U386" s="20">
        <v>1408.3846153846155</v>
      </c>
      <c r="V386" s="20">
        <v>0</v>
      </c>
      <c r="W386" s="20">
        <v>0</v>
      </c>
      <c r="X386" s="20">
        <v>1365.173957061457</v>
      </c>
      <c r="Y386" s="20">
        <v>7.4465090090090094</v>
      </c>
      <c r="Z386" s="20">
        <v>317.13119369369372</v>
      </c>
      <c r="AA386" s="20">
        <v>0.42229729729729731</v>
      </c>
      <c r="AB386" s="218">
        <v>0</v>
      </c>
      <c r="AC386" s="218">
        <v>0</v>
      </c>
      <c r="AD386" s="219">
        <v>325</v>
      </c>
      <c r="AE386" s="220">
        <v>6.2092428967428974</v>
      </c>
      <c r="AF386" s="220">
        <v>264.43862612612611</v>
      </c>
      <c r="AG386" s="221">
        <v>270.64786902286903</v>
      </c>
      <c r="AH386" s="220">
        <v>0.35213097713097719</v>
      </c>
      <c r="AI386" s="220">
        <v>7.0902560664286902</v>
      </c>
      <c r="AJ386" s="220">
        <v>301.95912839427592</v>
      </c>
      <c r="AK386" s="220">
        <v>309.04938446070463</v>
      </c>
      <c r="AL386" s="220">
        <v>0.40209391681070078</v>
      </c>
      <c r="AM386" s="220">
        <v>5.9233360032997657</v>
      </c>
      <c r="AN386" s="220">
        <v>252.26245145243934</v>
      </c>
      <c r="AO386" s="220">
        <v>258.1857874557391</v>
      </c>
      <c r="AP386" s="220">
        <v>0.33591697561246314</v>
      </c>
      <c r="AQ386" s="220">
        <v>0</v>
      </c>
      <c r="AR386" s="220">
        <v>0</v>
      </c>
      <c r="AS386" s="220">
        <v>294.26396588623425</v>
      </c>
      <c r="AT386" s="220">
        <v>301.56607489256226</v>
      </c>
      <c r="AU386" s="220">
        <v>309.04938446070457</v>
      </c>
      <c r="AV386" s="220">
        <v>316.71839105100895</v>
      </c>
      <c r="AW386" s="220">
        <v>324.57770270270271</v>
      </c>
      <c r="AX386" s="220">
        <v>246.2975270590714</v>
      </c>
      <c r="AY386" s="220">
        <v>252.17161016289597</v>
      </c>
      <c r="AZ386" s="220">
        <v>258.1857874557391</v>
      </c>
      <c r="BA386" s="220">
        <v>264.34340011978202</v>
      </c>
      <c r="BB386" s="220">
        <v>270.64786902286903</v>
      </c>
      <c r="BC386" s="220">
        <v>0</v>
      </c>
      <c r="BD386" s="220">
        <v>0</v>
      </c>
      <c r="BE386" s="220">
        <v>0</v>
      </c>
      <c r="BF386" s="220">
        <v>0</v>
      </c>
      <c r="BG386" s="220">
        <v>0</v>
      </c>
      <c r="BH386" s="222">
        <v>326.24039385894747</v>
      </c>
      <c r="BI386" s="222">
        <v>327.91160236514582</v>
      </c>
      <c r="BJ386" s="222">
        <v>329.59137185252172</v>
      </c>
      <c r="BK386" s="223">
        <v>327.42445318921756</v>
      </c>
      <c r="BL386" s="223">
        <v>325.27178106539947</v>
      </c>
      <c r="BM386" s="223">
        <v>327.60686343172603</v>
      </c>
      <c r="BN386" s="223">
        <v>329.95870904028556</v>
      </c>
      <c r="BO386" s="223">
        <v>332.32743823213923</v>
      </c>
      <c r="BP386" s="223">
        <v>334.7131722122607</v>
      </c>
      <c r="BQ386" s="223">
        <v>337.11603305573772</v>
      </c>
      <c r="BR386" s="223">
        <v>339.00847605407358</v>
      </c>
      <c r="BS386" s="223">
        <v>340.91154251777681</v>
      </c>
      <c r="BT386" s="223">
        <v>342.82529208299843</v>
      </c>
      <c r="BU386" s="223">
        <v>344.74978472066448</v>
      </c>
      <c r="BV386" s="223">
        <v>346.68508073835505</v>
      </c>
      <c r="BW386" s="222">
        <v>272.03429764853774</v>
      </c>
      <c r="BX386" s="222">
        <v>273.42782843370622</v>
      </c>
      <c r="BY386" s="222">
        <v>274.82849776010272</v>
      </c>
      <c r="BZ386" s="223">
        <v>273.02162096700908</v>
      </c>
      <c r="CA386" s="223">
        <v>271.22662359607153</v>
      </c>
      <c r="CB386" s="223">
        <v>273.17372304614696</v>
      </c>
      <c r="CC386" s="223">
        <v>275.13480046128427</v>
      </c>
      <c r="CD386" s="223">
        <v>277.10995618741458</v>
      </c>
      <c r="CE386" s="223">
        <v>279.09929129083895</v>
      </c>
      <c r="CF386" s="223">
        <v>281.10290756339975</v>
      </c>
      <c r="CG386" s="223">
        <v>282.6809138789352</v>
      </c>
      <c r="CH386" s="223">
        <v>284.26777853020775</v>
      </c>
      <c r="CI386" s="223">
        <v>285.86355124459254</v>
      </c>
      <c r="CJ386" s="223">
        <v>287.46828202861559</v>
      </c>
      <c r="CK386" s="223">
        <v>289.08202116952066</v>
      </c>
      <c r="CL386" s="222">
        <v>0</v>
      </c>
      <c r="CM386" s="222">
        <v>0</v>
      </c>
      <c r="CN386" s="222">
        <v>0</v>
      </c>
      <c r="CO386" s="223">
        <v>0</v>
      </c>
      <c r="CP386" s="223">
        <v>0</v>
      </c>
      <c r="CQ386" s="223">
        <v>0</v>
      </c>
      <c r="CR386" s="223">
        <v>0</v>
      </c>
      <c r="CS386" s="223">
        <v>0</v>
      </c>
      <c r="CT386" s="223">
        <v>0</v>
      </c>
      <c r="CU386" s="223">
        <v>0</v>
      </c>
      <c r="CV386" s="223">
        <v>0</v>
      </c>
      <c r="CW386" s="223">
        <v>0</v>
      </c>
      <c r="CX386" s="223">
        <v>0</v>
      </c>
      <c r="CY386" s="223">
        <v>0</v>
      </c>
      <c r="CZ386" s="223">
        <v>0</v>
      </c>
      <c r="DA386" s="224">
        <v>0.42446056968377238</v>
      </c>
      <c r="DB386" s="224">
        <v>0.42663492371213352</v>
      </c>
      <c r="DC386" s="224">
        <v>0.42882041614952082</v>
      </c>
      <c r="DD386" s="225">
        <v>0.42600111005622893</v>
      </c>
      <c r="DE386" s="225">
        <v>0.42320033966354337</v>
      </c>
      <c r="DF386" s="225">
        <v>0.4262384379803878</v>
      </c>
      <c r="DG386" s="225">
        <v>0.42929834639641623</v>
      </c>
      <c r="DH386" s="225">
        <v>0.43238022148339739</v>
      </c>
      <c r="DI386" s="225">
        <v>0.43548422093710737</v>
      </c>
      <c r="DJ386" s="225">
        <v>0.43861050358539905</v>
      </c>
      <c r="DK386" s="225">
        <v>0.44107269848305175</v>
      </c>
      <c r="DL386" s="225">
        <v>0.44354871521958988</v>
      </c>
      <c r="DM386" s="225">
        <v>0.44603863138563421</v>
      </c>
      <c r="DN386" s="225">
        <v>0.44854252500736985</v>
      </c>
      <c r="DO386" s="225">
        <v>0.45106047454899167</v>
      </c>
      <c r="DP386" s="224">
        <v>0</v>
      </c>
      <c r="DQ386" s="224">
        <v>0</v>
      </c>
      <c r="DR386" s="224">
        <v>0</v>
      </c>
      <c r="DS386" s="225">
        <v>0</v>
      </c>
      <c r="DT386" s="225">
        <v>0</v>
      </c>
      <c r="DU386" s="225">
        <v>0</v>
      </c>
      <c r="DV386" s="225">
        <v>0</v>
      </c>
      <c r="DW386" s="225">
        <v>0</v>
      </c>
      <c r="DX386" s="225">
        <v>0</v>
      </c>
      <c r="DY386" s="225">
        <v>0</v>
      </c>
      <c r="DZ386" s="225">
        <v>0</v>
      </c>
      <c r="EA386" s="225">
        <v>0</v>
      </c>
      <c r="EB386" s="225">
        <v>0</v>
      </c>
      <c r="EC386" s="225">
        <v>0</v>
      </c>
      <c r="ED386" s="225">
        <v>0</v>
      </c>
    </row>
    <row r="387" spans="1:134" ht="15" x14ac:dyDescent="0.25">
      <c r="A387" s="216">
        <v>108</v>
      </c>
      <c r="B387" s="216">
        <v>103</v>
      </c>
      <c r="C387" s="216" t="s">
        <v>1085</v>
      </c>
      <c r="D387" s="2">
        <v>99709</v>
      </c>
      <c r="E387" s="2">
        <v>99709</v>
      </c>
      <c r="F387" s="217" t="s">
        <v>773</v>
      </c>
      <c r="G387" s="20">
        <v>137</v>
      </c>
      <c r="H387" s="20">
        <v>61</v>
      </c>
      <c r="I387" s="20">
        <v>51</v>
      </c>
      <c r="J387" s="20">
        <v>10</v>
      </c>
      <c r="K387" s="20">
        <v>0</v>
      </c>
      <c r="L387" s="20">
        <v>23</v>
      </c>
      <c r="M387" s="20">
        <v>23</v>
      </c>
      <c r="N387" s="20">
        <v>0</v>
      </c>
      <c r="O387" s="20">
        <v>0</v>
      </c>
      <c r="P387" s="20">
        <v>0</v>
      </c>
      <c r="Q387" s="20">
        <v>23</v>
      </c>
      <c r="R387" s="20">
        <v>0</v>
      </c>
      <c r="S387" s="20">
        <v>1345.695652173913</v>
      </c>
      <c r="T387" s="20">
        <v>1345.695652173913</v>
      </c>
      <c r="U387" s="20">
        <v>0</v>
      </c>
      <c r="V387" s="20">
        <v>0</v>
      </c>
      <c r="W387" s="20">
        <v>0</v>
      </c>
      <c r="X387" s="20">
        <v>1345.695652173913</v>
      </c>
      <c r="Y387" s="20">
        <v>0</v>
      </c>
      <c r="Z387" s="20">
        <v>61</v>
      </c>
      <c r="AA387" s="20">
        <v>0</v>
      </c>
      <c r="AB387" s="218">
        <v>0</v>
      </c>
      <c r="AC387" s="218">
        <v>0</v>
      </c>
      <c r="AD387" s="219">
        <v>61</v>
      </c>
      <c r="AE387" s="220">
        <v>0</v>
      </c>
      <c r="AF387" s="220">
        <v>51</v>
      </c>
      <c r="AG387" s="221">
        <v>51</v>
      </c>
      <c r="AH387" s="220">
        <v>0</v>
      </c>
      <c r="AI387" s="220">
        <v>0</v>
      </c>
      <c r="AJ387" s="220">
        <v>58.081662095472097</v>
      </c>
      <c r="AK387" s="220">
        <v>58.081662095472097</v>
      </c>
      <c r="AL387" s="220">
        <v>0</v>
      </c>
      <c r="AM387" s="220">
        <v>0</v>
      </c>
      <c r="AN387" s="220">
        <v>48.651686073796789</v>
      </c>
      <c r="AO387" s="220">
        <v>48.651686073796789</v>
      </c>
      <c r="AP387" s="220">
        <v>0</v>
      </c>
      <c r="AQ387" s="220">
        <v>0</v>
      </c>
      <c r="AR387" s="220">
        <v>0</v>
      </c>
      <c r="AS387" s="220">
        <v>55.302942160206563</v>
      </c>
      <c r="AT387" s="220">
        <v>56.675275027427574</v>
      </c>
      <c r="AU387" s="220">
        <v>58.081662095472097</v>
      </c>
      <c r="AV387" s="220">
        <v>59.522948413395973</v>
      </c>
      <c r="AW387" s="220">
        <v>61</v>
      </c>
      <c r="AX387" s="220">
        <v>46.411501133789656</v>
      </c>
      <c r="AY387" s="220">
        <v>47.518394158207819</v>
      </c>
      <c r="AZ387" s="220">
        <v>48.651686073796789</v>
      </c>
      <c r="BA387" s="220">
        <v>49.812006482008293</v>
      </c>
      <c r="BB387" s="220">
        <v>51</v>
      </c>
      <c r="BC387" s="220">
        <v>0</v>
      </c>
      <c r="BD387" s="220">
        <v>0</v>
      </c>
      <c r="BE387" s="220">
        <v>0</v>
      </c>
      <c r="BF387" s="220">
        <v>0</v>
      </c>
      <c r="BG387" s="220">
        <v>0</v>
      </c>
      <c r="BH387" s="222">
        <v>61.312480369681552</v>
      </c>
      <c r="BI387" s="222">
        <v>61.626561460370262</v>
      </c>
      <c r="BJ387" s="222">
        <v>61.942251471965982</v>
      </c>
      <c r="BK387" s="223">
        <v>61.535008345402147</v>
      </c>
      <c r="BL387" s="223">
        <v>61.130442663719514</v>
      </c>
      <c r="BM387" s="223">
        <v>61.569289889391051</v>
      </c>
      <c r="BN387" s="223">
        <v>62.011287540269528</v>
      </c>
      <c r="BO387" s="223">
        <v>62.456458232833789</v>
      </c>
      <c r="BP387" s="223">
        <v>62.904824745923278</v>
      </c>
      <c r="BQ387" s="223">
        <v>63.35641002190372</v>
      </c>
      <c r="BR387" s="223">
        <v>63.712069150479856</v>
      </c>
      <c r="BS387" s="223">
        <v>64.069724816039326</v>
      </c>
      <c r="BT387" s="223">
        <v>64.429388226392078</v>
      </c>
      <c r="BU387" s="223">
        <v>64.791070652264551</v>
      </c>
      <c r="BV387" s="223">
        <v>65.154783427652745</v>
      </c>
      <c r="BW387" s="222">
        <v>51.261254079569824</v>
      </c>
      <c r="BX387" s="222">
        <v>51.523846466866935</v>
      </c>
      <c r="BY387" s="222">
        <v>51.787784017545327</v>
      </c>
      <c r="BZ387" s="223">
        <v>51.447302059270648</v>
      </c>
      <c r="CA387" s="223">
        <v>51.109058620486806</v>
      </c>
      <c r="CB387" s="223">
        <v>51.475963678015468</v>
      </c>
      <c r="CC387" s="223">
        <v>51.845502697602392</v>
      </c>
      <c r="CD387" s="223">
        <v>52.217694588106937</v>
      </c>
      <c r="CE387" s="223">
        <v>52.592558394132581</v>
      </c>
      <c r="CF387" s="223">
        <v>52.970113297001468</v>
      </c>
      <c r="CG387" s="223">
        <v>53.267467650401187</v>
      </c>
      <c r="CH387" s="223">
        <v>53.566491239639433</v>
      </c>
      <c r="CI387" s="223">
        <v>53.867193435180269</v>
      </c>
      <c r="CJ387" s="223">
        <v>54.169583660090041</v>
      </c>
      <c r="CK387" s="223">
        <v>54.473671390332626</v>
      </c>
      <c r="CL387" s="222">
        <v>0</v>
      </c>
      <c r="CM387" s="222">
        <v>0</v>
      </c>
      <c r="CN387" s="222">
        <v>0</v>
      </c>
      <c r="CO387" s="223">
        <v>0</v>
      </c>
      <c r="CP387" s="223">
        <v>0</v>
      </c>
      <c r="CQ387" s="223">
        <v>0</v>
      </c>
      <c r="CR387" s="223">
        <v>0</v>
      </c>
      <c r="CS387" s="223">
        <v>0</v>
      </c>
      <c r="CT387" s="223">
        <v>0</v>
      </c>
      <c r="CU387" s="223">
        <v>0</v>
      </c>
      <c r="CV387" s="223">
        <v>0</v>
      </c>
      <c r="CW387" s="223">
        <v>0</v>
      </c>
      <c r="CX387" s="223">
        <v>0</v>
      </c>
      <c r="CY387" s="223">
        <v>0</v>
      </c>
      <c r="CZ387" s="223">
        <v>0</v>
      </c>
      <c r="DA387" s="224">
        <v>0</v>
      </c>
      <c r="DB387" s="224">
        <v>0</v>
      </c>
      <c r="DC387" s="224">
        <v>0</v>
      </c>
      <c r="DD387" s="225">
        <v>0</v>
      </c>
      <c r="DE387" s="225">
        <v>0</v>
      </c>
      <c r="DF387" s="225">
        <v>0</v>
      </c>
      <c r="DG387" s="225">
        <v>0</v>
      </c>
      <c r="DH387" s="225">
        <v>0</v>
      </c>
      <c r="DI387" s="225">
        <v>0</v>
      </c>
      <c r="DJ387" s="225">
        <v>0</v>
      </c>
      <c r="DK387" s="225">
        <v>0</v>
      </c>
      <c r="DL387" s="225">
        <v>0</v>
      </c>
      <c r="DM387" s="225">
        <v>0</v>
      </c>
      <c r="DN387" s="225">
        <v>0</v>
      </c>
      <c r="DO387" s="225">
        <v>0</v>
      </c>
      <c r="DP387" s="224">
        <v>0</v>
      </c>
      <c r="DQ387" s="224">
        <v>0</v>
      </c>
      <c r="DR387" s="224">
        <v>0</v>
      </c>
      <c r="DS387" s="225">
        <v>0</v>
      </c>
      <c r="DT387" s="225">
        <v>0</v>
      </c>
      <c r="DU387" s="225">
        <v>0</v>
      </c>
      <c r="DV387" s="225">
        <v>0</v>
      </c>
      <c r="DW387" s="225">
        <v>0</v>
      </c>
      <c r="DX387" s="225">
        <v>0</v>
      </c>
      <c r="DY387" s="225">
        <v>0</v>
      </c>
      <c r="DZ387" s="225">
        <v>0</v>
      </c>
      <c r="EA387" s="225">
        <v>0</v>
      </c>
      <c r="EB387" s="225">
        <v>0</v>
      </c>
      <c r="EC387" s="225">
        <v>0</v>
      </c>
      <c r="ED387" s="225">
        <v>0</v>
      </c>
    </row>
    <row r="388" spans="1:134" ht="15" x14ac:dyDescent="0.25">
      <c r="A388" s="216">
        <v>111</v>
      </c>
      <c r="B388" s="216">
        <v>103</v>
      </c>
      <c r="C388" s="216" t="s">
        <v>1086</v>
      </c>
      <c r="D388" s="2">
        <v>99709</v>
      </c>
      <c r="E388" s="2">
        <v>99712</v>
      </c>
      <c r="F388" s="217" t="s">
        <v>773</v>
      </c>
      <c r="G388" s="20">
        <v>4</v>
      </c>
      <c r="H388" s="20">
        <v>4</v>
      </c>
      <c r="I388" s="20">
        <v>4</v>
      </c>
      <c r="J388" s="20">
        <v>0</v>
      </c>
      <c r="K388" s="20">
        <v>0</v>
      </c>
      <c r="L388" s="20">
        <v>3</v>
      </c>
      <c r="M388" s="20">
        <v>3</v>
      </c>
      <c r="N388" s="20">
        <v>3</v>
      </c>
      <c r="O388" s="20">
        <v>0</v>
      </c>
      <c r="P388" s="20">
        <v>0</v>
      </c>
      <c r="Q388" s="20">
        <v>6</v>
      </c>
      <c r="R388" s="20">
        <v>0</v>
      </c>
      <c r="S388" s="20">
        <v>1512</v>
      </c>
      <c r="T388" s="20">
        <v>1512</v>
      </c>
      <c r="U388" s="20">
        <v>3873.3333333333335</v>
      </c>
      <c r="V388" s="20">
        <v>0</v>
      </c>
      <c r="W388" s="20">
        <v>0</v>
      </c>
      <c r="X388" s="20">
        <v>2692.6666666666665</v>
      </c>
      <c r="Y388" s="20">
        <v>0</v>
      </c>
      <c r="Z388" s="20">
        <v>4</v>
      </c>
      <c r="AA388" s="20">
        <v>0</v>
      </c>
      <c r="AB388" s="218">
        <v>3</v>
      </c>
      <c r="AC388" s="218">
        <v>0</v>
      </c>
      <c r="AD388" s="219">
        <v>7</v>
      </c>
      <c r="AE388" s="220">
        <v>0</v>
      </c>
      <c r="AF388" s="220">
        <v>4</v>
      </c>
      <c r="AG388" s="221">
        <v>4</v>
      </c>
      <c r="AH388" s="220">
        <v>0</v>
      </c>
      <c r="AI388" s="220">
        <v>0</v>
      </c>
      <c r="AJ388" s="220">
        <v>3.8086335800309574</v>
      </c>
      <c r="AK388" s="220">
        <v>3.8086335800309574</v>
      </c>
      <c r="AL388" s="220">
        <v>0</v>
      </c>
      <c r="AM388" s="220">
        <v>0</v>
      </c>
      <c r="AN388" s="220">
        <v>3.8158185155919053</v>
      </c>
      <c r="AO388" s="220">
        <v>3.8158185155919053</v>
      </c>
      <c r="AP388" s="220">
        <v>0</v>
      </c>
      <c r="AQ388" s="220">
        <v>2.8789972155037225</v>
      </c>
      <c r="AR388" s="220">
        <v>0</v>
      </c>
      <c r="AS388" s="220">
        <v>3.626422436734857</v>
      </c>
      <c r="AT388" s="220">
        <v>3.7164114772083656</v>
      </c>
      <c r="AU388" s="220">
        <v>3.8086335800309574</v>
      </c>
      <c r="AV388" s="220">
        <v>3.9031441582554733</v>
      </c>
      <c r="AW388" s="220">
        <v>4</v>
      </c>
      <c r="AX388" s="220">
        <v>3.6401177359835026</v>
      </c>
      <c r="AY388" s="220">
        <v>3.7269328751535542</v>
      </c>
      <c r="AZ388" s="220">
        <v>3.8158185155919053</v>
      </c>
      <c r="BA388" s="220">
        <v>3.9068240378045722</v>
      </c>
      <c r="BB388" s="220">
        <v>4</v>
      </c>
      <c r="BC388" s="220">
        <v>2.7628749889593962</v>
      </c>
      <c r="BD388" s="220">
        <v>2.8203385257800138</v>
      </c>
      <c r="BE388" s="220">
        <v>2.8789972155037225</v>
      </c>
      <c r="BF388" s="220">
        <v>2.9388759154668591</v>
      </c>
      <c r="BG388" s="220">
        <v>3</v>
      </c>
      <c r="BH388" s="222">
        <v>4.020490516044692</v>
      </c>
      <c r="BI388" s="222">
        <v>4.0410859974013285</v>
      </c>
      <c r="BJ388" s="222">
        <v>4.061786981768261</v>
      </c>
      <c r="BK388" s="223">
        <v>4.0350825144525997</v>
      </c>
      <c r="BL388" s="223">
        <v>4.0085536172930825</v>
      </c>
      <c r="BM388" s="223">
        <v>4.0373304845502327</v>
      </c>
      <c r="BN388" s="223">
        <v>4.0663139370668544</v>
      </c>
      <c r="BO388" s="223">
        <v>4.0955054578907397</v>
      </c>
      <c r="BP388" s="223">
        <v>4.1249065407162808</v>
      </c>
      <c r="BQ388" s="223">
        <v>4.1545186899608995</v>
      </c>
      <c r="BR388" s="223">
        <v>4.1778406000314661</v>
      </c>
      <c r="BS388" s="223">
        <v>4.2012934305599554</v>
      </c>
      <c r="BT388" s="223">
        <v>4.2248779164847265</v>
      </c>
      <c r="BU388" s="223">
        <v>4.2485947968698072</v>
      </c>
      <c r="BV388" s="223">
        <v>4.2724448149280487</v>
      </c>
      <c r="BW388" s="222">
        <v>4.020490516044692</v>
      </c>
      <c r="BX388" s="222">
        <v>4.0410859974013285</v>
      </c>
      <c r="BY388" s="222">
        <v>4.061786981768261</v>
      </c>
      <c r="BZ388" s="223">
        <v>4.0350825144525997</v>
      </c>
      <c r="CA388" s="223">
        <v>4.0085536172930825</v>
      </c>
      <c r="CB388" s="223">
        <v>4.0373304845502327</v>
      </c>
      <c r="CC388" s="223">
        <v>4.0663139370668544</v>
      </c>
      <c r="CD388" s="223">
        <v>4.0955054578907397</v>
      </c>
      <c r="CE388" s="223">
        <v>4.1249065407162808</v>
      </c>
      <c r="CF388" s="223">
        <v>4.1545186899608995</v>
      </c>
      <c r="CG388" s="223">
        <v>4.1778406000314661</v>
      </c>
      <c r="CH388" s="223">
        <v>4.2012934305599554</v>
      </c>
      <c r="CI388" s="223">
        <v>4.2248779164847265</v>
      </c>
      <c r="CJ388" s="223">
        <v>4.2485947968698072</v>
      </c>
      <c r="CK388" s="223">
        <v>4.2724448149280487</v>
      </c>
      <c r="CL388" s="222">
        <v>3.015367887033519</v>
      </c>
      <c r="CM388" s="222">
        <v>3.0308144980509963</v>
      </c>
      <c r="CN388" s="222">
        <v>3.0463402363261958</v>
      </c>
      <c r="CO388" s="223">
        <v>3.02631188583945</v>
      </c>
      <c r="CP388" s="223">
        <v>3.0064152129698121</v>
      </c>
      <c r="CQ388" s="223">
        <v>3.0279978634126747</v>
      </c>
      <c r="CR388" s="223">
        <v>3.049735452800141</v>
      </c>
      <c r="CS388" s="223">
        <v>3.0716290934180548</v>
      </c>
      <c r="CT388" s="223">
        <v>3.0936799055372104</v>
      </c>
      <c r="CU388" s="223">
        <v>3.1158890174706748</v>
      </c>
      <c r="CV388" s="223">
        <v>3.1333804500235996</v>
      </c>
      <c r="CW388" s="223">
        <v>3.1509700729199666</v>
      </c>
      <c r="CX388" s="223">
        <v>3.1686584373635451</v>
      </c>
      <c r="CY388" s="223">
        <v>3.1864460976523552</v>
      </c>
      <c r="CZ388" s="223">
        <v>3.204333611196037</v>
      </c>
      <c r="DA388" s="224">
        <v>0</v>
      </c>
      <c r="DB388" s="224">
        <v>0</v>
      </c>
      <c r="DC388" s="224">
        <v>0</v>
      </c>
      <c r="DD388" s="225">
        <v>0</v>
      </c>
      <c r="DE388" s="225">
        <v>0</v>
      </c>
      <c r="DF388" s="225">
        <v>0</v>
      </c>
      <c r="DG388" s="225">
        <v>0</v>
      </c>
      <c r="DH388" s="225">
        <v>0</v>
      </c>
      <c r="DI388" s="225">
        <v>0</v>
      </c>
      <c r="DJ388" s="225">
        <v>0</v>
      </c>
      <c r="DK388" s="225">
        <v>0</v>
      </c>
      <c r="DL388" s="225">
        <v>0</v>
      </c>
      <c r="DM388" s="225">
        <v>0</v>
      </c>
      <c r="DN388" s="225">
        <v>0</v>
      </c>
      <c r="DO388" s="225">
        <v>0</v>
      </c>
      <c r="DP388" s="224">
        <v>0</v>
      </c>
      <c r="DQ388" s="224">
        <v>0</v>
      </c>
      <c r="DR388" s="224">
        <v>0</v>
      </c>
      <c r="DS388" s="225">
        <v>0</v>
      </c>
      <c r="DT388" s="225">
        <v>0</v>
      </c>
      <c r="DU388" s="225">
        <v>0</v>
      </c>
      <c r="DV388" s="225">
        <v>0</v>
      </c>
      <c r="DW388" s="225">
        <v>0</v>
      </c>
      <c r="DX388" s="225">
        <v>0</v>
      </c>
      <c r="DY388" s="225">
        <v>0</v>
      </c>
      <c r="DZ388" s="225">
        <v>0</v>
      </c>
      <c r="EA388" s="225">
        <v>0</v>
      </c>
      <c r="EB388" s="225">
        <v>0</v>
      </c>
      <c r="EC388" s="225">
        <v>0</v>
      </c>
      <c r="ED388" s="225">
        <v>0</v>
      </c>
    </row>
    <row r="389" spans="1:134" ht="15" x14ac:dyDescent="0.25">
      <c r="A389" s="216">
        <v>112</v>
      </c>
      <c r="B389" s="216">
        <v>103</v>
      </c>
      <c r="C389" s="216" t="s">
        <v>1087</v>
      </c>
      <c r="D389" s="2">
        <v>99712</v>
      </c>
      <c r="E389" s="2">
        <v>99712</v>
      </c>
      <c r="F389" s="217" t="s">
        <v>773</v>
      </c>
      <c r="G389" s="20">
        <v>75</v>
      </c>
      <c r="H389" s="20">
        <v>34</v>
      </c>
      <c r="I389" s="20">
        <v>33</v>
      </c>
      <c r="J389" s="20">
        <v>1</v>
      </c>
      <c r="K389" s="20">
        <v>0</v>
      </c>
      <c r="L389" s="20">
        <v>20</v>
      </c>
      <c r="M389" s="20">
        <v>20</v>
      </c>
      <c r="N389" s="20">
        <v>7</v>
      </c>
      <c r="O389" s="20">
        <v>0</v>
      </c>
      <c r="P389" s="20">
        <v>0</v>
      </c>
      <c r="Q389" s="20">
        <v>27</v>
      </c>
      <c r="R389" s="20">
        <v>0</v>
      </c>
      <c r="S389" s="20">
        <v>1558.5</v>
      </c>
      <c r="T389" s="20">
        <v>1558.5</v>
      </c>
      <c r="U389" s="20">
        <v>3936.2857142857142</v>
      </c>
      <c r="V389" s="20">
        <v>0</v>
      </c>
      <c r="W389" s="20">
        <v>0</v>
      </c>
      <c r="X389" s="20">
        <v>2174.962962962963</v>
      </c>
      <c r="Y389" s="20">
        <v>0</v>
      </c>
      <c r="Z389" s="20">
        <v>34</v>
      </c>
      <c r="AA389" s="20">
        <v>0</v>
      </c>
      <c r="AB389" s="218">
        <v>7</v>
      </c>
      <c r="AC389" s="218">
        <v>0</v>
      </c>
      <c r="AD389" s="219">
        <v>41</v>
      </c>
      <c r="AE389" s="220">
        <v>0</v>
      </c>
      <c r="AF389" s="220">
        <v>33</v>
      </c>
      <c r="AG389" s="221">
        <v>33</v>
      </c>
      <c r="AH389" s="220">
        <v>0</v>
      </c>
      <c r="AI389" s="220">
        <v>0</v>
      </c>
      <c r="AJ389" s="220">
        <v>30.909884334955098</v>
      </c>
      <c r="AK389" s="220">
        <v>30.909884334955098</v>
      </c>
      <c r="AL389" s="220">
        <v>0</v>
      </c>
      <c r="AM389" s="220">
        <v>0</v>
      </c>
      <c r="AN389" s="220">
        <v>30.110985642801005</v>
      </c>
      <c r="AO389" s="220">
        <v>30.110985642801005</v>
      </c>
      <c r="AP389" s="220">
        <v>0</v>
      </c>
      <c r="AQ389" s="220">
        <v>6.5088894556968713</v>
      </c>
      <c r="AR389" s="220">
        <v>0</v>
      </c>
      <c r="AS389" s="220">
        <v>28.100616164714783</v>
      </c>
      <c r="AT389" s="220">
        <v>29.471796609509639</v>
      </c>
      <c r="AU389" s="220">
        <v>30.909884334955098</v>
      </c>
      <c r="AV389" s="220">
        <v>32.41814410771341</v>
      </c>
      <c r="AW389" s="220">
        <v>34</v>
      </c>
      <c r="AX389" s="220">
        <v>27.474892617605096</v>
      </c>
      <c r="AY389" s="220">
        <v>28.762755381677298</v>
      </c>
      <c r="AZ389" s="220">
        <v>30.110985642801005</v>
      </c>
      <c r="BA389" s="220">
        <v>31.522413077244472</v>
      </c>
      <c r="BB389" s="220">
        <v>33</v>
      </c>
      <c r="BC389" s="220">
        <v>6.0522345637831299</v>
      </c>
      <c r="BD389" s="220">
        <v>6.2764102587077728</v>
      </c>
      <c r="BE389" s="220">
        <v>6.5088894556968713</v>
      </c>
      <c r="BF389" s="220">
        <v>6.7499797177382765</v>
      </c>
      <c r="BG389" s="220">
        <v>7</v>
      </c>
      <c r="BH389" s="222">
        <v>34.455824585999579</v>
      </c>
      <c r="BI389" s="222">
        <v>34.917760232387451</v>
      </c>
      <c r="BJ389" s="222">
        <v>35.385888867739233</v>
      </c>
      <c r="BK389" s="223">
        <v>35.153242173822072</v>
      </c>
      <c r="BL389" s="223">
        <v>34.922125029844793</v>
      </c>
      <c r="BM389" s="223">
        <v>35.172826268312967</v>
      </c>
      <c r="BN389" s="223">
        <v>35.425327257252093</v>
      </c>
      <c r="BO389" s="223">
        <v>35.679640916828752</v>
      </c>
      <c r="BP389" s="223">
        <v>35.935780259961625</v>
      </c>
      <c r="BQ389" s="223">
        <v>36.193758392987405</v>
      </c>
      <c r="BR389" s="223">
        <v>36.396936580727129</v>
      </c>
      <c r="BS389" s="223">
        <v>36.601255334625385</v>
      </c>
      <c r="BT389" s="223">
        <v>36.806721057392906</v>
      </c>
      <c r="BU389" s="223">
        <v>37.013340187682829</v>
      </c>
      <c r="BV389" s="223">
        <v>37.221119200292478</v>
      </c>
      <c r="BW389" s="222">
        <v>33.442417980529008</v>
      </c>
      <c r="BX389" s="222">
        <v>33.890767284376054</v>
      </c>
      <c r="BY389" s="222">
        <v>34.345127430452784</v>
      </c>
      <c r="BZ389" s="223">
        <v>34.119323286356718</v>
      </c>
      <c r="CA389" s="223">
        <v>33.895003705437595</v>
      </c>
      <c r="CB389" s="223">
        <v>34.138331378068465</v>
      </c>
      <c r="CC389" s="223">
        <v>34.383405867332918</v>
      </c>
      <c r="CD389" s="223">
        <v>34.630239713392612</v>
      </c>
      <c r="CE389" s="223">
        <v>34.87884554643334</v>
      </c>
      <c r="CF389" s="223">
        <v>35.129236087311305</v>
      </c>
      <c r="CG389" s="223">
        <v>35.326438445999855</v>
      </c>
      <c r="CH389" s="223">
        <v>35.524747824783461</v>
      </c>
      <c r="CI389" s="223">
        <v>35.724170438057818</v>
      </c>
      <c r="CJ389" s="223">
        <v>35.924712535103922</v>
      </c>
      <c r="CK389" s="223">
        <v>36.126380400283878</v>
      </c>
      <c r="CL389" s="222">
        <v>7.0938462382940317</v>
      </c>
      <c r="CM389" s="222">
        <v>7.1889506360797686</v>
      </c>
      <c r="CN389" s="222">
        <v>7.2853300610051361</v>
      </c>
      <c r="CO389" s="223">
        <v>7.2374322122574846</v>
      </c>
      <c r="CP389" s="223">
        <v>7.1898492708503987</v>
      </c>
      <c r="CQ389" s="223">
        <v>7.2414642317114923</v>
      </c>
      <c r="CR389" s="223">
        <v>7.2934497294342551</v>
      </c>
      <c r="CS389" s="223">
        <v>7.3458084240529784</v>
      </c>
      <c r="CT389" s="223">
        <v>7.3985429946979817</v>
      </c>
      <c r="CU389" s="223">
        <v>7.4516561397327017</v>
      </c>
      <c r="CV389" s="223">
        <v>7.493486943090879</v>
      </c>
      <c r="CW389" s="223">
        <v>7.5355525688934613</v>
      </c>
      <c r="CX389" s="223">
        <v>7.5778543353455978</v>
      </c>
      <c r="CY389" s="223">
        <v>7.6203935680523474</v>
      </c>
      <c r="CZ389" s="223">
        <v>7.6631716000602168</v>
      </c>
      <c r="DA389" s="224">
        <v>0</v>
      </c>
      <c r="DB389" s="224">
        <v>0</v>
      </c>
      <c r="DC389" s="224">
        <v>0</v>
      </c>
      <c r="DD389" s="225">
        <v>0</v>
      </c>
      <c r="DE389" s="225">
        <v>0</v>
      </c>
      <c r="DF389" s="225">
        <v>0</v>
      </c>
      <c r="DG389" s="225">
        <v>0</v>
      </c>
      <c r="DH389" s="225">
        <v>0</v>
      </c>
      <c r="DI389" s="225">
        <v>0</v>
      </c>
      <c r="DJ389" s="225">
        <v>0</v>
      </c>
      <c r="DK389" s="225">
        <v>0</v>
      </c>
      <c r="DL389" s="225">
        <v>0</v>
      </c>
      <c r="DM389" s="225">
        <v>0</v>
      </c>
      <c r="DN389" s="225">
        <v>0</v>
      </c>
      <c r="DO389" s="225">
        <v>0</v>
      </c>
      <c r="DP389" s="224">
        <v>0</v>
      </c>
      <c r="DQ389" s="224">
        <v>0</v>
      </c>
      <c r="DR389" s="224">
        <v>0</v>
      </c>
      <c r="DS389" s="225">
        <v>0</v>
      </c>
      <c r="DT389" s="225">
        <v>0</v>
      </c>
      <c r="DU389" s="225">
        <v>0</v>
      </c>
      <c r="DV389" s="225">
        <v>0</v>
      </c>
      <c r="DW389" s="225">
        <v>0</v>
      </c>
      <c r="DX389" s="225">
        <v>0</v>
      </c>
      <c r="DY389" s="225">
        <v>0</v>
      </c>
      <c r="DZ389" s="225">
        <v>0</v>
      </c>
      <c r="EA389" s="225">
        <v>0</v>
      </c>
      <c r="EB389" s="225">
        <v>0</v>
      </c>
      <c r="EC389" s="225">
        <v>0</v>
      </c>
      <c r="ED389" s="225">
        <v>0</v>
      </c>
    </row>
    <row r="390" spans="1:134" ht="15" x14ac:dyDescent="0.25">
      <c r="A390" s="216">
        <v>113</v>
      </c>
      <c r="B390" s="216">
        <v>103</v>
      </c>
      <c r="C390" s="216" t="s">
        <v>1088</v>
      </c>
      <c r="D390" s="2">
        <v>99712</v>
      </c>
      <c r="E390" s="2">
        <v>99712</v>
      </c>
      <c r="F390" s="217" t="s">
        <v>773</v>
      </c>
      <c r="G390" s="20">
        <v>33</v>
      </c>
      <c r="H390" s="20">
        <v>21</v>
      </c>
      <c r="I390" s="20">
        <v>15</v>
      </c>
      <c r="J390" s="20">
        <v>6</v>
      </c>
      <c r="K390" s="20">
        <v>0</v>
      </c>
      <c r="L390" s="20">
        <v>12</v>
      </c>
      <c r="M390" s="20">
        <v>12</v>
      </c>
      <c r="N390" s="20">
        <v>4</v>
      </c>
      <c r="O390" s="20">
        <v>0</v>
      </c>
      <c r="P390" s="20">
        <v>0</v>
      </c>
      <c r="Q390" s="20">
        <v>16</v>
      </c>
      <c r="R390" s="20">
        <v>0</v>
      </c>
      <c r="S390" s="20">
        <v>2071.0833333333335</v>
      </c>
      <c r="T390" s="20">
        <v>2071.0833333333335</v>
      </c>
      <c r="U390" s="20">
        <v>4285.75</v>
      </c>
      <c r="V390" s="20">
        <v>0</v>
      </c>
      <c r="W390" s="20">
        <v>0</v>
      </c>
      <c r="X390" s="20">
        <v>2624.75</v>
      </c>
      <c r="Y390" s="20">
        <v>0</v>
      </c>
      <c r="Z390" s="20">
        <v>21</v>
      </c>
      <c r="AA390" s="20">
        <v>0</v>
      </c>
      <c r="AB390" s="218">
        <v>4</v>
      </c>
      <c r="AC390" s="218">
        <v>0</v>
      </c>
      <c r="AD390" s="219">
        <v>25</v>
      </c>
      <c r="AE390" s="220">
        <v>0</v>
      </c>
      <c r="AF390" s="220">
        <v>15</v>
      </c>
      <c r="AG390" s="221">
        <v>15</v>
      </c>
      <c r="AH390" s="220">
        <v>0</v>
      </c>
      <c r="AI390" s="220">
        <v>0</v>
      </c>
      <c r="AJ390" s="220">
        <v>19.091399148060503</v>
      </c>
      <c r="AK390" s="220">
        <v>19.091399148060503</v>
      </c>
      <c r="AL390" s="220">
        <v>0</v>
      </c>
      <c r="AM390" s="220">
        <v>0</v>
      </c>
      <c r="AN390" s="220">
        <v>13.686811655818639</v>
      </c>
      <c r="AO390" s="220">
        <v>13.686811655818639</v>
      </c>
      <c r="AP390" s="220">
        <v>0</v>
      </c>
      <c r="AQ390" s="220">
        <v>3.7193654032553547</v>
      </c>
      <c r="AR390" s="220">
        <v>0</v>
      </c>
      <c r="AS390" s="220">
        <v>17.356262925265014</v>
      </c>
      <c r="AT390" s="220">
        <v>18.203168494108894</v>
      </c>
      <c r="AU390" s="220">
        <v>19.091399148060503</v>
      </c>
      <c r="AV390" s="220">
        <v>20.022971360646515</v>
      </c>
      <c r="AW390" s="220">
        <v>21</v>
      </c>
      <c r="AX390" s="220">
        <v>12.488587553456863</v>
      </c>
      <c r="AY390" s="220">
        <v>13.073979718944226</v>
      </c>
      <c r="AZ390" s="220">
        <v>13.686811655818639</v>
      </c>
      <c r="BA390" s="220">
        <v>14.328369580565669</v>
      </c>
      <c r="BB390" s="220">
        <v>15</v>
      </c>
      <c r="BC390" s="220">
        <v>3.4584197507332171</v>
      </c>
      <c r="BD390" s="220">
        <v>3.5865201478330131</v>
      </c>
      <c r="BE390" s="220">
        <v>3.7193654032553547</v>
      </c>
      <c r="BF390" s="220">
        <v>3.8571312672790152</v>
      </c>
      <c r="BG390" s="220">
        <v>4</v>
      </c>
      <c r="BH390" s="222">
        <v>21.19443687868592</v>
      </c>
      <c r="BI390" s="222">
        <v>21.39067402879056</v>
      </c>
      <c r="BJ390" s="222">
        <v>21.588728118845129</v>
      </c>
      <c r="BK390" s="223">
        <v>21.446791703414153</v>
      </c>
      <c r="BL390" s="223">
        <v>21.305788457640716</v>
      </c>
      <c r="BM390" s="223">
        <v>21.458739847291447</v>
      </c>
      <c r="BN390" s="223">
        <v>21.612789254396102</v>
      </c>
      <c r="BO390" s="223">
        <v>21.767944561474295</v>
      </c>
      <c r="BP390" s="223">
        <v>21.924213707633193</v>
      </c>
      <c r="BQ390" s="223">
        <v>22.081604688973734</v>
      </c>
      <c r="BR390" s="223">
        <v>22.205562537572288</v>
      </c>
      <c r="BS390" s="223">
        <v>22.330216239051357</v>
      </c>
      <c r="BT390" s="223">
        <v>22.455569699668086</v>
      </c>
      <c r="BU390" s="223">
        <v>22.581626847607872</v>
      </c>
      <c r="BV390" s="223">
        <v>22.708391633107475</v>
      </c>
      <c r="BW390" s="222">
        <v>15.138883484775656</v>
      </c>
      <c r="BX390" s="222">
        <v>15.279052877707542</v>
      </c>
      <c r="BY390" s="222">
        <v>15.420520084889379</v>
      </c>
      <c r="BZ390" s="223">
        <v>15.31913693101011</v>
      </c>
      <c r="CA390" s="223">
        <v>15.218420326886227</v>
      </c>
      <c r="CB390" s="223">
        <v>15.327671319493891</v>
      </c>
      <c r="CC390" s="223">
        <v>15.43770661028293</v>
      </c>
      <c r="CD390" s="223">
        <v>15.548531829624498</v>
      </c>
      <c r="CE390" s="223">
        <v>15.660152648309424</v>
      </c>
      <c r="CF390" s="223">
        <v>15.772574777838383</v>
      </c>
      <c r="CG390" s="223">
        <v>15.861116098265923</v>
      </c>
      <c r="CH390" s="223">
        <v>15.950154456465256</v>
      </c>
      <c r="CI390" s="223">
        <v>16.039692642620061</v>
      </c>
      <c r="CJ390" s="223">
        <v>16.129733462577054</v>
      </c>
      <c r="CK390" s="223">
        <v>16.220279737933911</v>
      </c>
      <c r="CL390" s="222">
        <v>4.0370355959401749</v>
      </c>
      <c r="CM390" s="222">
        <v>4.0744141007220112</v>
      </c>
      <c r="CN390" s="222">
        <v>4.1121386893038343</v>
      </c>
      <c r="CO390" s="223">
        <v>4.0851031816026957</v>
      </c>
      <c r="CP390" s="223">
        <v>4.0582454205029936</v>
      </c>
      <c r="CQ390" s="223">
        <v>4.0873790185317045</v>
      </c>
      <c r="CR390" s="223">
        <v>4.1167217627421149</v>
      </c>
      <c r="CS390" s="223">
        <v>4.1462751545665331</v>
      </c>
      <c r="CT390" s="223">
        <v>4.1760407062158462</v>
      </c>
      <c r="CU390" s="223">
        <v>4.2060199407569021</v>
      </c>
      <c r="CV390" s="223">
        <v>4.2296309595375794</v>
      </c>
      <c r="CW390" s="223">
        <v>4.2533745217240684</v>
      </c>
      <c r="CX390" s="223">
        <v>4.2772513713653497</v>
      </c>
      <c r="CY390" s="223">
        <v>4.3012622566872141</v>
      </c>
      <c r="CZ390" s="223">
        <v>4.32540793011571</v>
      </c>
      <c r="DA390" s="224">
        <v>0</v>
      </c>
      <c r="DB390" s="224">
        <v>0</v>
      </c>
      <c r="DC390" s="224">
        <v>0</v>
      </c>
      <c r="DD390" s="225">
        <v>0</v>
      </c>
      <c r="DE390" s="225">
        <v>0</v>
      </c>
      <c r="DF390" s="225">
        <v>0</v>
      </c>
      <c r="DG390" s="225">
        <v>0</v>
      </c>
      <c r="DH390" s="225">
        <v>0</v>
      </c>
      <c r="DI390" s="225">
        <v>0</v>
      </c>
      <c r="DJ390" s="225">
        <v>0</v>
      </c>
      <c r="DK390" s="225">
        <v>0</v>
      </c>
      <c r="DL390" s="225">
        <v>0</v>
      </c>
      <c r="DM390" s="225">
        <v>0</v>
      </c>
      <c r="DN390" s="225">
        <v>0</v>
      </c>
      <c r="DO390" s="225">
        <v>0</v>
      </c>
      <c r="DP390" s="224">
        <v>0</v>
      </c>
      <c r="DQ390" s="224">
        <v>0</v>
      </c>
      <c r="DR390" s="224">
        <v>0</v>
      </c>
      <c r="DS390" s="225">
        <v>0</v>
      </c>
      <c r="DT390" s="225">
        <v>0</v>
      </c>
      <c r="DU390" s="225">
        <v>0</v>
      </c>
      <c r="DV390" s="225">
        <v>0</v>
      </c>
      <c r="DW390" s="225">
        <v>0</v>
      </c>
      <c r="DX390" s="225">
        <v>0</v>
      </c>
      <c r="DY390" s="225">
        <v>0</v>
      </c>
      <c r="DZ390" s="225">
        <v>0</v>
      </c>
      <c r="EA390" s="225">
        <v>0</v>
      </c>
      <c r="EB390" s="225">
        <v>0</v>
      </c>
      <c r="EC390" s="225">
        <v>0</v>
      </c>
      <c r="ED390" s="225">
        <v>0</v>
      </c>
    </row>
    <row r="391" spans="1:134" ht="15" x14ac:dyDescent="0.25">
      <c r="A391" s="216">
        <v>114</v>
      </c>
      <c r="B391" s="216">
        <v>103</v>
      </c>
      <c r="C391" s="216" t="s">
        <v>1089</v>
      </c>
      <c r="D391" s="2">
        <v>99712</v>
      </c>
      <c r="E391" s="2">
        <v>99712</v>
      </c>
      <c r="F391" s="217" t="s">
        <v>773</v>
      </c>
      <c r="G391" s="20">
        <v>415</v>
      </c>
      <c r="H391" s="20">
        <v>177</v>
      </c>
      <c r="I391" s="20">
        <v>164</v>
      </c>
      <c r="J391" s="20">
        <v>13</v>
      </c>
      <c r="K391" s="20">
        <v>0</v>
      </c>
      <c r="L391" s="20">
        <v>0</v>
      </c>
      <c r="M391" s="20">
        <v>0</v>
      </c>
      <c r="N391" s="20">
        <v>0</v>
      </c>
      <c r="O391" s="20">
        <v>0</v>
      </c>
      <c r="P391" s="20">
        <v>0</v>
      </c>
      <c r="Q391" s="20">
        <v>0</v>
      </c>
      <c r="R391" s="20">
        <v>0</v>
      </c>
      <c r="S391" s="20">
        <v>834.49503068156923</v>
      </c>
      <c r="T391" s="20">
        <v>834.49503068156923</v>
      </c>
      <c r="U391" s="20">
        <v>1408.3846153846155</v>
      </c>
      <c r="V391" s="20">
        <v>0</v>
      </c>
      <c r="W391" s="20">
        <v>0</v>
      </c>
      <c r="X391" s="20">
        <v>1365.173957061457</v>
      </c>
      <c r="Y391" s="20">
        <v>4.0554833679833679</v>
      </c>
      <c r="Z391" s="20">
        <v>172.71452702702703</v>
      </c>
      <c r="AA391" s="20">
        <v>0.229989604989605</v>
      </c>
      <c r="AB391" s="218">
        <v>0</v>
      </c>
      <c r="AC391" s="218">
        <v>0</v>
      </c>
      <c r="AD391" s="219">
        <v>177</v>
      </c>
      <c r="AE391" s="220">
        <v>3.7576230076230077</v>
      </c>
      <c r="AF391" s="220">
        <v>160.02927927927928</v>
      </c>
      <c r="AG391" s="221">
        <v>163.78690228690229</v>
      </c>
      <c r="AH391" s="220">
        <v>0.21309771309771308</v>
      </c>
      <c r="AI391" s="220">
        <v>3.6868977007852957</v>
      </c>
      <c r="AJ391" s="220">
        <v>157.01723686387888</v>
      </c>
      <c r="AK391" s="220">
        <v>160.70413456466417</v>
      </c>
      <c r="AL391" s="220">
        <v>0.20908682613149127</v>
      </c>
      <c r="AM391" s="220">
        <v>3.4286585585937916</v>
      </c>
      <c r="AN391" s="220">
        <v>146.01937366079306</v>
      </c>
      <c r="AO391" s="220">
        <v>149.44803221938685</v>
      </c>
      <c r="AP391" s="220">
        <v>0.1944418842302717</v>
      </c>
      <c r="AQ391" s="220">
        <v>0</v>
      </c>
      <c r="AR391" s="220">
        <v>0</v>
      </c>
      <c r="AS391" s="220">
        <v>146.09841798655381</v>
      </c>
      <c r="AT391" s="220">
        <v>153.22734685360737</v>
      </c>
      <c r="AU391" s="220">
        <v>160.70413456466417</v>
      </c>
      <c r="AV391" s="220">
        <v>168.54575502668951</v>
      </c>
      <c r="AW391" s="220">
        <v>176.77001039501039</v>
      </c>
      <c r="AX391" s="220">
        <v>136.36447128796422</v>
      </c>
      <c r="AY391" s="220">
        <v>142.75644258184403</v>
      </c>
      <c r="AZ391" s="220">
        <v>149.44803221938685</v>
      </c>
      <c r="BA391" s="220">
        <v>156.45328456151549</v>
      </c>
      <c r="BB391" s="220">
        <v>163.78690228690229</v>
      </c>
      <c r="BC391" s="220">
        <v>0</v>
      </c>
      <c r="BD391" s="220">
        <v>0</v>
      </c>
      <c r="BE391" s="220">
        <v>0</v>
      </c>
      <c r="BF391" s="220">
        <v>0</v>
      </c>
      <c r="BG391" s="220">
        <v>0</v>
      </c>
      <c r="BH391" s="222">
        <v>178.40670606484292</v>
      </c>
      <c r="BI391" s="222">
        <v>180.0585557345517</v>
      </c>
      <c r="BJ391" s="222">
        <v>181.7256997134908</v>
      </c>
      <c r="BK391" s="223">
        <v>180.53093296914963</v>
      </c>
      <c r="BL391" s="223">
        <v>179.34402129195436</v>
      </c>
      <c r="BM391" s="223">
        <v>180.63150789854919</v>
      </c>
      <c r="BN391" s="223">
        <v>181.92823719832228</v>
      </c>
      <c r="BO391" s="223">
        <v>183.23427554332483</v>
      </c>
      <c r="BP391" s="223">
        <v>184.54968976194041</v>
      </c>
      <c r="BQ391" s="223">
        <v>185.87454716230465</v>
      </c>
      <c r="BR391" s="223">
        <v>186.91797717112891</v>
      </c>
      <c r="BS391" s="223">
        <v>187.96726460475898</v>
      </c>
      <c r="BT391" s="223">
        <v>189.02244234458132</v>
      </c>
      <c r="BU391" s="223">
        <v>190.08354345656616</v>
      </c>
      <c r="BV391" s="223">
        <v>191.15060119230361</v>
      </c>
      <c r="BW391" s="222">
        <v>165.30338867024994</v>
      </c>
      <c r="BX391" s="222">
        <v>166.83391604783321</v>
      </c>
      <c r="BY391" s="222">
        <v>168.37861442379941</v>
      </c>
      <c r="BZ391" s="223">
        <v>167.27159890926862</v>
      </c>
      <c r="CA391" s="223">
        <v>166.17186153604814</v>
      </c>
      <c r="CB391" s="223">
        <v>167.36478697944673</v>
      </c>
      <c r="CC391" s="223">
        <v>168.56627627415173</v>
      </c>
      <c r="CD391" s="223">
        <v>169.77639089889988</v>
      </c>
      <c r="CE391" s="223">
        <v>170.99519277377533</v>
      </c>
      <c r="CF391" s="223">
        <v>172.22274426337833</v>
      </c>
      <c r="CG391" s="223">
        <v>173.18953816985956</v>
      </c>
      <c r="CH391" s="223">
        <v>174.16175929480494</v>
      </c>
      <c r="CI391" s="223">
        <v>175.13943810458386</v>
      </c>
      <c r="CJ391" s="223">
        <v>176.12260523659239</v>
      </c>
      <c r="CK391" s="223">
        <v>177.11129150021353</v>
      </c>
      <c r="CL391" s="222">
        <v>0</v>
      </c>
      <c r="CM391" s="222">
        <v>0</v>
      </c>
      <c r="CN391" s="222">
        <v>0</v>
      </c>
      <c r="CO391" s="223">
        <v>0</v>
      </c>
      <c r="CP391" s="223">
        <v>0</v>
      </c>
      <c r="CQ391" s="223">
        <v>0</v>
      </c>
      <c r="CR391" s="223">
        <v>0</v>
      </c>
      <c r="CS391" s="223">
        <v>0</v>
      </c>
      <c r="CT391" s="223">
        <v>0</v>
      </c>
      <c r="CU391" s="223">
        <v>0</v>
      </c>
      <c r="CV391" s="223">
        <v>0</v>
      </c>
      <c r="CW391" s="223">
        <v>0</v>
      </c>
      <c r="CX391" s="223">
        <v>0</v>
      </c>
      <c r="CY391" s="223">
        <v>0</v>
      </c>
      <c r="CZ391" s="223">
        <v>0</v>
      </c>
      <c r="DA391" s="224">
        <v>0.23211905550981385</v>
      </c>
      <c r="DB391" s="224">
        <v>0.23426822239728301</v>
      </c>
      <c r="DC391" s="224">
        <v>0.23643728820386523</v>
      </c>
      <c r="DD391" s="225">
        <v>0.23488281676964567</v>
      </c>
      <c r="DE391" s="225">
        <v>0.23333856530308922</v>
      </c>
      <c r="DF391" s="225">
        <v>0.23501367147872651</v>
      </c>
      <c r="DG391" s="225">
        <v>0.23670080301629234</v>
      </c>
      <c r="DH391" s="225">
        <v>0.23840004624424257</v>
      </c>
      <c r="DI391" s="225">
        <v>0.2401114881107734</v>
      </c>
      <c r="DJ391" s="225">
        <v>0.24183521618827045</v>
      </c>
      <c r="DK391" s="225">
        <v>0.24319278840896294</v>
      </c>
      <c r="DL391" s="225">
        <v>0.24455798153104213</v>
      </c>
      <c r="DM391" s="225">
        <v>0.24593083833539076</v>
      </c>
      <c r="DN391" s="225">
        <v>0.24731140184304734</v>
      </c>
      <c r="DO391" s="225">
        <v>0.24869971531655427</v>
      </c>
      <c r="DP391" s="224">
        <v>0</v>
      </c>
      <c r="DQ391" s="224">
        <v>0</v>
      </c>
      <c r="DR391" s="224">
        <v>0</v>
      </c>
      <c r="DS391" s="225">
        <v>0</v>
      </c>
      <c r="DT391" s="225">
        <v>0</v>
      </c>
      <c r="DU391" s="225">
        <v>0</v>
      </c>
      <c r="DV391" s="225">
        <v>0</v>
      </c>
      <c r="DW391" s="225">
        <v>0</v>
      </c>
      <c r="DX391" s="225">
        <v>0</v>
      </c>
      <c r="DY391" s="225">
        <v>0</v>
      </c>
      <c r="DZ391" s="225">
        <v>0</v>
      </c>
      <c r="EA391" s="225">
        <v>0</v>
      </c>
      <c r="EB391" s="225">
        <v>0</v>
      </c>
      <c r="EC391" s="225">
        <v>0</v>
      </c>
      <c r="ED391" s="225">
        <v>0</v>
      </c>
    </row>
    <row r="392" spans="1:134" ht="15" x14ac:dyDescent="0.25">
      <c r="A392" s="216">
        <v>107</v>
      </c>
      <c r="B392" s="216">
        <v>104</v>
      </c>
      <c r="C392" s="216" t="s">
        <v>1090</v>
      </c>
      <c r="D392" s="2">
        <v>99709</v>
      </c>
      <c r="E392" s="2">
        <v>99709</v>
      </c>
      <c r="F392" s="217" t="s">
        <v>773</v>
      </c>
      <c r="G392" s="20">
        <v>638</v>
      </c>
      <c r="H392" s="20">
        <v>289</v>
      </c>
      <c r="I392" s="20">
        <v>262</v>
      </c>
      <c r="J392" s="20">
        <v>27</v>
      </c>
      <c r="K392" s="20">
        <v>0</v>
      </c>
      <c r="L392" s="20">
        <v>2</v>
      </c>
      <c r="M392" s="20">
        <v>2</v>
      </c>
      <c r="N392" s="20">
        <v>0</v>
      </c>
      <c r="O392" s="20">
        <v>0</v>
      </c>
      <c r="P392" s="20">
        <v>0</v>
      </c>
      <c r="Q392" s="20">
        <v>2</v>
      </c>
      <c r="R392" s="20">
        <v>0</v>
      </c>
      <c r="S392" s="20">
        <v>1724.5</v>
      </c>
      <c r="T392" s="20">
        <v>1724.5</v>
      </c>
      <c r="U392" s="20">
        <v>0</v>
      </c>
      <c r="V392" s="20">
        <v>0</v>
      </c>
      <c r="W392" s="20">
        <v>0</v>
      </c>
      <c r="X392" s="20">
        <v>1724.5</v>
      </c>
      <c r="Y392" s="20">
        <v>0</v>
      </c>
      <c r="Z392" s="20">
        <v>289</v>
      </c>
      <c r="AA392" s="20">
        <v>0</v>
      </c>
      <c r="AB392" s="218">
        <v>0</v>
      </c>
      <c r="AC392" s="218">
        <v>0</v>
      </c>
      <c r="AD392" s="219">
        <v>289</v>
      </c>
      <c r="AE392" s="220">
        <v>0</v>
      </c>
      <c r="AF392" s="220">
        <v>262</v>
      </c>
      <c r="AG392" s="221">
        <v>262</v>
      </c>
      <c r="AH392" s="220">
        <v>0</v>
      </c>
      <c r="AI392" s="220">
        <v>0</v>
      </c>
      <c r="AJ392" s="220">
        <v>275.17377615723666</v>
      </c>
      <c r="AK392" s="220">
        <v>275.17377615723666</v>
      </c>
      <c r="AL392" s="220">
        <v>0</v>
      </c>
      <c r="AM392" s="220">
        <v>0</v>
      </c>
      <c r="AN392" s="220">
        <v>249.93611277126979</v>
      </c>
      <c r="AO392" s="220">
        <v>249.93611277126979</v>
      </c>
      <c r="AP392" s="220">
        <v>0</v>
      </c>
      <c r="AQ392" s="220">
        <v>0</v>
      </c>
      <c r="AR392" s="220">
        <v>0</v>
      </c>
      <c r="AS392" s="220">
        <v>262.00902105409341</v>
      </c>
      <c r="AT392" s="220">
        <v>268.5107292283044</v>
      </c>
      <c r="AU392" s="220">
        <v>275.17377615723666</v>
      </c>
      <c r="AV392" s="220">
        <v>282.00216543395794</v>
      </c>
      <c r="AW392" s="220">
        <v>289</v>
      </c>
      <c r="AX392" s="220">
        <v>238.42771170691941</v>
      </c>
      <c r="AY392" s="220">
        <v>244.11410332255781</v>
      </c>
      <c r="AZ392" s="220">
        <v>249.93611277126979</v>
      </c>
      <c r="BA392" s="220">
        <v>255.89697447619946</v>
      </c>
      <c r="BB392" s="220">
        <v>262</v>
      </c>
      <c r="BC392" s="220">
        <v>0</v>
      </c>
      <c r="BD392" s="220">
        <v>0</v>
      </c>
      <c r="BE392" s="220">
        <v>0</v>
      </c>
      <c r="BF392" s="220">
        <v>0</v>
      </c>
      <c r="BG392" s="220">
        <v>0</v>
      </c>
      <c r="BH392" s="222">
        <v>290.48043978422902</v>
      </c>
      <c r="BI392" s="222">
        <v>291.968463312246</v>
      </c>
      <c r="BJ392" s="222">
        <v>293.46410943275686</v>
      </c>
      <c r="BK392" s="223">
        <v>291.53471166920036</v>
      </c>
      <c r="BL392" s="223">
        <v>289.61799884942525</v>
      </c>
      <c r="BM392" s="223">
        <v>291.69712750875431</v>
      </c>
      <c r="BN392" s="223">
        <v>293.79118195308024</v>
      </c>
      <c r="BO392" s="223">
        <v>295.90026933260594</v>
      </c>
      <c r="BP392" s="223">
        <v>298.02449756675128</v>
      </c>
      <c r="BQ392" s="223">
        <v>300.16397534967501</v>
      </c>
      <c r="BR392" s="223">
        <v>301.84898335227342</v>
      </c>
      <c r="BS392" s="223">
        <v>303.54345035795677</v>
      </c>
      <c r="BT392" s="223">
        <v>305.24742946602152</v>
      </c>
      <c r="BU392" s="223">
        <v>306.96097407384354</v>
      </c>
      <c r="BV392" s="223">
        <v>308.68413787855155</v>
      </c>
      <c r="BW392" s="222">
        <v>263.3421288009273</v>
      </c>
      <c r="BX392" s="222">
        <v>264.69113282978702</v>
      </c>
      <c r="BY392" s="222">
        <v>266.04704730582108</v>
      </c>
      <c r="BZ392" s="223">
        <v>264.29790469664528</v>
      </c>
      <c r="CA392" s="223">
        <v>262.5602619326969</v>
      </c>
      <c r="CB392" s="223">
        <v>264.44514673804025</v>
      </c>
      <c r="CC392" s="223">
        <v>266.34356287787892</v>
      </c>
      <c r="CD392" s="223">
        <v>268.25560749184348</v>
      </c>
      <c r="CE392" s="223">
        <v>270.18137841691635</v>
      </c>
      <c r="CF392" s="223">
        <v>272.12097419243889</v>
      </c>
      <c r="CG392" s="223">
        <v>273.64855930206102</v>
      </c>
      <c r="CH392" s="223">
        <v>275.18471970167707</v>
      </c>
      <c r="CI392" s="223">
        <v>276.72950352974959</v>
      </c>
      <c r="CJ392" s="223">
        <v>278.28295919497236</v>
      </c>
      <c r="CK392" s="223">
        <v>279.84513537778719</v>
      </c>
      <c r="CL392" s="222">
        <v>0</v>
      </c>
      <c r="CM392" s="222">
        <v>0</v>
      </c>
      <c r="CN392" s="222">
        <v>0</v>
      </c>
      <c r="CO392" s="223">
        <v>0</v>
      </c>
      <c r="CP392" s="223">
        <v>0</v>
      </c>
      <c r="CQ392" s="223">
        <v>0</v>
      </c>
      <c r="CR392" s="223">
        <v>0</v>
      </c>
      <c r="CS392" s="223">
        <v>0</v>
      </c>
      <c r="CT392" s="223">
        <v>0</v>
      </c>
      <c r="CU392" s="223">
        <v>0</v>
      </c>
      <c r="CV392" s="223">
        <v>0</v>
      </c>
      <c r="CW392" s="223">
        <v>0</v>
      </c>
      <c r="CX392" s="223">
        <v>0</v>
      </c>
      <c r="CY392" s="223">
        <v>0</v>
      </c>
      <c r="CZ392" s="223">
        <v>0</v>
      </c>
      <c r="DA392" s="224">
        <v>0</v>
      </c>
      <c r="DB392" s="224">
        <v>0</v>
      </c>
      <c r="DC392" s="224">
        <v>0</v>
      </c>
      <c r="DD392" s="225">
        <v>0</v>
      </c>
      <c r="DE392" s="225">
        <v>0</v>
      </c>
      <c r="DF392" s="225">
        <v>0</v>
      </c>
      <c r="DG392" s="225">
        <v>0</v>
      </c>
      <c r="DH392" s="225">
        <v>0</v>
      </c>
      <c r="DI392" s="225">
        <v>0</v>
      </c>
      <c r="DJ392" s="225">
        <v>0</v>
      </c>
      <c r="DK392" s="225">
        <v>0</v>
      </c>
      <c r="DL392" s="225">
        <v>0</v>
      </c>
      <c r="DM392" s="225">
        <v>0</v>
      </c>
      <c r="DN392" s="225">
        <v>0</v>
      </c>
      <c r="DO392" s="225">
        <v>0</v>
      </c>
      <c r="DP392" s="224">
        <v>0</v>
      </c>
      <c r="DQ392" s="224">
        <v>0</v>
      </c>
      <c r="DR392" s="224">
        <v>0</v>
      </c>
      <c r="DS392" s="225">
        <v>0</v>
      </c>
      <c r="DT392" s="225">
        <v>0</v>
      </c>
      <c r="DU392" s="225">
        <v>0</v>
      </c>
      <c r="DV392" s="225">
        <v>0</v>
      </c>
      <c r="DW392" s="225">
        <v>0</v>
      </c>
      <c r="DX392" s="225">
        <v>0</v>
      </c>
      <c r="DY392" s="225">
        <v>0</v>
      </c>
      <c r="DZ392" s="225">
        <v>0</v>
      </c>
      <c r="EA392" s="225">
        <v>0</v>
      </c>
      <c r="EB392" s="225">
        <v>0</v>
      </c>
      <c r="EC392" s="225">
        <v>0</v>
      </c>
      <c r="ED392" s="225">
        <v>0</v>
      </c>
    </row>
    <row r="393" spans="1:134" ht="15" x14ac:dyDescent="0.25">
      <c r="A393" s="216">
        <v>108</v>
      </c>
      <c r="B393" s="216">
        <v>104</v>
      </c>
      <c r="C393" s="216" t="s">
        <v>1091</v>
      </c>
      <c r="D393" s="2">
        <v>99709</v>
      </c>
      <c r="E393" s="2">
        <v>99709</v>
      </c>
      <c r="F393" s="217" t="s">
        <v>773</v>
      </c>
      <c r="G393" s="20">
        <v>45</v>
      </c>
      <c r="H393" s="20">
        <v>21</v>
      </c>
      <c r="I393" s="20">
        <v>20</v>
      </c>
      <c r="J393" s="20">
        <v>1</v>
      </c>
      <c r="K393" s="20">
        <v>0</v>
      </c>
      <c r="L393" s="20">
        <v>36</v>
      </c>
      <c r="M393" s="20">
        <v>36</v>
      </c>
      <c r="N393" s="20">
        <v>0</v>
      </c>
      <c r="O393" s="20">
        <v>0</v>
      </c>
      <c r="P393" s="20">
        <v>0</v>
      </c>
      <c r="Q393" s="20">
        <v>36</v>
      </c>
      <c r="R393" s="20">
        <v>0</v>
      </c>
      <c r="S393" s="20">
        <v>1871.0277777777778</v>
      </c>
      <c r="T393" s="20">
        <v>1871.0277777777778</v>
      </c>
      <c r="U393" s="20">
        <v>0</v>
      </c>
      <c r="V393" s="20">
        <v>0</v>
      </c>
      <c r="W393" s="20">
        <v>0</v>
      </c>
      <c r="X393" s="20">
        <v>1871.0277777777778</v>
      </c>
      <c r="Y393" s="20">
        <v>0</v>
      </c>
      <c r="Z393" s="20">
        <v>21</v>
      </c>
      <c r="AA393" s="20">
        <v>0</v>
      </c>
      <c r="AB393" s="218">
        <v>0</v>
      </c>
      <c r="AC393" s="218">
        <v>0</v>
      </c>
      <c r="AD393" s="219">
        <v>21</v>
      </c>
      <c r="AE393" s="220">
        <v>0</v>
      </c>
      <c r="AF393" s="220">
        <v>20</v>
      </c>
      <c r="AG393" s="221">
        <v>20</v>
      </c>
      <c r="AH393" s="220">
        <v>0</v>
      </c>
      <c r="AI393" s="220">
        <v>0</v>
      </c>
      <c r="AJ393" s="220">
        <v>19.995326295162528</v>
      </c>
      <c r="AK393" s="220">
        <v>19.995326295162528</v>
      </c>
      <c r="AL393" s="220">
        <v>0</v>
      </c>
      <c r="AM393" s="220">
        <v>0</v>
      </c>
      <c r="AN393" s="220">
        <v>19.079092577959525</v>
      </c>
      <c r="AO393" s="220">
        <v>19.079092577959525</v>
      </c>
      <c r="AP393" s="220">
        <v>0</v>
      </c>
      <c r="AQ393" s="220">
        <v>0</v>
      </c>
      <c r="AR393" s="220">
        <v>0</v>
      </c>
      <c r="AS393" s="220">
        <v>19.038717792857998</v>
      </c>
      <c r="AT393" s="220">
        <v>19.511160255343917</v>
      </c>
      <c r="AU393" s="220">
        <v>19.995326295162528</v>
      </c>
      <c r="AV393" s="220">
        <v>20.491506830841235</v>
      </c>
      <c r="AW393" s="220">
        <v>21</v>
      </c>
      <c r="AX393" s="220">
        <v>18.200588679917512</v>
      </c>
      <c r="AY393" s="220">
        <v>18.63466437576777</v>
      </c>
      <c r="AZ393" s="220">
        <v>19.079092577959525</v>
      </c>
      <c r="BA393" s="220">
        <v>19.534120189022861</v>
      </c>
      <c r="BB393" s="220">
        <v>20</v>
      </c>
      <c r="BC393" s="220">
        <v>0</v>
      </c>
      <c r="BD393" s="220">
        <v>0</v>
      </c>
      <c r="BE393" s="220">
        <v>0</v>
      </c>
      <c r="BF393" s="220">
        <v>0</v>
      </c>
      <c r="BG393" s="220">
        <v>0</v>
      </c>
      <c r="BH393" s="222">
        <v>21.107575209234632</v>
      </c>
      <c r="BI393" s="222">
        <v>21.215701486356974</v>
      </c>
      <c r="BJ393" s="222">
        <v>21.324381654283371</v>
      </c>
      <c r="BK393" s="223">
        <v>21.184183200876152</v>
      </c>
      <c r="BL393" s="223">
        <v>21.044906490788687</v>
      </c>
      <c r="BM393" s="223">
        <v>21.195985043888722</v>
      </c>
      <c r="BN393" s="223">
        <v>21.348148169600986</v>
      </c>
      <c r="BO393" s="223">
        <v>21.501403653926385</v>
      </c>
      <c r="BP393" s="223">
        <v>21.655759338760475</v>
      </c>
      <c r="BQ393" s="223">
        <v>21.811223122294724</v>
      </c>
      <c r="BR393" s="223">
        <v>21.933663150165199</v>
      </c>
      <c r="BS393" s="223">
        <v>22.056790510439768</v>
      </c>
      <c r="BT393" s="223">
        <v>22.180609061544818</v>
      </c>
      <c r="BU393" s="223">
        <v>22.305122683566488</v>
      </c>
      <c r="BV393" s="223">
        <v>22.430335278372258</v>
      </c>
      <c r="BW393" s="222">
        <v>20.10245258022346</v>
      </c>
      <c r="BX393" s="222">
        <v>20.205429987006642</v>
      </c>
      <c r="BY393" s="222">
        <v>20.308934908841305</v>
      </c>
      <c r="BZ393" s="223">
        <v>20.175412572262999</v>
      </c>
      <c r="CA393" s="223">
        <v>20.042768086465415</v>
      </c>
      <c r="CB393" s="223">
        <v>20.186652422751163</v>
      </c>
      <c r="CC393" s="223">
        <v>20.331569685334273</v>
      </c>
      <c r="CD393" s="223">
        <v>20.4775272894537</v>
      </c>
      <c r="CE393" s="223">
        <v>20.624532703581405</v>
      </c>
      <c r="CF393" s="223">
        <v>20.7725934498045</v>
      </c>
      <c r="CG393" s="223">
        <v>20.88920300015733</v>
      </c>
      <c r="CH393" s="223">
        <v>21.006467152799775</v>
      </c>
      <c r="CI393" s="223">
        <v>21.124389582423635</v>
      </c>
      <c r="CJ393" s="223">
        <v>21.242973984349035</v>
      </c>
      <c r="CK393" s="223">
        <v>21.362224074640245</v>
      </c>
      <c r="CL393" s="222">
        <v>0</v>
      </c>
      <c r="CM393" s="222">
        <v>0</v>
      </c>
      <c r="CN393" s="222">
        <v>0</v>
      </c>
      <c r="CO393" s="223">
        <v>0</v>
      </c>
      <c r="CP393" s="223">
        <v>0</v>
      </c>
      <c r="CQ393" s="223">
        <v>0</v>
      </c>
      <c r="CR393" s="223">
        <v>0</v>
      </c>
      <c r="CS393" s="223">
        <v>0</v>
      </c>
      <c r="CT393" s="223">
        <v>0</v>
      </c>
      <c r="CU393" s="223">
        <v>0</v>
      </c>
      <c r="CV393" s="223">
        <v>0</v>
      </c>
      <c r="CW393" s="223">
        <v>0</v>
      </c>
      <c r="CX393" s="223">
        <v>0</v>
      </c>
      <c r="CY393" s="223">
        <v>0</v>
      </c>
      <c r="CZ393" s="223">
        <v>0</v>
      </c>
      <c r="DA393" s="224">
        <v>0</v>
      </c>
      <c r="DB393" s="224">
        <v>0</v>
      </c>
      <c r="DC393" s="224">
        <v>0</v>
      </c>
      <c r="DD393" s="225">
        <v>0</v>
      </c>
      <c r="DE393" s="225">
        <v>0</v>
      </c>
      <c r="DF393" s="225">
        <v>0</v>
      </c>
      <c r="DG393" s="225">
        <v>0</v>
      </c>
      <c r="DH393" s="225">
        <v>0</v>
      </c>
      <c r="DI393" s="225">
        <v>0</v>
      </c>
      <c r="DJ393" s="225">
        <v>0</v>
      </c>
      <c r="DK393" s="225">
        <v>0</v>
      </c>
      <c r="DL393" s="225">
        <v>0</v>
      </c>
      <c r="DM393" s="225">
        <v>0</v>
      </c>
      <c r="DN393" s="225">
        <v>0</v>
      </c>
      <c r="DO393" s="225">
        <v>0</v>
      </c>
      <c r="DP393" s="224">
        <v>0</v>
      </c>
      <c r="DQ393" s="224">
        <v>0</v>
      </c>
      <c r="DR393" s="224">
        <v>0</v>
      </c>
      <c r="DS393" s="225">
        <v>0</v>
      </c>
      <c r="DT393" s="225">
        <v>0</v>
      </c>
      <c r="DU393" s="225">
        <v>0</v>
      </c>
      <c r="DV393" s="225">
        <v>0</v>
      </c>
      <c r="DW393" s="225">
        <v>0</v>
      </c>
      <c r="DX393" s="225">
        <v>0</v>
      </c>
      <c r="DY393" s="225">
        <v>0</v>
      </c>
      <c r="DZ393" s="225">
        <v>0</v>
      </c>
      <c r="EA393" s="225">
        <v>0</v>
      </c>
      <c r="EB393" s="225">
        <v>0</v>
      </c>
      <c r="EC393" s="225">
        <v>0</v>
      </c>
      <c r="ED393" s="225">
        <v>0</v>
      </c>
    </row>
    <row r="394" spans="1:134" ht="15" x14ac:dyDescent="0.25">
      <c r="A394" s="216">
        <v>112</v>
      </c>
      <c r="B394" s="216">
        <v>104</v>
      </c>
      <c r="C394" s="216" t="s">
        <v>1092</v>
      </c>
      <c r="D394" s="2">
        <v>99712</v>
      </c>
      <c r="E394" s="2">
        <v>99712</v>
      </c>
      <c r="F394" s="217" t="s">
        <v>773</v>
      </c>
      <c r="G394" s="20">
        <v>1</v>
      </c>
      <c r="H394" s="20">
        <v>1</v>
      </c>
      <c r="I394" s="20">
        <v>1</v>
      </c>
      <c r="J394" s="20">
        <v>0</v>
      </c>
      <c r="K394" s="20">
        <v>0</v>
      </c>
      <c r="L394" s="20">
        <v>1</v>
      </c>
      <c r="M394" s="20">
        <v>1</v>
      </c>
      <c r="N394" s="20">
        <v>0</v>
      </c>
      <c r="O394" s="20">
        <v>0</v>
      </c>
      <c r="P394" s="20">
        <v>0</v>
      </c>
      <c r="Q394" s="20">
        <v>1</v>
      </c>
      <c r="R394" s="20">
        <v>0</v>
      </c>
      <c r="S394" s="20">
        <v>6285</v>
      </c>
      <c r="T394" s="20">
        <v>6285</v>
      </c>
      <c r="U394" s="20">
        <v>0</v>
      </c>
      <c r="V394" s="20">
        <v>0</v>
      </c>
      <c r="W394" s="20">
        <v>0</v>
      </c>
      <c r="X394" s="20">
        <v>6285</v>
      </c>
      <c r="Y394" s="20">
        <v>0</v>
      </c>
      <c r="Z394" s="20">
        <v>1</v>
      </c>
      <c r="AA394" s="20">
        <v>0</v>
      </c>
      <c r="AB394" s="218">
        <v>0</v>
      </c>
      <c r="AC394" s="218">
        <v>0</v>
      </c>
      <c r="AD394" s="219">
        <v>1</v>
      </c>
      <c r="AE394" s="220">
        <v>0</v>
      </c>
      <c r="AF394" s="220">
        <v>1</v>
      </c>
      <c r="AG394" s="221">
        <v>1</v>
      </c>
      <c r="AH394" s="220">
        <v>0</v>
      </c>
      <c r="AI394" s="220">
        <v>0</v>
      </c>
      <c r="AJ394" s="220">
        <v>0.90911424514573824</v>
      </c>
      <c r="AK394" s="220">
        <v>0.90911424514573824</v>
      </c>
      <c r="AL394" s="220">
        <v>0</v>
      </c>
      <c r="AM394" s="220">
        <v>0</v>
      </c>
      <c r="AN394" s="220">
        <v>0.91245411038790925</v>
      </c>
      <c r="AO394" s="220">
        <v>0.91245411038790925</v>
      </c>
      <c r="AP394" s="220">
        <v>0</v>
      </c>
      <c r="AQ394" s="220">
        <v>0</v>
      </c>
      <c r="AR394" s="220">
        <v>0</v>
      </c>
      <c r="AS394" s="220">
        <v>0.82648871072690544</v>
      </c>
      <c r="AT394" s="220">
        <v>0.86681754733851879</v>
      </c>
      <c r="AU394" s="220">
        <v>0.90911424514573824</v>
      </c>
      <c r="AV394" s="220">
        <v>0.95347482669745309</v>
      </c>
      <c r="AW394" s="220">
        <v>1</v>
      </c>
      <c r="AX394" s="220">
        <v>0.83257250356379087</v>
      </c>
      <c r="AY394" s="220">
        <v>0.87159864792961517</v>
      </c>
      <c r="AZ394" s="220">
        <v>0.91245411038790925</v>
      </c>
      <c r="BA394" s="220">
        <v>0.9552246387043779</v>
      </c>
      <c r="BB394" s="220">
        <v>1</v>
      </c>
      <c r="BC394" s="220">
        <v>0</v>
      </c>
      <c r="BD394" s="220">
        <v>0</v>
      </c>
      <c r="BE394" s="220">
        <v>0</v>
      </c>
      <c r="BF394" s="220">
        <v>0</v>
      </c>
      <c r="BG394" s="220">
        <v>0</v>
      </c>
      <c r="BH394" s="222">
        <v>1.0134066054705759</v>
      </c>
      <c r="BI394" s="222">
        <v>1.0269929480113955</v>
      </c>
      <c r="BJ394" s="222">
        <v>1.040761437286448</v>
      </c>
      <c r="BK394" s="223">
        <v>1.0339188874653549</v>
      </c>
      <c r="BL394" s="223">
        <v>1.0271213244071997</v>
      </c>
      <c r="BM394" s="223">
        <v>1.034494890244499</v>
      </c>
      <c r="BN394" s="223">
        <v>1.0419213899191793</v>
      </c>
      <c r="BO394" s="223">
        <v>1.0494012034361397</v>
      </c>
      <c r="BP394" s="223">
        <v>1.0569347135282832</v>
      </c>
      <c r="BQ394" s="223">
        <v>1.0645223056761002</v>
      </c>
      <c r="BR394" s="223">
        <v>1.0704981347272684</v>
      </c>
      <c r="BS394" s="223">
        <v>1.076507509841923</v>
      </c>
      <c r="BT394" s="223">
        <v>1.0825506193350853</v>
      </c>
      <c r="BU394" s="223">
        <v>1.0886276525789067</v>
      </c>
      <c r="BV394" s="223">
        <v>1.0947388000086022</v>
      </c>
      <c r="BW394" s="222">
        <v>1.0134066054705759</v>
      </c>
      <c r="BX394" s="222">
        <v>1.0269929480113955</v>
      </c>
      <c r="BY394" s="222">
        <v>1.040761437286448</v>
      </c>
      <c r="BZ394" s="223">
        <v>1.0339188874653549</v>
      </c>
      <c r="CA394" s="223">
        <v>1.0271213244071997</v>
      </c>
      <c r="CB394" s="223">
        <v>1.034494890244499</v>
      </c>
      <c r="CC394" s="223">
        <v>1.0419213899191793</v>
      </c>
      <c r="CD394" s="223">
        <v>1.0494012034361397</v>
      </c>
      <c r="CE394" s="223">
        <v>1.0569347135282832</v>
      </c>
      <c r="CF394" s="223">
        <v>1.0645223056761002</v>
      </c>
      <c r="CG394" s="223">
        <v>1.0704981347272684</v>
      </c>
      <c r="CH394" s="223">
        <v>1.076507509841923</v>
      </c>
      <c r="CI394" s="223">
        <v>1.0825506193350853</v>
      </c>
      <c r="CJ394" s="223">
        <v>1.0886276525789067</v>
      </c>
      <c r="CK394" s="223">
        <v>1.0947388000086022</v>
      </c>
      <c r="CL394" s="222">
        <v>0</v>
      </c>
      <c r="CM394" s="222">
        <v>0</v>
      </c>
      <c r="CN394" s="222">
        <v>0</v>
      </c>
      <c r="CO394" s="223">
        <v>0</v>
      </c>
      <c r="CP394" s="223">
        <v>0</v>
      </c>
      <c r="CQ394" s="223">
        <v>0</v>
      </c>
      <c r="CR394" s="223">
        <v>0</v>
      </c>
      <c r="CS394" s="223">
        <v>0</v>
      </c>
      <c r="CT394" s="223">
        <v>0</v>
      </c>
      <c r="CU394" s="223">
        <v>0</v>
      </c>
      <c r="CV394" s="223">
        <v>0</v>
      </c>
      <c r="CW394" s="223">
        <v>0</v>
      </c>
      <c r="CX394" s="223">
        <v>0</v>
      </c>
      <c r="CY394" s="223">
        <v>0</v>
      </c>
      <c r="CZ394" s="223">
        <v>0</v>
      </c>
      <c r="DA394" s="224">
        <v>0</v>
      </c>
      <c r="DB394" s="224">
        <v>0</v>
      </c>
      <c r="DC394" s="224">
        <v>0</v>
      </c>
      <c r="DD394" s="225">
        <v>0</v>
      </c>
      <c r="DE394" s="225">
        <v>0</v>
      </c>
      <c r="DF394" s="225">
        <v>0</v>
      </c>
      <c r="DG394" s="225">
        <v>0</v>
      </c>
      <c r="DH394" s="225">
        <v>0</v>
      </c>
      <c r="DI394" s="225">
        <v>0</v>
      </c>
      <c r="DJ394" s="225">
        <v>0</v>
      </c>
      <c r="DK394" s="225">
        <v>0</v>
      </c>
      <c r="DL394" s="225">
        <v>0</v>
      </c>
      <c r="DM394" s="225">
        <v>0</v>
      </c>
      <c r="DN394" s="225">
        <v>0</v>
      </c>
      <c r="DO394" s="225">
        <v>0</v>
      </c>
      <c r="DP394" s="224">
        <v>0</v>
      </c>
      <c r="DQ394" s="224">
        <v>0</v>
      </c>
      <c r="DR394" s="224">
        <v>0</v>
      </c>
      <c r="DS394" s="225">
        <v>0</v>
      </c>
      <c r="DT394" s="225">
        <v>0</v>
      </c>
      <c r="DU394" s="225">
        <v>0</v>
      </c>
      <c r="DV394" s="225">
        <v>0</v>
      </c>
      <c r="DW394" s="225">
        <v>0</v>
      </c>
      <c r="DX394" s="225">
        <v>0</v>
      </c>
      <c r="DY394" s="225">
        <v>0</v>
      </c>
      <c r="DZ394" s="225">
        <v>0</v>
      </c>
      <c r="EA394" s="225">
        <v>0</v>
      </c>
      <c r="EB394" s="225">
        <v>0</v>
      </c>
      <c r="EC394" s="225">
        <v>0</v>
      </c>
      <c r="ED394" s="225">
        <v>0</v>
      </c>
    </row>
    <row r="395" spans="1:134" ht="15" x14ac:dyDescent="0.25">
      <c r="A395" s="216">
        <v>113</v>
      </c>
      <c r="B395" s="216">
        <v>104</v>
      </c>
      <c r="C395" s="216" t="s">
        <v>1093</v>
      </c>
      <c r="D395" s="2">
        <v>99712</v>
      </c>
      <c r="E395" s="2">
        <v>99712</v>
      </c>
      <c r="F395" s="217" t="s">
        <v>773</v>
      </c>
      <c r="G395" s="20">
        <v>66</v>
      </c>
      <c r="H395" s="20">
        <v>52</v>
      </c>
      <c r="I395" s="20">
        <v>37</v>
      </c>
      <c r="J395" s="20">
        <v>15</v>
      </c>
      <c r="K395" s="20">
        <v>3</v>
      </c>
      <c r="L395" s="20">
        <v>41</v>
      </c>
      <c r="M395" s="20">
        <v>44</v>
      </c>
      <c r="N395" s="20">
        <v>9</v>
      </c>
      <c r="O395" s="20">
        <v>0</v>
      </c>
      <c r="P395" s="20">
        <v>0</v>
      </c>
      <c r="Q395" s="20">
        <v>53</v>
      </c>
      <c r="R395" s="20">
        <v>2249</v>
      </c>
      <c r="S395" s="20">
        <v>1688.1219512195121</v>
      </c>
      <c r="T395" s="20">
        <v>1726.3636363636363</v>
      </c>
      <c r="U395" s="20">
        <v>7577.8888888888887</v>
      </c>
      <c r="V395" s="20">
        <v>0</v>
      </c>
      <c r="W395" s="20">
        <v>0</v>
      </c>
      <c r="X395" s="20">
        <v>2720.0188679245284</v>
      </c>
      <c r="Y395" s="20">
        <v>3.5454545454545454</v>
      </c>
      <c r="Z395" s="20">
        <v>48.454545454545453</v>
      </c>
      <c r="AA395" s="20">
        <v>0</v>
      </c>
      <c r="AB395" s="218">
        <v>9</v>
      </c>
      <c r="AC395" s="218">
        <v>0</v>
      </c>
      <c r="AD395" s="219">
        <v>61</v>
      </c>
      <c r="AE395" s="220">
        <v>2.5227272727272729</v>
      </c>
      <c r="AF395" s="220">
        <v>34.477272727272727</v>
      </c>
      <c r="AG395" s="221">
        <v>37</v>
      </c>
      <c r="AH395" s="220">
        <v>0</v>
      </c>
      <c r="AI395" s="220">
        <v>3.2232232327894357</v>
      </c>
      <c r="AJ395" s="220">
        <v>44.05071751478895</v>
      </c>
      <c r="AK395" s="220">
        <v>47.273940747578386</v>
      </c>
      <c r="AL395" s="220">
        <v>0</v>
      </c>
      <c r="AM395" s="220">
        <v>2.3018728693876804</v>
      </c>
      <c r="AN395" s="220">
        <v>31.458929214964961</v>
      </c>
      <c r="AO395" s="220">
        <v>33.76080208435264</v>
      </c>
      <c r="AP395" s="220">
        <v>0</v>
      </c>
      <c r="AQ395" s="220">
        <v>8.3685721573245484</v>
      </c>
      <c r="AR395" s="220">
        <v>0</v>
      </c>
      <c r="AS395" s="220">
        <v>42.977412957799082</v>
      </c>
      <c r="AT395" s="220">
        <v>45.074512461602971</v>
      </c>
      <c r="AU395" s="220">
        <v>47.273940747578386</v>
      </c>
      <c r="AV395" s="220">
        <v>49.580690988267563</v>
      </c>
      <c r="AW395" s="220">
        <v>52</v>
      </c>
      <c r="AX395" s="220">
        <v>30.805182631860262</v>
      </c>
      <c r="AY395" s="220">
        <v>32.24914997339576</v>
      </c>
      <c r="AZ395" s="220">
        <v>33.76080208435264</v>
      </c>
      <c r="BA395" s="220">
        <v>35.343311632061983</v>
      </c>
      <c r="BB395" s="220">
        <v>37</v>
      </c>
      <c r="BC395" s="220">
        <v>7.7814444391497384</v>
      </c>
      <c r="BD395" s="220">
        <v>8.0696703326242787</v>
      </c>
      <c r="BE395" s="220">
        <v>8.3685721573245484</v>
      </c>
      <c r="BF395" s="220">
        <v>8.6785453513777835</v>
      </c>
      <c r="BG395" s="220">
        <v>9</v>
      </c>
      <c r="BH395" s="222">
        <v>52.697143484469947</v>
      </c>
      <c r="BI395" s="222">
        <v>53.403633296592567</v>
      </c>
      <c r="BJ395" s="222">
        <v>54.119594738895294</v>
      </c>
      <c r="BK395" s="223">
        <v>53.763782148198459</v>
      </c>
      <c r="BL395" s="223">
        <v>53.410308869174386</v>
      </c>
      <c r="BM395" s="223">
        <v>53.793734292713943</v>
      </c>
      <c r="BN395" s="223">
        <v>54.179912275797321</v>
      </c>
      <c r="BO395" s="223">
        <v>54.568862578679266</v>
      </c>
      <c r="BP395" s="223">
        <v>54.960605103470719</v>
      </c>
      <c r="BQ395" s="223">
        <v>55.355159895157207</v>
      </c>
      <c r="BR395" s="223">
        <v>55.665903005817952</v>
      </c>
      <c r="BS395" s="223">
        <v>55.978390511779992</v>
      </c>
      <c r="BT395" s="223">
        <v>56.292632205424439</v>
      </c>
      <c r="BU395" s="223">
        <v>56.60863793410315</v>
      </c>
      <c r="BV395" s="223">
        <v>56.926417600447316</v>
      </c>
      <c r="BW395" s="222">
        <v>37.496044402411307</v>
      </c>
      <c r="BX395" s="222">
        <v>37.998739076421636</v>
      </c>
      <c r="BY395" s="222">
        <v>38.508173179598579</v>
      </c>
      <c r="BZ395" s="223">
        <v>38.254998836218135</v>
      </c>
      <c r="CA395" s="223">
        <v>38.003489003066399</v>
      </c>
      <c r="CB395" s="223">
        <v>38.276310939046461</v>
      </c>
      <c r="CC395" s="223">
        <v>38.551091427009638</v>
      </c>
      <c r="CD395" s="223">
        <v>38.827844527137174</v>
      </c>
      <c r="CE395" s="223">
        <v>39.106584400546474</v>
      </c>
      <c r="CF395" s="223">
        <v>39.387325310015711</v>
      </c>
      <c r="CG395" s="223">
        <v>39.608430984908935</v>
      </c>
      <c r="CH395" s="223">
        <v>39.830777864151152</v>
      </c>
      <c r="CI395" s="223">
        <v>40.054372915398162</v>
      </c>
      <c r="CJ395" s="223">
        <v>40.279223145419557</v>
      </c>
      <c r="CK395" s="223">
        <v>40.50533560031829</v>
      </c>
      <c r="CL395" s="222">
        <v>9.120659449235184</v>
      </c>
      <c r="CM395" s="222">
        <v>9.2429365321025596</v>
      </c>
      <c r="CN395" s="222">
        <v>9.3668529355780326</v>
      </c>
      <c r="CO395" s="223">
        <v>9.3052699871881952</v>
      </c>
      <c r="CP395" s="223">
        <v>9.2440919196647986</v>
      </c>
      <c r="CQ395" s="223">
        <v>9.3104540122004913</v>
      </c>
      <c r="CR395" s="223">
        <v>9.377292509272614</v>
      </c>
      <c r="CS395" s="223">
        <v>9.4446108309252583</v>
      </c>
      <c r="CT395" s="223">
        <v>9.5124124217545489</v>
      </c>
      <c r="CU395" s="223">
        <v>9.5807007510849029</v>
      </c>
      <c r="CV395" s="223">
        <v>9.6344832125454154</v>
      </c>
      <c r="CW395" s="223">
        <v>9.6885675885773068</v>
      </c>
      <c r="CX395" s="223">
        <v>9.7429555740157685</v>
      </c>
      <c r="CY395" s="223">
        <v>9.7976488732101625</v>
      </c>
      <c r="CZ395" s="223">
        <v>9.8526492000774208</v>
      </c>
      <c r="DA395" s="224">
        <v>0</v>
      </c>
      <c r="DB395" s="224">
        <v>0</v>
      </c>
      <c r="DC395" s="224">
        <v>0</v>
      </c>
      <c r="DD395" s="225">
        <v>0</v>
      </c>
      <c r="DE395" s="225">
        <v>0</v>
      </c>
      <c r="DF395" s="225">
        <v>0</v>
      </c>
      <c r="DG395" s="225">
        <v>0</v>
      </c>
      <c r="DH395" s="225">
        <v>0</v>
      </c>
      <c r="DI395" s="225">
        <v>0</v>
      </c>
      <c r="DJ395" s="225">
        <v>0</v>
      </c>
      <c r="DK395" s="225">
        <v>0</v>
      </c>
      <c r="DL395" s="225">
        <v>0</v>
      </c>
      <c r="DM395" s="225">
        <v>0</v>
      </c>
      <c r="DN395" s="225">
        <v>0</v>
      </c>
      <c r="DO395" s="225">
        <v>0</v>
      </c>
      <c r="DP395" s="224">
        <v>0</v>
      </c>
      <c r="DQ395" s="224">
        <v>0</v>
      </c>
      <c r="DR395" s="224">
        <v>0</v>
      </c>
      <c r="DS395" s="225">
        <v>0</v>
      </c>
      <c r="DT395" s="225">
        <v>0</v>
      </c>
      <c r="DU395" s="225">
        <v>0</v>
      </c>
      <c r="DV395" s="225">
        <v>0</v>
      </c>
      <c r="DW395" s="225">
        <v>0</v>
      </c>
      <c r="DX395" s="225">
        <v>0</v>
      </c>
      <c r="DY395" s="225">
        <v>0</v>
      </c>
      <c r="DZ395" s="225">
        <v>0</v>
      </c>
      <c r="EA395" s="225">
        <v>0</v>
      </c>
      <c r="EB395" s="225">
        <v>0</v>
      </c>
      <c r="EC395" s="225">
        <v>0</v>
      </c>
      <c r="ED395" s="225">
        <v>0</v>
      </c>
    </row>
    <row r="396" spans="1:134" ht="15" x14ac:dyDescent="0.25">
      <c r="A396" s="216">
        <v>114</v>
      </c>
      <c r="B396" s="216">
        <v>104</v>
      </c>
      <c r="C396" s="216" t="s">
        <v>1094</v>
      </c>
      <c r="D396" s="2">
        <v>99712</v>
      </c>
      <c r="E396" s="2">
        <v>99712</v>
      </c>
      <c r="F396" s="217" t="s">
        <v>773</v>
      </c>
      <c r="G396" s="20">
        <v>33</v>
      </c>
      <c r="H396" s="20">
        <v>21</v>
      </c>
      <c r="I396" s="20">
        <v>19</v>
      </c>
      <c r="J396" s="20">
        <v>2</v>
      </c>
      <c r="K396" s="20">
        <v>0</v>
      </c>
      <c r="L396" s="20">
        <v>8</v>
      </c>
      <c r="M396" s="20">
        <v>8</v>
      </c>
      <c r="N396" s="20">
        <v>5</v>
      </c>
      <c r="O396" s="20">
        <v>0</v>
      </c>
      <c r="P396" s="20">
        <v>0</v>
      </c>
      <c r="Q396" s="20">
        <v>13</v>
      </c>
      <c r="R396" s="20">
        <v>0</v>
      </c>
      <c r="S396" s="20">
        <v>2291.25</v>
      </c>
      <c r="T396" s="20">
        <v>2291.25</v>
      </c>
      <c r="U396" s="20">
        <v>6010.6</v>
      </c>
      <c r="V396" s="20">
        <v>0</v>
      </c>
      <c r="W396" s="20">
        <v>0</v>
      </c>
      <c r="X396" s="20">
        <v>3721.7692307692309</v>
      </c>
      <c r="Y396" s="20">
        <v>0</v>
      </c>
      <c r="Z396" s="20">
        <v>21</v>
      </c>
      <c r="AA396" s="20">
        <v>0</v>
      </c>
      <c r="AB396" s="218">
        <v>5</v>
      </c>
      <c r="AC396" s="218">
        <v>0</v>
      </c>
      <c r="AD396" s="219">
        <v>26</v>
      </c>
      <c r="AE396" s="220">
        <v>0</v>
      </c>
      <c r="AF396" s="220">
        <v>19</v>
      </c>
      <c r="AG396" s="221">
        <v>19</v>
      </c>
      <c r="AH396" s="220">
        <v>0</v>
      </c>
      <c r="AI396" s="220">
        <v>0</v>
      </c>
      <c r="AJ396" s="220">
        <v>19.091399148060503</v>
      </c>
      <c r="AK396" s="220">
        <v>19.091399148060503</v>
      </c>
      <c r="AL396" s="220">
        <v>0</v>
      </c>
      <c r="AM396" s="220">
        <v>0</v>
      </c>
      <c r="AN396" s="220">
        <v>17.336628097370276</v>
      </c>
      <c r="AO396" s="220">
        <v>17.336628097370276</v>
      </c>
      <c r="AP396" s="220">
        <v>0</v>
      </c>
      <c r="AQ396" s="220">
        <v>4.6492067540691933</v>
      </c>
      <c r="AR396" s="220">
        <v>0</v>
      </c>
      <c r="AS396" s="220">
        <v>17.356262925265014</v>
      </c>
      <c r="AT396" s="220">
        <v>18.203168494108894</v>
      </c>
      <c r="AU396" s="220">
        <v>19.091399148060503</v>
      </c>
      <c r="AV396" s="220">
        <v>20.022971360646515</v>
      </c>
      <c r="AW396" s="220">
        <v>21</v>
      </c>
      <c r="AX396" s="220">
        <v>15.818877567712025</v>
      </c>
      <c r="AY396" s="220">
        <v>16.560374310662688</v>
      </c>
      <c r="AZ396" s="220">
        <v>17.336628097370276</v>
      </c>
      <c r="BA396" s="220">
        <v>18.149268135383181</v>
      </c>
      <c r="BB396" s="220">
        <v>19</v>
      </c>
      <c r="BC396" s="220">
        <v>4.3230246884165213</v>
      </c>
      <c r="BD396" s="220">
        <v>4.483150184791266</v>
      </c>
      <c r="BE396" s="220">
        <v>4.6492067540691933</v>
      </c>
      <c r="BF396" s="220">
        <v>4.8214140840987687</v>
      </c>
      <c r="BG396" s="220">
        <v>5</v>
      </c>
      <c r="BH396" s="222">
        <v>21.19443687868592</v>
      </c>
      <c r="BI396" s="222">
        <v>21.39067402879056</v>
      </c>
      <c r="BJ396" s="222">
        <v>21.588728118845129</v>
      </c>
      <c r="BK396" s="223">
        <v>21.446791703414153</v>
      </c>
      <c r="BL396" s="223">
        <v>21.305788457640716</v>
      </c>
      <c r="BM396" s="223">
        <v>21.458739847291447</v>
      </c>
      <c r="BN396" s="223">
        <v>21.612789254396102</v>
      </c>
      <c r="BO396" s="223">
        <v>21.767944561474295</v>
      </c>
      <c r="BP396" s="223">
        <v>21.924213707633193</v>
      </c>
      <c r="BQ396" s="223">
        <v>22.081604688973734</v>
      </c>
      <c r="BR396" s="223">
        <v>22.205562537572288</v>
      </c>
      <c r="BS396" s="223">
        <v>22.330216239051357</v>
      </c>
      <c r="BT396" s="223">
        <v>22.455569699668086</v>
      </c>
      <c r="BU396" s="223">
        <v>22.581626847607872</v>
      </c>
      <c r="BV396" s="223">
        <v>22.708391633107475</v>
      </c>
      <c r="BW396" s="222">
        <v>19.175919080715829</v>
      </c>
      <c r="BX396" s="222">
        <v>19.353466978429552</v>
      </c>
      <c r="BY396" s="222">
        <v>19.532658774193212</v>
      </c>
      <c r="BZ396" s="223">
        <v>19.404240112612804</v>
      </c>
      <c r="CA396" s="223">
        <v>19.27666574738922</v>
      </c>
      <c r="CB396" s="223">
        <v>19.415050338025594</v>
      </c>
      <c r="CC396" s="223">
        <v>19.554428373025043</v>
      </c>
      <c r="CD396" s="223">
        <v>19.694806984191029</v>
      </c>
      <c r="CE396" s="223">
        <v>19.836193354525271</v>
      </c>
      <c r="CF396" s="223">
        <v>19.978594718595286</v>
      </c>
      <c r="CG396" s="223">
        <v>20.090747057803501</v>
      </c>
      <c r="CH396" s="223">
        <v>20.203528978189325</v>
      </c>
      <c r="CI396" s="223">
        <v>20.31694401398541</v>
      </c>
      <c r="CJ396" s="223">
        <v>20.430995719264267</v>
      </c>
      <c r="CK396" s="223">
        <v>20.54568766804962</v>
      </c>
      <c r="CL396" s="222">
        <v>5.0462944949252186</v>
      </c>
      <c r="CM396" s="222">
        <v>5.0930176259025135</v>
      </c>
      <c r="CN396" s="222">
        <v>5.1401733616297927</v>
      </c>
      <c r="CO396" s="223">
        <v>5.1063789770033701</v>
      </c>
      <c r="CP396" s="223">
        <v>5.0728067756287416</v>
      </c>
      <c r="CQ396" s="223">
        <v>5.1092237731646302</v>
      </c>
      <c r="CR396" s="223">
        <v>5.1459022034276432</v>
      </c>
      <c r="CS396" s="223">
        <v>5.1828439432081659</v>
      </c>
      <c r="CT396" s="223">
        <v>5.220050882769808</v>
      </c>
      <c r="CU396" s="223">
        <v>5.257524925946127</v>
      </c>
      <c r="CV396" s="223">
        <v>5.2870386994219736</v>
      </c>
      <c r="CW396" s="223">
        <v>5.3167181521550848</v>
      </c>
      <c r="CX396" s="223">
        <v>5.3465642142066869</v>
      </c>
      <c r="CY396" s="223">
        <v>5.3765778208590174</v>
      </c>
      <c r="CZ396" s="223">
        <v>5.4067599126446373</v>
      </c>
      <c r="DA396" s="224">
        <v>0</v>
      </c>
      <c r="DB396" s="224">
        <v>0</v>
      </c>
      <c r="DC396" s="224">
        <v>0</v>
      </c>
      <c r="DD396" s="225">
        <v>0</v>
      </c>
      <c r="DE396" s="225">
        <v>0</v>
      </c>
      <c r="DF396" s="225">
        <v>0</v>
      </c>
      <c r="DG396" s="225">
        <v>0</v>
      </c>
      <c r="DH396" s="225">
        <v>0</v>
      </c>
      <c r="DI396" s="225">
        <v>0</v>
      </c>
      <c r="DJ396" s="225">
        <v>0</v>
      </c>
      <c r="DK396" s="225">
        <v>0</v>
      </c>
      <c r="DL396" s="225">
        <v>0</v>
      </c>
      <c r="DM396" s="225">
        <v>0</v>
      </c>
      <c r="DN396" s="225">
        <v>0</v>
      </c>
      <c r="DO396" s="225">
        <v>0</v>
      </c>
      <c r="DP396" s="224">
        <v>0</v>
      </c>
      <c r="DQ396" s="224">
        <v>0</v>
      </c>
      <c r="DR396" s="224">
        <v>0</v>
      </c>
      <c r="DS396" s="225">
        <v>0</v>
      </c>
      <c r="DT396" s="225">
        <v>0</v>
      </c>
      <c r="DU396" s="225">
        <v>0</v>
      </c>
      <c r="DV396" s="225">
        <v>0</v>
      </c>
      <c r="DW396" s="225">
        <v>0</v>
      </c>
      <c r="DX396" s="225">
        <v>0</v>
      </c>
      <c r="DY396" s="225">
        <v>0</v>
      </c>
      <c r="DZ396" s="225">
        <v>0</v>
      </c>
      <c r="EA396" s="225">
        <v>0</v>
      </c>
      <c r="EB396" s="225">
        <v>0</v>
      </c>
      <c r="EC396" s="225">
        <v>0</v>
      </c>
      <c r="ED396" s="225">
        <v>0</v>
      </c>
    </row>
    <row r="397" spans="1:134" ht="15" x14ac:dyDescent="0.25">
      <c r="A397" s="216">
        <v>115</v>
      </c>
      <c r="B397" s="216">
        <v>104</v>
      </c>
      <c r="C397" s="216" t="s">
        <v>1095</v>
      </c>
      <c r="D397" s="2">
        <v>99712</v>
      </c>
      <c r="E397" s="2">
        <v>99712</v>
      </c>
      <c r="F397" s="217" t="s">
        <v>773</v>
      </c>
      <c r="G397" s="20">
        <v>70</v>
      </c>
      <c r="H397" s="20">
        <v>43</v>
      </c>
      <c r="I397" s="20">
        <v>33</v>
      </c>
      <c r="J397" s="20">
        <v>10</v>
      </c>
      <c r="K397" s="20">
        <v>0</v>
      </c>
      <c r="L397" s="20">
        <v>1</v>
      </c>
      <c r="M397" s="20">
        <v>1</v>
      </c>
      <c r="N397" s="20">
        <v>0</v>
      </c>
      <c r="O397" s="20">
        <v>0</v>
      </c>
      <c r="P397" s="20">
        <v>0</v>
      </c>
      <c r="Q397" s="20">
        <v>1</v>
      </c>
      <c r="R397" s="20">
        <v>0</v>
      </c>
      <c r="S397" s="20">
        <v>960</v>
      </c>
      <c r="T397" s="20">
        <v>960</v>
      </c>
      <c r="U397" s="20">
        <v>0</v>
      </c>
      <c r="V397" s="20">
        <v>0</v>
      </c>
      <c r="W397" s="20">
        <v>0</v>
      </c>
      <c r="X397" s="20">
        <v>960</v>
      </c>
      <c r="Y397" s="20">
        <v>0</v>
      </c>
      <c r="Z397" s="20">
        <v>43</v>
      </c>
      <c r="AA397" s="20">
        <v>0</v>
      </c>
      <c r="AB397" s="218">
        <v>0</v>
      </c>
      <c r="AC397" s="218">
        <v>0</v>
      </c>
      <c r="AD397" s="219">
        <v>43</v>
      </c>
      <c r="AE397" s="220">
        <v>0</v>
      </c>
      <c r="AF397" s="220">
        <v>33</v>
      </c>
      <c r="AG397" s="221">
        <v>33</v>
      </c>
      <c r="AH397" s="220">
        <v>0</v>
      </c>
      <c r="AI397" s="220">
        <v>0</v>
      </c>
      <c r="AJ397" s="220">
        <v>39.091912541266744</v>
      </c>
      <c r="AK397" s="220">
        <v>39.091912541266744</v>
      </c>
      <c r="AL397" s="220">
        <v>0</v>
      </c>
      <c r="AM397" s="220">
        <v>0</v>
      </c>
      <c r="AN397" s="220">
        <v>30.110985642801005</v>
      </c>
      <c r="AO397" s="220">
        <v>30.110985642801005</v>
      </c>
      <c r="AP397" s="220">
        <v>0</v>
      </c>
      <c r="AQ397" s="220">
        <v>0</v>
      </c>
      <c r="AR397" s="220">
        <v>0</v>
      </c>
      <c r="AS397" s="220">
        <v>35.539014561256934</v>
      </c>
      <c r="AT397" s="220">
        <v>37.273154535556309</v>
      </c>
      <c r="AU397" s="220">
        <v>39.091912541266744</v>
      </c>
      <c r="AV397" s="220">
        <v>40.999417547990483</v>
      </c>
      <c r="AW397" s="220">
        <v>43</v>
      </c>
      <c r="AX397" s="220">
        <v>27.474892617605096</v>
      </c>
      <c r="AY397" s="220">
        <v>28.762755381677298</v>
      </c>
      <c r="AZ397" s="220">
        <v>30.110985642801005</v>
      </c>
      <c r="BA397" s="220">
        <v>31.522413077244472</v>
      </c>
      <c r="BB397" s="220">
        <v>33</v>
      </c>
      <c r="BC397" s="220">
        <v>0</v>
      </c>
      <c r="BD397" s="220">
        <v>0</v>
      </c>
      <c r="BE397" s="220">
        <v>0</v>
      </c>
      <c r="BF397" s="220">
        <v>0</v>
      </c>
      <c r="BG397" s="220">
        <v>0</v>
      </c>
      <c r="BH397" s="222">
        <v>43.398132656356879</v>
      </c>
      <c r="BI397" s="222">
        <v>43.799951582761622</v>
      </c>
      <c r="BJ397" s="222">
        <v>44.205490910016216</v>
      </c>
      <c r="BK397" s="223">
        <v>43.914859202228982</v>
      </c>
      <c r="BL397" s="223">
        <v>43.626138270407175</v>
      </c>
      <c r="BM397" s="223">
        <v>43.939324449215817</v>
      </c>
      <c r="BN397" s="223">
        <v>44.254758949477733</v>
      </c>
      <c r="BO397" s="223">
        <v>44.572457911590227</v>
      </c>
      <c r="BP397" s="223">
        <v>44.892437591820347</v>
      </c>
      <c r="BQ397" s="223">
        <v>45.214714363136693</v>
      </c>
      <c r="BR397" s="223">
        <v>45.468532815028972</v>
      </c>
      <c r="BS397" s="223">
        <v>45.723776108533734</v>
      </c>
      <c r="BT397" s="223">
        <v>45.980452242177506</v>
      </c>
      <c r="BU397" s="223">
        <v>46.238569259387546</v>
      </c>
      <c r="BV397" s="223">
        <v>46.498135248743878</v>
      </c>
      <c r="BW397" s="222">
        <v>33.305543666506445</v>
      </c>
      <c r="BX397" s="222">
        <v>33.613916330956592</v>
      </c>
      <c r="BY397" s="222">
        <v>33.925144186756633</v>
      </c>
      <c r="BZ397" s="223">
        <v>33.702101248222242</v>
      </c>
      <c r="CA397" s="223">
        <v>33.480524719149699</v>
      </c>
      <c r="CB397" s="223">
        <v>33.720876902886559</v>
      </c>
      <c r="CC397" s="223">
        <v>33.962954542622448</v>
      </c>
      <c r="CD397" s="223">
        <v>34.206770025173896</v>
      </c>
      <c r="CE397" s="223">
        <v>34.452335826280731</v>
      </c>
      <c r="CF397" s="223">
        <v>34.699664511244443</v>
      </c>
      <c r="CG397" s="223">
        <v>34.894455416185025</v>
      </c>
      <c r="CH397" s="223">
        <v>35.090339804223561</v>
      </c>
      <c r="CI397" s="223">
        <v>35.287323813764132</v>
      </c>
      <c r="CJ397" s="223">
        <v>35.485413617669515</v>
      </c>
      <c r="CK397" s="223">
        <v>35.684615423454609</v>
      </c>
      <c r="CL397" s="222">
        <v>0</v>
      </c>
      <c r="CM397" s="222">
        <v>0</v>
      </c>
      <c r="CN397" s="222">
        <v>0</v>
      </c>
      <c r="CO397" s="223">
        <v>0</v>
      </c>
      <c r="CP397" s="223">
        <v>0</v>
      </c>
      <c r="CQ397" s="223">
        <v>0</v>
      </c>
      <c r="CR397" s="223">
        <v>0</v>
      </c>
      <c r="CS397" s="223">
        <v>0</v>
      </c>
      <c r="CT397" s="223">
        <v>0</v>
      </c>
      <c r="CU397" s="223">
        <v>0</v>
      </c>
      <c r="CV397" s="223">
        <v>0</v>
      </c>
      <c r="CW397" s="223">
        <v>0</v>
      </c>
      <c r="CX397" s="223">
        <v>0</v>
      </c>
      <c r="CY397" s="223">
        <v>0</v>
      </c>
      <c r="CZ397" s="223">
        <v>0</v>
      </c>
      <c r="DA397" s="224">
        <v>0</v>
      </c>
      <c r="DB397" s="224">
        <v>0</v>
      </c>
      <c r="DC397" s="224">
        <v>0</v>
      </c>
      <c r="DD397" s="225">
        <v>0</v>
      </c>
      <c r="DE397" s="225">
        <v>0</v>
      </c>
      <c r="DF397" s="225">
        <v>0</v>
      </c>
      <c r="DG397" s="225">
        <v>0</v>
      </c>
      <c r="DH397" s="225">
        <v>0</v>
      </c>
      <c r="DI397" s="225">
        <v>0</v>
      </c>
      <c r="DJ397" s="225">
        <v>0</v>
      </c>
      <c r="DK397" s="225">
        <v>0</v>
      </c>
      <c r="DL397" s="225">
        <v>0</v>
      </c>
      <c r="DM397" s="225">
        <v>0</v>
      </c>
      <c r="DN397" s="225">
        <v>0</v>
      </c>
      <c r="DO397" s="225">
        <v>0</v>
      </c>
      <c r="DP397" s="224">
        <v>0</v>
      </c>
      <c r="DQ397" s="224">
        <v>0</v>
      </c>
      <c r="DR397" s="224">
        <v>0</v>
      </c>
      <c r="DS397" s="225">
        <v>0</v>
      </c>
      <c r="DT397" s="225">
        <v>0</v>
      </c>
      <c r="DU397" s="225">
        <v>0</v>
      </c>
      <c r="DV397" s="225">
        <v>0</v>
      </c>
      <c r="DW397" s="225">
        <v>0</v>
      </c>
      <c r="DX397" s="225">
        <v>0</v>
      </c>
      <c r="DY397" s="225">
        <v>0</v>
      </c>
      <c r="DZ397" s="225">
        <v>0</v>
      </c>
      <c r="EA397" s="225">
        <v>0</v>
      </c>
      <c r="EB397" s="225">
        <v>0</v>
      </c>
      <c r="EC397" s="225">
        <v>0</v>
      </c>
      <c r="ED397" s="225">
        <v>0</v>
      </c>
    </row>
    <row r="398" spans="1:134" ht="15" x14ac:dyDescent="0.25">
      <c r="A398" s="216">
        <v>104</v>
      </c>
      <c r="B398" s="216">
        <v>105</v>
      </c>
      <c r="C398" s="216" t="s">
        <v>1096</v>
      </c>
      <c r="D398" s="2">
        <v>99709</v>
      </c>
      <c r="E398" s="2">
        <v>99709</v>
      </c>
      <c r="F398" s="217" t="s">
        <v>703</v>
      </c>
      <c r="G398" s="20">
        <v>34</v>
      </c>
      <c r="H398" s="20">
        <v>16</v>
      </c>
      <c r="I398" s="20">
        <v>14</v>
      </c>
      <c r="J398" s="20">
        <v>2</v>
      </c>
      <c r="K398" s="20">
        <v>0</v>
      </c>
      <c r="L398" s="20">
        <v>10</v>
      </c>
      <c r="M398" s="20">
        <v>10</v>
      </c>
      <c r="N398" s="20">
        <v>0</v>
      </c>
      <c r="O398" s="20">
        <v>0</v>
      </c>
      <c r="P398" s="20">
        <v>0</v>
      </c>
      <c r="Q398" s="20">
        <v>10</v>
      </c>
      <c r="R398" s="20">
        <v>0</v>
      </c>
      <c r="S398" s="20">
        <v>1125.7</v>
      </c>
      <c r="T398" s="20">
        <v>1125.7</v>
      </c>
      <c r="U398" s="20">
        <v>0</v>
      </c>
      <c r="V398" s="20">
        <v>0</v>
      </c>
      <c r="W398" s="20">
        <v>0</v>
      </c>
      <c r="X398" s="20">
        <v>1125.7</v>
      </c>
      <c r="Y398" s="20">
        <v>0</v>
      </c>
      <c r="Z398" s="20">
        <v>16</v>
      </c>
      <c r="AA398" s="20">
        <v>0</v>
      </c>
      <c r="AB398" s="218">
        <v>0</v>
      </c>
      <c r="AC398" s="218">
        <v>0</v>
      </c>
      <c r="AD398" s="219">
        <v>16</v>
      </c>
      <c r="AE398" s="220">
        <v>0</v>
      </c>
      <c r="AF398" s="220">
        <v>14</v>
      </c>
      <c r="AG398" s="221">
        <v>14</v>
      </c>
      <c r="AH398" s="220">
        <v>0</v>
      </c>
      <c r="AI398" s="220">
        <v>0</v>
      </c>
      <c r="AJ398" s="220">
        <v>15.23453432012383</v>
      </c>
      <c r="AK398" s="220">
        <v>15.23453432012383</v>
      </c>
      <c r="AL398" s="220">
        <v>0</v>
      </c>
      <c r="AM398" s="220">
        <v>0</v>
      </c>
      <c r="AN398" s="220">
        <v>13.355364804571668</v>
      </c>
      <c r="AO398" s="220">
        <v>13.355364804571668</v>
      </c>
      <c r="AP398" s="220">
        <v>0</v>
      </c>
      <c r="AQ398" s="220">
        <v>0</v>
      </c>
      <c r="AR398" s="220">
        <v>0</v>
      </c>
      <c r="AS398" s="220">
        <v>14.505689746939428</v>
      </c>
      <c r="AT398" s="220">
        <v>14.865645908833462</v>
      </c>
      <c r="AU398" s="220">
        <v>15.23453432012383</v>
      </c>
      <c r="AV398" s="220">
        <v>15.612576633021893</v>
      </c>
      <c r="AW398" s="220">
        <v>16</v>
      </c>
      <c r="AX398" s="220">
        <v>12.74041207594226</v>
      </c>
      <c r="AY398" s="220">
        <v>13.044265063037439</v>
      </c>
      <c r="AZ398" s="220">
        <v>13.355364804571668</v>
      </c>
      <c r="BA398" s="220">
        <v>13.673884132316003</v>
      </c>
      <c r="BB398" s="220">
        <v>14</v>
      </c>
      <c r="BC398" s="220">
        <v>0</v>
      </c>
      <c r="BD398" s="220">
        <v>0</v>
      </c>
      <c r="BE398" s="220">
        <v>0</v>
      </c>
      <c r="BF398" s="220">
        <v>0</v>
      </c>
      <c r="BG398" s="220">
        <v>0</v>
      </c>
      <c r="BH398" s="222">
        <v>16.081962064178768</v>
      </c>
      <c r="BI398" s="222">
        <v>16.164343989605314</v>
      </c>
      <c r="BJ398" s="222">
        <v>16.247147927073044</v>
      </c>
      <c r="BK398" s="223">
        <v>16.140330057810399</v>
      </c>
      <c r="BL398" s="223">
        <v>16.03421446917233</v>
      </c>
      <c r="BM398" s="223">
        <v>16.149321938200931</v>
      </c>
      <c r="BN398" s="223">
        <v>16.265255748267418</v>
      </c>
      <c r="BO398" s="223">
        <v>16.382021831562959</v>
      </c>
      <c r="BP398" s="223">
        <v>16.499626162865123</v>
      </c>
      <c r="BQ398" s="223">
        <v>16.618074759843598</v>
      </c>
      <c r="BR398" s="223">
        <v>16.711362400125864</v>
      </c>
      <c r="BS398" s="223">
        <v>16.805173722239822</v>
      </c>
      <c r="BT398" s="223">
        <v>16.899511665938906</v>
      </c>
      <c r="BU398" s="223">
        <v>16.994379187479229</v>
      </c>
      <c r="BV398" s="223">
        <v>17.089779259712195</v>
      </c>
      <c r="BW398" s="222">
        <v>14.071716806156422</v>
      </c>
      <c r="BX398" s="222">
        <v>14.14380099090465</v>
      </c>
      <c r="BY398" s="222">
        <v>14.216254436188914</v>
      </c>
      <c r="BZ398" s="223">
        <v>14.1227888005841</v>
      </c>
      <c r="CA398" s="223">
        <v>14.029937660525789</v>
      </c>
      <c r="CB398" s="223">
        <v>14.130656695925815</v>
      </c>
      <c r="CC398" s="223">
        <v>14.23209877973399</v>
      </c>
      <c r="CD398" s="223">
        <v>14.33426910261759</v>
      </c>
      <c r="CE398" s="223">
        <v>14.437172892506982</v>
      </c>
      <c r="CF398" s="223">
        <v>14.540815414863149</v>
      </c>
      <c r="CG398" s="223">
        <v>14.622442100110131</v>
      </c>
      <c r="CH398" s="223">
        <v>14.704527006959843</v>
      </c>
      <c r="CI398" s="223">
        <v>14.787072707696543</v>
      </c>
      <c r="CJ398" s="223">
        <v>14.870081789044324</v>
      </c>
      <c r="CK398" s="223">
        <v>14.953556852248171</v>
      </c>
      <c r="CL398" s="222">
        <v>0</v>
      </c>
      <c r="CM398" s="222">
        <v>0</v>
      </c>
      <c r="CN398" s="222">
        <v>0</v>
      </c>
      <c r="CO398" s="223">
        <v>0</v>
      </c>
      <c r="CP398" s="223">
        <v>0</v>
      </c>
      <c r="CQ398" s="223">
        <v>0</v>
      </c>
      <c r="CR398" s="223">
        <v>0</v>
      </c>
      <c r="CS398" s="223">
        <v>0</v>
      </c>
      <c r="CT398" s="223">
        <v>0</v>
      </c>
      <c r="CU398" s="223">
        <v>0</v>
      </c>
      <c r="CV398" s="223">
        <v>0</v>
      </c>
      <c r="CW398" s="223">
        <v>0</v>
      </c>
      <c r="CX398" s="223">
        <v>0</v>
      </c>
      <c r="CY398" s="223">
        <v>0</v>
      </c>
      <c r="CZ398" s="223">
        <v>0</v>
      </c>
      <c r="DA398" s="224">
        <v>0</v>
      </c>
      <c r="DB398" s="224">
        <v>0</v>
      </c>
      <c r="DC398" s="224">
        <v>0</v>
      </c>
      <c r="DD398" s="225">
        <v>0</v>
      </c>
      <c r="DE398" s="225">
        <v>0</v>
      </c>
      <c r="DF398" s="225">
        <v>0</v>
      </c>
      <c r="DG398" s="225">
        <v>0</v>
      </c>
      <c r="DH398" s="225">
        <v>0</v>
      </c>
      <c r="DI398" s="225">
        <v>0</v>
      </c>
      <c r="DJ398" s="225">
        <v>0</v>
      </c>
      <c r="DK398" s="225">
        <v>0</v>
      </c>
      <c r="DL398" s="225">
        <v>0</v>
      </c>
      <c r="DM398" s="225">
        <v>0</v>
      </c>
      <c r="DN398" s="225">
        <v>0</v>
      </c>
      <c r="DO398" s="225">
        <v>0</v>
      </c>
      <c r="DP398" s="224">
        <v>0</v>
      </c>
      <c r="DQ398" s="224">
        <v>0</v>
      </c>
      <c r="DR398" s="224">
        <v>0</v>
      </c>
      <c r="DS398" s="225">
        <v>0</v>
      </c>
      <c r="DT398" s="225">
        <v>0</v>
      </c>
      <c r="DU398" s="225">
        <v>0</v>
      </c>
      <c r="DV398" s="225">
        <v>0</v>
      </c>
      <c r="DW398" s="225">
        <v>0</v>
      </c>
      <c r="DX398" s="225">
        <v>0</v>
      </c>
      <c r="DY398" s="225">
        <v>0</v>
      </c>
      <c r="DZ398" s="225">
        <v>0</v>
      </c>
      <c r="EA398" s="225">
        <v>0</v>
      </c>
      <c r="EB398" s="225">
        <v>0</v>
      </c>
      <c r="EC398" s="225">
        <v>0</v>
      </c>
      <c r="ED398" s="225">
        <v>0</v>
      </c>
    </row>
    <row r="399" spans="1:134" ht="15" x14ac:dyDescent="0.25">
      <c r="A399" s="216">
        <v>112</v>
      </c>
      <c r="B399" s="216">
        <v>105</v>
      </c>
      <c r="C399" s="216" t="s">
        <v>1097</v>
      </c>
      <c r="D399" s="2">
        <v>99712</v>
      </c>
      <c r="E399" s="2">
        <v>99712</v>
      </c>
      <c r="F399" s="217" t="s">
        <v>703</v>
      </c>
      <c r="G399" s="20">
        <v>16</v>
      </c>
      <c r="H399" s="20">
        <v>10</v>
      </c>
      <c r="I399" s="20">
        <v>9</v>
      </c>
      <c r="J399" s="20">
        <v>1</v>
      </c>
      <c r="K399" s="20">
        <v>0</v>
      </c>
      <c r="L399" s="20">
        <v>1</v>
      </c>
      <c r="M399" s="20">
        <v>1</v>
      </c>
      <c r="N399" s="20">
        <v>1</v>
      </c>
      <c r="O399" s="20">
        <v>0</v>
      </c>
      <c r="P399" s="20">
        <v>0</v>
      </c>
      <c r="Q399" s="20">
        <v>2</v>
      </c>
      <c r="R399" s="20">
        <v>0</v>
      </c>
      <c r="S399" s="20">
        <v>4354</v>
      </c>
      <c r="T399" s="20">
        <v>4354</v>
      </c>
      <c r="U399" s="20">
        <v>8310</v>
      </c>
      <c r="V399" s="20">
        <v>0</v>
      </c>
      <c r="W399" s="20">
        <v>0</v>
      </c>
      <c r="X399" s="20">
        <v>6332</v>
      </c>
      <c r="Y399" s="20">
        <v>0</v>
      </c>
      <c r="Z399" s="20">
        <v>10</v>
      </c>
      <c r="AA399" s="20">
        <v>0</v>
      </c>
      <c r="AB399" s="218">
        <v>1</v>
      </c>
      <c r="AC399" s="218">
        <v>0</v>
      </c>
      <c r="AD399" s="219">
        <v>11</v>
      </c>
      <c r="AE399" s="220">
        <v>0</v>
      </c>
      <c r="AF399" s="220">
        <v>9</v>
      </c>
      <c r="AG399" s="221">
        <v>9</v>
      </c>
      <c r="AH399" s="220">
        <v>0</v>
      </c>
      <c r="AI399" s="220">
        <v>0</v>
      </c>
      <c r="AJ399" s="220">
        <v>9.0911424514573813</v>
      </c>
      <c r="AK399" s="220">
        <v>9.0911424514573813</v>
      </c>
      <c r="AL399" s="220">
        <v>0</v>
      </c>
      <c r="AM399" s="220">
        <v>0</v>
      </c>
      <c r="AN399" s="220">
        <v>8.2120869934911838</v>
      </c>
      <c r="AO399" s="220">
        <v>8.2120869934911838</v>
      </c>
      <c r="AP399" s="220">
        <v>0</v>
      </c>
      <c r="AQ399" s="220">
        <v>0.92984135081383867</v>
      </c>
      <c r="AR399" s="220">
        <v>0</v>
      </c>
      <c r="AS399" s="220">
        <v>8.264887107269054</v>
      </c>
      <c r="AT399" s="220">
        <v>8.6681754733851868</v>
      </c>
      <c r="AU399" s="220">
        <v>9.0911424514573813</v>
      </c>
      <c r="AV399" s="220">
        <v>9.5347482669745318</v>
      </c>
      <c r="AW399" s="220">
        <v>10</v>
      </c>
      <c r="AX399" s="220">
        <v>7.4931525320741175</v>
      </c>
      <c r="AY399" s="220">
        <v>7.8443878313665358</v>
      </c>
      <c r="AZ399" s="220">
        <v>8.2120869934911838</v>
      </c>
      <c r="BA399" s="220">
        <v>8.5970217483394009</v>
      </c>
      <c r="BB399" s="220">
        <v>9</v>
      </c>
      <c r="BC399" s="220">
        <v>0.86460493768330426</v>
      </c>
      <c r="BD399" s="220">
        <v>0.89663003695825327</v>
      </c>
      <c r="BE399" s="220">
        <v>0.92984135081383867</v>
      </c>
      <c r="BF399" s="220">
        <v>0.96428281681975381</v>
      </c>
      <c r="BG399" s="220">
        <v>1</v>
      </c>
      <c r="BH399" s="222">
        <v>10.134066054705759</v>
      </c>
      <c r="BI399" s="222">
        <v>10.269929480113955</v>
      </c>
      <c r="BJ399" s="222">
        <v>10.407614372864479</v>
      </c>
      <c r="BK399" s="223">
        <v>10.33918887465355</v>
      </c>
      <c r="BL399" s="223">
        <v>10.271213244071998</v>
      </c>
      <c r="BM399" s="223">
        <v>10.344948902444989</v>
      </c>
      <c r="BN399" s="223">
        <v>10.419213899191792</v>
      </c>
      <c r="BO399" s="223">
        <v>10.494012034361397</v>
      </c>
      <c r="BP399" s="223">
        <v>10.569347135282831</v>
      </c>
      <c r="BQ399" s="223">
        <v>10.645223056761001</v>
      </c>
      <c r="BR399" s="223">
        <v>10.704981347272684</v>
      </c>
      <c r="BS399" s="223">
        <v>10.76507509841923</v>
      </c>
      <c r="BT399" s="223">
        <v>10.825506193350853</v>
      </c>
      <c r="BU399" s="223">
        <v>10.886276525789068</v>
      </c>
      <c r="BV399" s="223">
        <v>10.947388000086022</v>
      </c>
      <c r="BW399" s="222">
        <v>9.120659449235184</v>
      </c>
      <c r="BX399" s="222">
        <v>9.2429365321025596</v>
      </c>
      <c r="BY399" s="222">
        <v>9.3668529355780326</v>
      </c>
      <c r="BZ399" s="223">
        <v>9.3052699871881952</v>
      </c>
      <c r="CA399" s="223">
        <v>9.2440919196647986</v>
      </c>
      <c r="CB399" s="223">
        <v>9.3104540122004913</v>
      </c>
      <c r="CC399" s="223">
        <v>9.377292509272614</v>
      </c>
      <c r="CD399" s="223">
        <v>9.4446108309252583</v>
      </c>
      <c r="CE399" s="223">
        <v>9.5124124217545489</v>
      </c>
      <c r="CF399" s="223">
        <v>9.5807007510849029</v>
      </c>
      <c r="CG399" s="223">
        <v>9.6344832125454154</v>
      </c>
      <c r="CH399" s="223">
        <v>9.6885675885773068</v>
      </c>
      <c r="CI399" s="223">
        <v>9.7429555740157685</v>
      </c>
      <c r="CJ399" s="223">
        <v>9.7976488732101625</v>
      </c>
      <c r="CK399" s="223">
        <v>9.8526492000774208</v>
      </c>
      <c r="CL399" s="222">
        <v>1.0134066054705759</v>
      </c>
      <c r="CM399" s="222">
        <v>1.0269929480113955</v>
      </c>
      <c r="CN399" s="222">
        <v>1.040761437286448</v>
      </c>
      <c r="CO399" s="223">
        <v>1.0339188874653549</v>
      </c>
      <c r="CP399" s="223">
        <v>1.0271213244071997</v>
      </c>
      <c r="CQ399" s="223">
        <v>1.034494890244499</v>
      </c>
      <c r="CR399" s="223">
        <v>1.0419213899191793</v>
      </c>
      <c r="CS399" s="223">
        <v>1.0494012034361397</v>
      </c>
      <c r="CT399" s="223">
        <v>1.0569347135282832</v>
      </c>
      <c r="CU399" s="223">
        <v>1.0645223056761002</v>
      </c>
      <c r="CV399" s="223">
        <v>1.0704981347272684</v>
      </c>
      <c r="CW399" s="223">
        <v>1.076507509841923</v>
      </c>
      <c r="CX399" s="223">
        <v>1.0825506193350853</v>
      </c>
      <c r="CY399" s="223">
        <v>1.0886276525789067</v>
      </c>
      <c r="CZ399" s="223">
        <v>1.0947388000086022</v>
      </c>
      <c r="DA399" s="224">
        <v>0</v>
      </c>
      <c r="DB399" s="224">
        <v>0</v>
      </c>
      <c r="DC399" s="224">
        <v>0</v>
      </c>
      <c r="DD399" s="225">
        <v>0</v>
      </c>
      <c r="DE399" s="225">
        <v>0</v>
      </c>
      <c r="DF399" s="225">
        <v>0</v>
      </c>
      <c r="DG399" s="225">
        <v>0</v>
      </c>
      <c r="DH399" s="225">
        <v>0</v>
      </c>
      <c r="DI399" s="225">
        <v>0</v>
      </c>
      <c r="DJ399" s="225">
        <v>0</v>
      </c>
      <c r="DK399" s="225">
        <v>0</v>
      </c>
      <c r="DL399" s="225">
        <v>0</v>
      </c>
      <c r="DM399" s="225">
        <v>0</v>
      </c>
      <c r="DN399" s="225">
        <v>0</v>
      </c>
      <c r="DO399" s="225">
        <v>0</v>
      </c>
      <c r="DP399" s="224">
        <v>0</v>
      </c>
      <c r="DQ399" s="224">
        <v>0</v>
      </c>
      <c r="DR399" s="224">
        <v>0</v>
      </c>
      <c r="DS399" s="225">
        <v>0</v>
      </c>
      <c r="DT399" s="225">
        <v>0</v>
      </c>
      <c r="DU399" s="225">
        <v>0</v>
      </c>
      <c r="DV399" s="225">
        <v>0</v>
      </c>
      <c r="DW399" s="225">
        <v>0</v>
      </c>
      <c r="DX399" s="225">
        <v>0</v>
      </c>
      <c r="DY399" s="225">
        <v>0</v>
      </c>
      <c r="DZ399" s="225">
        <v>0</v>
      </c>
      <c r="EA399" s="225">
        <v>0</v>
      </c>
      <c r="EB399" s="225">
        <v>0</v>
      </c>
      <c r="EC399" s="225">
        <v>0</v>
      </c>
      <c r="ED399" s="225">
        <v>0</v>
      </c>
    </row>
    <row r="400" spans="1:134" ht="15" x14ac:dyDescent="0.25">
      <c r="A400" s="216">
        <v>114</v>
      </c>
      <c r="B400" s="216">
        <v>105</v>
      </c>
      <c r="C400" s="216" t="s">
        <v>1098</v>
      </c>
      <c r="D400" s="2">
        <v>99712</v>
      </c>
      <c r="E400" s="2">
        <v>99712</v>
      </c>
      <c r="F400" s="217" t="s">
        <v>703</v>
      </c>
      <c r="G400" s="20">
        <v>27</v>
      </c>
      <c r="H400" s="20">
        <v>10</v>
      </c>
      <c r="I400" s="20">
        <v>9</v>
      </c>
      <c r="J400" s="20">
        <v>1</v>
      </c>
      <c r="K400" s="20">
        <v>0</v>
      </c>
      <c r="L400" s="20">
        <v>1</v>
      </c>
      <c r="M400" s="20">
        <v>1</v>
      </c>
      <c r="N400" s="20">
        <v>0</v>
      </c>
      <c r="O400" s="20">
        <v>0</v>
      </c>
      <c r="P400" s="20">
        <v>0</v>
      </c>
      <c r="Q400" s="20">
        <v>1</v>
      </c>
      <c r="R400" s="20">
        <v>0</v>
      </c>
      <c r="S400" s="20">
        <v>4117</v>
      </c>
      <c r="T400" s="20">
        <v>4117</v>
      </c>
      <c r="U400" s="20">
        <v>0</v>
      </c>
      <c r="V400" s="20">
        <v>0</v>
      </c>
      <c r="W400" s="20">
        <v>0</v>
      </c>
      <c r="X400" s="20">
        <v>4117</v>
      </c>
      <c r="Y400" s="20">
        <v>0</v>
      </c>
      <c r="Z400" s="20">
        <v>10</v>
      </c>
      <c r="AA400" s="20">
        <v>0</v>
      </c>
      <c r="AB400" s="218">
        <v>0</v>
      </c>
      <c r="AC400" s="218">
        <v>0</v>
      </c>
      <c r="AD400" s="219">
        <v>10</v>
      </c>
      <c r="AE400" s="220">
        <v>0</v>
      </c>
      <c r="AF400" s="220">
        <v>9</v>
      </c>
      <c r="AG400" s="221">
        <v>9</v>
      </c>
      <c r="AH400" s="220">
        <v>0</v>
      </c>
      <c r="AI400" s="220">
        <v>0</v>
      </c>
      <c r="AJ400" s="220">
        <v>9.0911424514573813</v>
      </c>
      <c r="AK400" s="220">
        <v>9.0911424514573813</v>
      </c>
      <c r="AL400" s="220">
        <v>0</v>
      </c>
      <c r="AM400" s="220">
        <v>0</v>
      </c>
      <c r="AN400" s="220">
        <v>8.2120869934911838</v>
      </c>
      <c r="AO400" s="220">
        <v>8.2120869934911838</v>
      </c>
      <c r="AP400" s="220">
        <v>0</v>
      </c>
      <c r="AQ400" s="220">
        <v>0</v>
      </c>
      <c r="AR400" s="220">
        <v>0</v>
      </c>
      <c r="AS400" s="220">
        <v>8.264887107269054</v>
      </c>
      <c r="AT400" s="220">
        <v>8.6681754733851868</v>
      </c>
      <c r="AU400" s="220">
        <v>9.0911424514573813</v>
      </c>
      <c r="AV400" s="220">
        <v>9.5347482669745318</v>
      </c>
      <c r="AW400" s="220">
        <v>10</v>
      </c>
      <c r="AX400" s="220">
        <v>7.4931525320741175</v>
      </c>
      <c r="AY400" s="220">
        <v>7.8443878313665358</v>
      </c>
      <c r="AZ400" s="220">
        <v>8.2120869934911838</v>
      </c>
      <c r="BA400" s="220">
        <v>8.5970217483394009</v>
      </c>
      <c r="BB400" s="220">
        <v>9</v>
      </c>
      <c r="BC400" s="220">
        <v>0</v>
      </c>
      <c r="BD400" s="220">
        <v>0</v>
      </c>
      <c r="BE400" s="220">
        <v>0</v>
      </c>
      <c r="BF400" s="220">
        <v>0</v>
      </c>
      <c r="BG400" s="220">
        <v>0</v>
      </c>
      <c r="BH400" s="222">
        <v>10.134066054705759</v>
      </c>
      <c r="BI400" s="222">
        <v>10.269929480113955</v>
      </c>
      <c r="BJ400" s="222">
        <v>10.407614372864479</v>
      </c>
      <c r="BK400" s="223">
        <v>10.33918887465355</v>
      </c>
      <c r="BL400" s="223">
        <v>10.271213244071998</v>
      </c>
      <c r="BM400" s="223">
        <v>10.344948902444989</v>
      </c>
      <c r="BN400" s="223">
        <v>10.419213899191792</v>
      </c>
      <c r="BO400" s="223">
        <v>10.494012034361397</v>
      </c>
      <c r="BP400" s="223">
        <v>10.569347135282831</v>
      </c>
      <c r="BQ400" s="223">
        <v>10.645223056761001</v>
      </c>
      <c r="BR400" s="223">
        <v>10.704981347272684</v>
      </c>
      <c r="BS400" s="223">
        <v>10.76507509841923</v>
      </c>
      <c r="BT400" s="223">
        <v>10.825506193350853</v>
      </c>
      <c r="BU400" s="223">
        <v>10.886276525789068</v>
      </c>
      <c r="BV400" s="223">
        <v>10.947388000086022</v>
      </c>
      <c r="BW400" s="222">
        <v>9.120659449235184</v>
      </c>
      <c r="BX400" s="222">
        <v>9.2429365321025596</v>
      </c>
      <c r="BY400" s="222">
        <v>9.3668529355780326</v>
      </c>
      <c r="BZ400" s="223">
        <v>9.3052699871881952</v>
      </c>
      <c r="CA400" s="223">
        <v>9.2440919196647986</v>
      </c>
      <c r="CB400" s="223">
        <v>9.3104540122004913</v>
      </c>
      <c r="CC400" s="223">
        <v>9.377292509272614</v>
      </c>
      <c r="CD400" s="223">
        <v>9.4446108309252583</v>
      </c>
      <c r="CE400" s="223">
        <v>9.5124124217545489</v>
      </c>
      <c r="CF400" s="223">
        <v>9.5807007510849029</v>
      </c>
      <c r="CG400" s="223">
        <v>9.6344832125454154</v>
      </c>
      <c r="CH400" s="223">
        <v>9.6885675885773068</v>
      </c>
      <c r="CI400" s="223">
        <v>9.7429555740157685</v>
      </c>
      <c r="CJ400" s="223">
        <v>9.7976488732101625</v>
      </c>
      <c r="CK400" s="223">
        <v>9.8526492000774208</v>
      </c>
      <c r="CL400" s="222">
        <v>0</v>
      </c>
      <c r="CM400" s="222">
        <v>0</v>
      </c>
      <c r="CN400" s="222">
        <v>0</v>
      </c>
      <c r="CO400" s="223">
        <v>0</v>
      </c>
      <c r="CP400" s="223">
        <v>0</v>
      </c>
      <c r="CQ400" s="223">
        <v>0</v>
      </c>
      <c r="CR400" s="223">
        <v>0</v>
      </c>
      <c r="CS400" s="223">
        <v>0</v>
      </c>
      <c r="CT400" s="223">
        <v>0</v>
      </c>
      <c r="CU400" s="223">
        <v>0</v>
      </c>
      <c r="CV400" s="223">
        <v>0</v>
      </c>
      <c r="CW400" s="223">
        <v>0</v>
      </c>
      <c r="CX400" s="223">
        <v>0</v>
      </c>
      <c r="CY400" s="223">
        <v>0</v>
      </c>
      <c r="CZ400" s="223">
        <v>0</v>
      </c>
      <c r="DA400" s="224">
        <v>0</v>
      </c>
      <c r="DB400" s="224">
        <v>0</v>
      </c>
      <c r="DC400" s="224">
        <v>0</v>
      </c>
      <c r="DD400" s="225">
        <v>0</v>
      </c>
      <c r="DE400" s="225">
        <v>0</v>
      </c>
      <c r="DF400" s="225">
        <v>0</v>
      </c>
      <c r="DG400" s="225">
        <v>0</v>
      </c>
      <c r="DH400" s="225">
        <v>0</v>
      </c>
      <c r="DI400" s="225">
        <v>0</v>
      </c>
      <c r="DJ400" s="225">
        <v>0</v>
      </c>
      <c r="DK400" s="225">
        <v>0</v>
      </c>
      <c r="DL400" s="225">
        <v>0</v>
      </c>
      <c r="DM400" s="225">
        <v>0</v>
      </c>
      <c r="DN400" s="225">
        <v>0</v>
      </c>
      <c r="DO400" s="225">
        <v>0</v>
      </c>
      <c r="DP400" s="224">
        <v>0</v>
      </c>
      <c r="DQ400" s="224">
        <v>0</v>
      </c>
      <c r="DR400" s="224">
        <v>0</v>
      </c>
      <c r="DS400" s="225">
        <v>0</v>
      </c>
      <c r="DT400" s="225">
        <v>0</v>
      </c>
      <c r="DU400" s="225">
        <v>0</v>
      </c>
      <c r="DV400" s="225">
        <v>0</v>
      </c>
      <c r="DW400" s="225">
        <v>0</v>
      </c>
      <c r="DX400" s="225">
        <v>0</v>
      </c>
      <c r="DY400" s="225">
        <v>0</v>
      </c>
      <c r="DZ400" s="225">
        <v>0</v>
      </c>
      <c r="EA400" s="225">
        <v>0</v>
      </c>
      <c r="EB400" s="225">
        <v>0</v>
      </c>
      <c r="EC400" s="225">
        <v>0</v>
      </c>
      <c r="ED400" s="225">
        <v>0</v>
      </c>
    </row>
    <row r="401" spans="1:134" ht="15" x14ac:dyDescent="0.25">
      <c r="A401" s="216">
        <v>115</v>
      </c>
      <c r="B401" s="216">
        <v>105</v>
      </c>
      <c r="C401" s="216" t="s">
        <v>1099</v>
      </c>
      <c r="D401" s="2">
        <v>99712</v>
      </c>
      <c r="E401" s="2">
        <v>99712</v>
      </c>
      <c r="F401" s="217" t="s">
        <v>703</v>
      </c>
      <c r="G401" s="20">
        <v>61</v>
      </c>
      <c r="H401" s="20">
        <v>26</v>
      </c>
      <c r="I401" s="20">
        <v>25</v>
      </c>
      <c r="J401" s="20">
        <v>1</v>
      </c>
      <c r="K401" s="20">
        <v>1</v>
      </c>
      <c r="L401" s="20">
        <v>28</v>
      </c>
      <c r="M401" s="20">
        <v>29</v>
      </c>
      <c r="N401" s="20">
        <v>1</v>
      </c>
      <c r="O401" s="20">
        <v>0</v>
      </c>
      <c r="P401" s="20">
        <v>0</v>
      </c>
      <c r="Q401" s="20">
        <v>30</v>
      </c>
      <c r="R401" s="20">
        <v>7920</v>
      </c>
      <c r="S401" s="20">
        <v>1929.7142857142858</v>
      </c>
      <c r="T401" s="20">
        <v>2136.2758620689656</v>
      </c>
      <c r="U401" s="20">
        <v>5797</v>
      </c>
      <c r="V401" s="20">
        <v>0</v>
      </c>
      <c r="W401" s="20">
        <v>0</v>
      </c>
      <c r="X401" s="20">
        <v>2258.3000000000002</v>
      </c>
      <c r="Y401" s="20">
        <v>0.89655172413793105</v>
      </c>
      <c r="Z401" s="20">
        <v>25.103448275862068</v>
      </c>
      <c r="AA401" s="20">
        <v>0</v>
      </c>
      <c r="AB401" s="218">
        <v>1</v>
      </c>
      <c r="AC401" s="218">
        <v>0</v>
      </c>
      <c r="AD401" s="219">
        <v>27</v>
      </c>
      <c r="AE401" s="220">
        <v>0.86206896551724144</v>
      </c>
      <c r="AF401" s="220">
        <v>24.137931034482758</v>
      </c>
      <c r="AG401" s="221">
        <v>25</v>
      </c>
      <c r="AH401" s="220">
        <v>0</v>
      </c>
      <c r="AI401" s="220">
        <v>0.81506794392376536</v>
      </c>
      <c r="AJ401" s="220">
        <v>22.821902429865428</v>
      </c>
      <c r="AK401" s="220">
        <v>23.636970373789193</v>
      </c>
      <c r="AL401" s="220">
        <v>0</v>
      </c>
      <c r="AM401" s="220">
        <v>0.78659837102405972</v>
      </c>
      <c r="AN401" s="220">
        <v>22.024754388673671</v>
      </c>
      <c r="AO401" s="220">
        <v>22.81135275969773</v>
      </c>
      <c r="AP401" s="220">
        <v>0</v>
      </c>
      <c r="AQ401" s="220">
        <v>0.92984135081383867</v>
      </c>
      <c r="AR401" s="220">
        <v>0</v>
      </c>
      <c r="AS401" s="220">
        <v>21.488706478899541</v>
      </c>
      <c r="AT401" s="220">
        <v>22.537256230801486</v>
      </c>
      <c r="AU401" s="220">
        <v>23.636970373789193</v>
      </c>
      <c r="AV401" s="220">
        <v>24.790345494133781</v>
      </c>
      <c r="AW401" s="220">
        <v>26</v>
      </c>
      <c r="AX401" s="220">
        <v>20.814312589094772</v>
      </c>
      <c r="AY401" s="220">
        <v>21.789966198240379</v>
      </c>
      <c r="AZ401" s="220">
        <v>22.81135275969773</v>
      </c>
      <c r="BA401" s="220">
        <v>23.880615967609447</v>
      </c>
      <c r="BB401" s="220">
        <v>25</v>
      </c>
      <c r="BC401" s="220">
        <v>0.86460493768330426</v>
      </c>
      <c r="BD401" s="220">
        <v>0.89663003695825327</v>
      </c>
      <c r="BE401" s="220">
        <v>0.92984135081383867</v>
      </c>
      <c r="BF401" s="220">
        <v>0.96428281681975381</v>
      </c>
      <c r="BG401" s="220">
        <v>1</v>
      </c>
      <c r="BH401" s="222">
        <v>26.348571742234974</v>
      </c>
      <c r="BI401" s="222">
        <v>26.701816648296283</v>
      </c>
      <c r="BJ401" s="222">
        <v>27.059797369447647</v>
      </c>
      <c r="BK401" s="223">
        <v>26.881891074099229</v>
      </c>
      <c r="BL401" s="223">
        <v>26.705154434587193</v>
      </c>
      <c r="BM401" s="223">
        <v>26.896867146356971</v>
      </c>
      <c r="BN401" s="223">
        <v>27.08995613789866</v>
      </c>
      <c r="BO401" s="223">
        <v>27.284431289339633</v>
      </c>
      <c r="BP401" s="223">
        <v>27.48030255173536</v>
      </c>
      <c r="BQ401" s="223">
        <v>27.677579947578604</v>
      </c>
      <c r="BR401" s="223">
        <v>27.832951502908976</v>
      </c>
      <c r="BS401" s="223">
        <v>27.989195255889996</v>
      </c>
      <c r="BT401" s="223">
        <v>28.14631610271222</v>
      </c>
      <c r="BU401" s="223">
        <v>28.304318967051575</v>
      </c>
      <c r="BV401" s="223">
        <v>28.463208800223658</v>
      </c>
      <c r="BW401" s="222">
        <v>25.335165136764399</v>
      </c>
      <c r="BX401" s="222">
        <v>25.67482370028489</v>
      </c>
      <c r="BY401" s="222">
        <v>26.019035932161199</v>
      </c>
      <c r="BZ401" s="223">
        <v>25.847972186633871</v>
      </c>
      <c r="CA401" s="223">
        <v>25.678033110179996</v>
      </c>
      <c r="CB401" s="223">
        <v>25.862372256112472</v>
      </c>
      <c r="CC401" s="223">
        <v>26.048034747979479</v>
      </c>
      <c r="CD401" s="223">
        <v>26.235030085903492</v>
      </c>
      <c r="CE401" s="223">
        <v>26.423367838207074</v>
      </c>
      <c r="CF401" s="223">
        <v>26.613057641902504</v>
      </c>
      <c r="CG401" s="223">
        <v>26.76245336818171</v>
      </c>
      <c r="CH401" s="223">
        <v>26.912687746048075</v>
      </c>
      <c r="CI401" s="223">
        <v>27.063765483377132</v>
      </c>
      <c r="CJ401" s="223">
        <v>27.215691314472668</v>
      </c>
      <c r="CK401" s="223">
        <v>27.368470000215055</v>
      </c>
      <c r="CL401" s="222">
        <v>1.0134066054705759</v>
      </c>
      <c r="CM401" s="222">
        <v>1.0269929480113955</v>
      </c>
      <c r="CN401" s="222">
        <v>1.040761437286448</v>
      </c>
      <c r="CO401" s="223">
        <v>1.0339188874653549</v>
      </c>
      <c r="CP401" s="223">
        <v>1.0271213244071997</v>
      </c>
      <c r="CQ401" s="223">
        <v>1.034494890244499</v>
      </c>
      <c r="CR401" s="223">
        <v>1.0419213899191793</v>
      </c>
      <c r="CS401" s="223">
        <v>1.0494012034361397</v>
      </c>
      <c r="CT401" s="223">
        <v>1.0569347135282832</v>
      </c>
      <c r="CU401" s="223">
        <v>1.0645223056761002</v>
      </c>
      <c r="CV401" s="223">
        <v>1.0704981347272684</v>
      </c>
      <c r="CW401" s="223">
        <v>1.076507509841923</v>
      </c>
      <c r="CX401" s="223">
        <v>1.0825506193350853</v>
      </c>
      <c r="CY401" s="223">
        <v>1.0886276525789067</v>
      </c>
      <c r="CZ401" s="223">
        <v>1.0947388000086022</v>
      </c>
      <c r="DA401" s="224">
        <v>0</v>
      </c>
      <c r="DB401" s="224">
        <v>0</v>
      </c>
      <c r="DC401" s="224">
        <v>0</v>
      </c>
      <c r="DD401" s="225">
        <v>0</v>
      </c>
      <c r="DE401" s="225">
        <v>0</v>
      </c>
      <c r="DF401" s="225">
        <v>0</v>
      </c>
      <c r="DG401" s="225">
        <v>0</v>
      </c>
      <c r="DH401" s="225">
        <v>0</v>
      </c>
      <c r="DI401" s="225">
        <v>0</v>
      </c>
      <c r="DJ401" s="225">
        <v>0</v>
      </c>
      <c r="DK401" s="225">
        <v>0</v>
      </c>
      <c r="DL401" s="225">
        <v>0</v>
      </c>
      <c r="DM401" s="225">
        <v>0</v>
      </c>
      <c r="DN401" s="225">
        <v>0</v>
      </c>
      <c r="DO401" s="225">
        <v>0</v>
      </c>
      <c r="DP401" s="224">
        <v>0</v>
      </c>
      <c r="DQ401" s="224">
        <v>0</v>
      </c>
      <c r="DR401" s="224">
        <v>0</v>
      </c>
      <c r="DS401" s="225">
        <v>0</v>
      </c>
      <c r="DT401" s="225">
        <v>0</v>
      </c>
      <c r="DU401" s="225">
        <v>0</v>
      </c>
      <c r="DV401" s="225">
        <v>0</v>
      </c>
      <c r="DW401" s="225">
        <v>0</v>
      </c>
      <c r="DX401" s="225">
        <v>0</v>
      </c>
      <c r="DY401" s="225">
        <v>0</v>
      </c>
      <c r="DZ401" s="225">
        <v>0</v>
      </c>
      <c r="EA401" s="225">
        <v>0</v>
      </c>
      <c r="EB401" s="225">
        <v>0</v>
      </c>
      <c r="EC401" s="225">
        <v>0</v>
      </c>
      <c r="ED401" s="225">
        <v>0</v>
      </c>
    </row>
    <row r="402" spans="1:134" ht="15" x14ac:dyDescent="0.25">
      <c r="A402" s="216">
        <v>148</v>
      </c>
      <c r="B402" s="216">
        <v>105</v>
      </c>
      <c r="C402" s="216" t="s">
        <v>1100</v>
      </c>
      <c r="D402" s="2">
        <v>99712</v>
      </c>
      <c r="E402" s="2">
        <v>99712</v>
      </c>
      <c r="F402" s="217" t="s">
        <v>703</v>
      </c>
      <c r="G402" s="20">
        <v>0</v>
      </c>
      <c r="H402" s="20">
        <v>2</v>
      </c>
      <c r="I402" s="20">
        <v>0</v>
      </c>
      <c r="J402" s="20">
        <v>2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834.49503068156923</v>
      </c>
      <c r="T402" s="20">
        <v>834.49503068156923</v>
      </c>
      <c r="U402" s="20">
        <v>1408.3846153846155</v>
      </c>
      <c r="V402" s="20">
        <v>0</v>
      </c>
      <c r="W402" s="20">
        <v>0</v>
      </c>
      <c r="X402" s="20">
        <v>1365.173957061457</v>
      </c>
      <c r="Y402" s="20">
        <v>4.5824670824670823E-2</v>
      </c>
      <c r="Z402" s="20">
        <v>1.9515765765765767</v>
      </c>
      <c r="AA402" s="20">
        <v>2.5987525987525989E-3</v>
      </c>
      <c r="AB402" s="218">
        <v>0</v>
      </c>
      <c r="AC402" s="218">
        <v>0</v>
      </c>
      <c r="AD402" s="219">
        <v>2</v>
      </c>
      <c r="AE402" s="220">
        <v>0</v>
      </c>
      <c r="AF402" s="220">
        <v>0</v>
      </c>
      <c r="AG402" s="221">
        <v>0</v>
      </c>
      <c r="AH402" s="220">
        <v>0</v>
      </c>
      <c r="AI402" s="220">
        <v>4.1659861025822545E-2</v>
      </c>
      <c r="AJ402" s="220">
        <v>1.7742060662585184</v>
      </c>
      <c r="AK402" s="220">
        <v>1.8158659272843409</v>
      </c>
      <c r="AL402" s="220">
        <v>2.3625630071354943E-3</v>
      </c>
      <c r="AM402" s="220">
        <v>0</v>
      </c>
      <c r="AN402" s="220">
        <v>0</v>
      </c>
      <c r="AO402" s="220">
        <v>0</v>
      </c>
      <c r="AP402" s="220">
        <v>0</v>
      </c>
      <c r="AQ402" s="220">
        <v>0</v>
      </c>
      <c r="AR402" s="220">
        <v>0</v>
      </c>
      <c r="AS402" s="220">
        <v>1.6508295817689698</v>
      </c>
      <c r="AT402" s="220">
        <v>1.7313824503232471</v>
      </c>
      <c r="AU402" s="220">
        <v>1.8158659272843409</v>
      </c>
      <c r="AV402" s="220">
        <v>1.9044718082111811</v>
      </c>
      <c r="AW402" s="220">
        <v>1.9974012474012475</v>
      </c>
      <c r="AX402" s="220">
        <v>0</v>
      </c>
      <c r="AY402" s="220">
        <v>0</v>
      </c>
      <c r="AZ402" s="220">
        <v>0</v>
      </c>
      <c r="BA402" s="220">
        <v>0</v>
      </c>
      <c r="BB402" s="220">
        <v>0</v>
      </c>
      <c r="BC402" s="220">
        <v>0</v>
      </c>
      <c r="BD402" s="220">
        <v>0</v>
      </c>
      <c r="BE402" s="220">
        <v>0</v>
      </c>
      <c r="BF402" s="220">
        <v>0</v>
      </c>
      <c r="BG402" s="220">
        <v>0</v>
      </c>
      <c r="BH402" s="222">
        <v>2.022683901545177</v>
      </c>
      <c r="BI402" s="222">
        <v>2.0482865778185571</v>
      </c>
      <c r="BJ402" s="222">
        <v>2.0742133269892693</v>
      </c>
      <c r="BK402" s="223">
        <v>2.0605762844154167</v>
      </c>
      <c r="BL402" s="223">
        <v>2.0470288994133008</v>
      </c>
      <c r="BM402" s="223">
        <v>2.0617242445512174</v>
      </c>
      <c r="BN402" s="223">
        <v>2.076525085595315</v>
      </c>
      <c r="BO402" s="223">
        <v>2.0914321798865152</v>
      </c>
      <c r="BP402" s="223">
        <v>2.1064462902025864</v>
      </c>
      <c r="BQ402" s="223">
        <v>2.1215681847971783</v>
      </c>
      <c r="BR402" s="223">
        <v>2.1334778730443333</v>
      </c>
      <c r="BS402" s="223">
        <v>2.145454417815432</v>
      </c>
      <c r="BT402" s="223">
        <v>2.1574981944179301</v>
      </c>
      <c r="BU402" s="223">
        <v>2.1696095802661186</v>
      </c>
      <c r="BV402" s="223">
        <v>2.1817889548929497</v>
      </c>
      <c r="BW402" s="222">
        <v>0</v>
      </c>
      <c r="BX402" s="222">
        <v>0</v>
      </c>
      <c r="BY402" s="222">
        <v>0</v>
      </c>
      <c r="BZ402" s="223">
        <v>0</v>
      </c>
      <c r="CA402" s="223">
        <v>0</v>
      </c>
      <c r="CB402" s="223">
        <v>0</v>
      </c>
      <c r="CC402" s="223">
        <v>0</v>
      </c>
      <c r="CD402" s="223">
        <v>0</v>
      </c>
      <c r="CE402" s="223">
        <v>0</v>
      </c>
      <c r="CF402" s="223">
        <v>0</v>
      </c>
      <c r="CG402" s="223">
        <v>0</v>
      </c>
      <c r="CH402" s="223">
        <v>0</v>
      </c>
      <c r="CI402" s="223">
        <v>0</v>
      </c>
      <c r="CJ402" s="223">
        <v>0</v>
      </c>
      <c r="CK402" s="223">
        <v>0</v>
      </c>
      <c r="CL402" s="222">
        <v>0</v>
      </c>
      <c r="CM402" s="222">
        <v>0</v>
      </c>
      <c r="CN402" s="222">
        <v>0</v>
      </c>
      <c r="CO402" s="223">
        <v>0</v>
      </c>
      <c r="CP402" s="223">
        <v>0</v>
      </c>
      <c r="CQ402" s="223">
        <v>0</v>
      </c>
      <c r="CR402" s="223">
        <v>0</v>
      </c>
      <c r="CS402" s="223">
        <v>0</v>
      </c>
      <c r="CT402" s="223">
        <v>0</v>
      </c>
      <c r="CU402" s="223">
        <v>0</v>
      </c>
      <c r="CV402" s="223">
        <v>0</v>
      </c>
      <c r="CW402" s="223">
        <v>0</v>
      </c>
      <c r="CX402" s="223">
        <v>0</v>
      </c>
      <c r="CY402" s="223">
        <v>0</v>
      </c>
      <c r="CZ402" s="223">
        <v>0</v>
      </c>
      <c r="DA402" s="224">
        <v>2.6316470225672354E-3</v>
      </c>
      <c r="DB402" s="224">
        <v>2.6649578165737148E-3</v>
      </c>
      <c r="DC402" s="224">
        <v>2.6986902510919455E-3</v>
      </c>
      <c r="DD402" s="225">
        <v>2.6809475467283591E-3</v>
      </c>
      <c r="DE402" s="225">
        <v>2.6633214928614372E-3</v>
      </c>
      <c r="DF402" s="225">
        <v>2.6824411196346831E-3</v>
      </c>
      <c r="DG402" s="225">
        <v>2.7016980036368918E-3</v>
      </c>
      <c r="DH402" s="225">
        <v>2.7210931302192494E-3</v>
      </c>
      <c r="DI402" s="225">
        <v>2.7406274918066438E-3</v>
      </c>
      <c r="DJ402" s="225">
        <v>2.7603020879484494E-3</v>
      </c>
      <c r="DK402" s="225">
        <v>2.775797388816463E-3</v>
      </c>
      <c r="DL402" s="225">
        <v>2.7913796744931463E-3</v>
      </c>
      <c r="DM402" s="225">
        <v>2.8070494332785977E-3</v>
      </c>
      <c r="DN402" s="225">
        <v>2.8228071562140496E-3</v>
      </c>
      <c r="DO402" s="225">
        <v>2.8386533370972542E-3</v>
      </c>
      <c r="DP402" s="224">
        <v>0</v>
      </c>
      <c r="DQ402" s="224">
        <v>0</v>
      </c>
      <c r="DR402" s="224">
        <v>0</v>
      </c>
      <c r="DS402" s="225">
        <v>0</v>
      </c>
      <c r="DT402" s="225">
        <v>0</v>
      </c>
      <c r="DU402" s="225">
        <v>0</v>
      </c>
      <c r="DV402" s="225">
        <v>0</v>
      </c>
      <c r="DW402" s="225">
        <v>0</v>
      </c>
      <c r="DX402" s="225">
        <v>0</v>
      </c>
      <c r="DY402" s="225">
        <v>0</v>
      </c>
      <c r="DZ402" s="225">
        <v>0</v>
      </c>
      <c r="EA402" s="225">
        <v>0</v>
      </c>
      <c r="EB402" s="225">
        <v>0</v>
      </c>
      <c r="EC402" s="225">
        <v>0</v>
      </c>
      <c r="ED402" s="225">
        <v>0</v>
      </c>
    </row>
    <row r="403" spans="1:134" ht="15" x14ac:dyDescent="0.25">
      <c r="A403" s="216">
        <v>91</v>
      </c>
      <c r="B403" s="216">
        <v>106</v>
      </c>
      <c r="C403" s="216" t="s">
        <v>1101</v>
      </c>
      <c r="D403" s="2">
        <v>99709</v>
      </c>
      <c r="E403" s="2">
        <v>99709</v>
      </c>
      <c r="F403" s="217" t="s">
        <v>703</v>
      </c>
      <c r="G403" s="20">
        <v>41</v>
      </c>
      <c r="H403" s="20">
        <v>60</v>
      </c>
      <c r="I403" s="20">
        <v>23</v>
      </c>
      <c r="J403" s="20">
        <v>37</v>
      </c>
      <c r="K403" s="20">
        <v>0</v>
      </c>
      <c r="L403" s="20">
        <v>0</v>
      </c>
      <c r="M403" s="20">
        <v>0</v>
      </c>
      <c r="N403" s="20">
        <v>0</v>
      </c>
      <c r="O403" s="20">
        <v>0</v>
      </c>
      <c r="P403" s="20">
        <v>0</v>
      </c>
      <c r="Q403" s="20">
        <v>0</v>
      </c>
      <c r="R403" s="20">
        <v>0</v>
      </c>
      <c r="S403" s="20">
        <v>834.49503068156923</v>
      </c>
      <c r="T403" s="20">
        <v>834.49503068156923</v>
      </c>
      <c r="U403" s="20">
        <v>1408.3846153846155</v>
      </c>
      <c r="V403" s="20">
        <v>0</v>
      </c>
      <c r="W403" s="20">
        <v>0</v>
      </c>
      <c r="X403" s="20">
        <v>1365.173957061457</v>
      </c>
      <c r="Y403" s="20">
        <v>1.3747401247401247</v>
      </c>
      <c r="Z403" s="20">
        <v>58.547297297297298</v>
      </c>
      <c r="AA403" s="20">
        <v>7.7962577962577967E-2</v>
      </c>
      <c r="AB403" s="218">
        <v>0</v>
      </c>
      <c r="AC403" s="218">
        <v>0</v>
      </c>
      <c r="AD403" s="219">
        <v>60</v>
      </c>
      <c r="AE403" s="220">
        <v>0.5269837144837145</v>
      </c>
      <c r="AF403" s="220">
        <v>22.44313063063063</v>
      </c>
      <c r="AG403" s="221">
        <v>22.970114345114347</v>
      </c>
      <c r="AH403" s="220">
        <v>2.9885654885654887E-2</v>
      </c>
      <c r="AI403" s="220">
        <v>1.3089703507252965</v>
      </c>
      <c r="AJ403" s="220">
        <v>55.746300626635552</v>
      </c>
      <c r="AK403" s="220">
        <v>57.055270977360848</v>
      </c>
      <c r="AL403" s="220">
        <v>7.423272310351399E-2</v>
      </c>
      <c r="AM403" s="220">
        <v>0.50271855378558894</v>
      </c>
      <c r="AN403" s="220">
        <v>21.409728352052049</v>
      </c>
      <c r="AO403" s="220">
        <v>21.912446905837637</v>
      </c>
      <c r="AP403" s="220">
        <v>2.85095588158179E-2</v>
      </c>
      <c r="AQ403" s="220">
        <v>0</v>
      </c>
      <c r="AR403" s="220">
        <v>0</v>
      </c>
      <c r="AS403" s="220">
        <v>54.325655240535554</v>
      </c>
      <c r="AT403" s="220">
        <v>55.673736903242258</v>
      </c>
      <c r="AU403" s="220">
        <v>57.055270977360841</v>
      </c>
      <c r="AV403" s="220">
        <v>58.471087578647804</v>
      </c>
      <c r="AW403" s="220">
        <v>59.92203742203742</v>
      </c>
      <c r="AX403" s="220">
        <v>20.903480156304951</v>
      </c>
      <c r="AY403" s="220">
        <v>21.402018574710727</v>
      </c>
      <c r="AZ403" s="220">
        <v>21.912446905837637</v>
      </c>
      <c r="BA403" s="220">
        <v>22.435048718653089</v>
      </c>
      <c r="BB403" s="220">
        <v>22.970114345114347</v>
      </c>
      <c r="BC403" s="220">
        <v>0</v>
      </c>
      <c r="BD403" s="220">
        <v>0</v>
      </c>
      <c r="BE403" s="220">
        <v>0</v>
      </c>
      <c r="BF403" s="220">
        <v>0</v>
      </c>
      <c r="BG403" s="220">
        <v>0</v>
      </c>
      <c r="BH403" s="222">
        <v>60.22899578934414</v>
      </c>
      <c r="BI403" s="222">
        <v>60.537526590488454</v>
      </c>
      <c r="BJ403" s="222">
        <v>60.847637880465541</v>
      </c>
      <c r="BK403" s="223">
        <v>60.44759135800939</v>
      </c>
      <c r="BL403" s="223">
        <v>60.050174965919894</v>
      </c>
      <c r="BM403" s="223">
        <v>60.48126709508788</v>
      </c>
      <c r="BN403" s="223">
        <v>60.91545397666809</v>
      </c>
      <c r="BO403" s="223">
        <v>61.352757827471855</v>
      </c>
      <c r="BP403" s="223">
        <v>61.793201023801977</v>
      </c>
      <c r="BQ403" s="223">
        <v>62.236806102597733</v>
      </c>
      <c r="BR403" s="223">
        <v>62.586180194598192</v>
      </c>
      <c r="BS403" s="223">
        <v>62.937515541743402</v>
      </c>
      <c r="BT403" s="223">
        <v>63.290823153784324</v>
      </c>
      <c r="BU403" s="223">
        <v>63.646114102276513</v>
      </c>
      <c r="BV403" s="223">
        <v>64.003399520927076</v>
      </c>
      <c r="BW403" s="222">
        <v>23.087781719248589</v>
      </c>
      <c r="BX403" s="222">
        <v>23.206051859687243</v>
      </c>
      <c r="BY403" s="222">
        <v>23.324927854178458</v>
      </c>
      <c r="BZ403" s="223">
        <v>23.171576687236932</v>
      </c>
      <c r="CA403" s="223">
        <v>23.019233736935959</v>
      </c>
      <c r="CB403" s="223">
        <v>23.184485719783687</v>
      </c>
      <c r="CC403" s="223">
        <v>23.350924024389435</v>
      </c>
      <c r="CD403" s="223">
        <v>23.518557167197546</v>
      </c>
      <c r="CE403" s="223">
        <v>23.687393725790759</v>
      </c>
      <c r="CF403" s="223">
        <v>23.857442339329129</v>
      </c>
      <c r="CG403" s="223">
        <v>23.991369074595976</v>
      </c>
      <c r="CH403" s="223">
        <v>24.126047624334973</v>
      </c>
      <c r="CI403" s="223">
        <v>24.261482208950657</v>
      </c>
      <c r="CJ403" s="223">
        <v>24.397677072539331</v>
      </c>
      <c r="CK403" s="223">
        <v>24.534636483022048</v>
      </c>
      <c r="CL403" s="222">
        <v>0</v>
      </c>
      <c r="CM403" s="222">
        <v>0</v>
      </c>
      <c r="CN403" s="222">
        <v>0</v>
      </c>
      <c r="CO403" s="223">
        <v>0</v>
      </c>
      <c r="CP403" s="223">
        <v>0</v>
      </c>
      <c r="CQ403" s="223">
        <v>0</v>
      </c>
      <c r="CR403" s="223">
        <v>0</v>
      </c>
      <c r="CS403" s="223">
        <v>0</v>
      </c>
      <c r="CT403" s="223">
        <v>0</v>
      </c>
      <c r="CU403" s="223">
        <v>0</v>
      </c>
      <c r="CV403" s="223">
        <v>0</v>
      </c>
      <c r="CW403" s="223">
        <v>0</v>
      </c>
      <c r="CX403" s="223">
        <v>0</v>
      </c>
      <c r="CY403" s="223">
        <v>0</v>
      </c>
      <c r="CZ403" s="223">
        <v>0</v>
      </c>
      <c r="DA403" s="224">
        <v>7.8361951326234899E-2</v>
      </c>
      <c r="DB403" s="224">
        <v>7.8763370531470797E-2</v>
      </c>
      <c r="DC403" s="224">
        <v>7.9166846058373069E-2</v>
      </c>
      <c r="DD403" s="225">
        <v>7.8646358779611486E-2</v>
      </c>
      <c r="DE403" s="225">
        <v>7.8129293476346465E-2</v>
      </c>
      <c r="DF403" s="225">
        <v>7.8690173165610042E-2</v>
      </c>
      <c r="DG403" s="225">
        <v>7.9255079334722991E-2</v>
      </c>
      <c r="DH403" s="225">
        <v>7.9824040889242595E-2</v>
      </c>
      <c r="DI403" s="225">
        <v>8.0397086942235199E-2</v>
      </c>
      <c r="DJ403" s="225">
        <v>8.0974246815765982E-2</v>
      </c>
      <c r="DK403" s="225">
        <v>8.1428805873794169E-2</v>
      </c>
      <c r="DL403" s="225">
        <v>8.188591665592429E-2</v>
      </c>
      <c r="DM403" s="225">
        <v>8.2345593486578619E-2</v>
      </c>
      <c r="DN403" s="225">
        <v>8.2807850770591357E-2</v>
      </c>
      <c r="DO403" s="225">
        <v>8.3272702993660005E-2</v>
      </c>
      <c r="DP403" s="224">
        <v>0</v>
      </c>
      <c r="DQ403" s="224">
        <v>0</v>
      </c>
      <c r="DR403" s="224">
        <v>0</v>
      </c>
      <c r="DS403" s="225">
        <v>0</v>
      </c>
      <c r="DT403" s="225">
        <v>0</v>
      </c>
      <c r="DU403" s="225">
        <v>0</v>
      </c>
      <c r="DV403" s="225">
        <v>0</v>
      </c>
      <c r="DW403" s="225">
        <v>0</v>
      </c>
      <c r="DX403" s="225">
        <v>0</v>
      </c>
      <c r="DY403" s="225">
        <v>0</v>
      </c>
      <c r="DZ403" s="225">
        <v>0</v>
      </c>
      <c r="EA403" s="225">
        <v>0</v>
      </c>
      <c r="EB403" s="225">
        <v>0</v>
      </c>
      <c r="EC403" s="225">
        <v>0</v>
      </c>
      <c r="ED403" s="225">
        <v>0</v>
      </c>
    </row>
    <row r="404" spans="1:134" ht="15" x14ac:dyDescent="0.25">
      <c r="A404" s="216">
        <v>114</v>
      </c>
      <c r="B404" s="216">
        <v>106</v>
      </c>
      <c r="C404" s="216" t="s">
        <v>1102</v>
      </c>
      <c r="D404" s="2">
        <v>99712</v>
      </c>
      <c r="E404" s="2">
        <v>99712</v>
      </c>
      <c r="F404" s="217" t="s">
        <v>703</v>
      </c>
      <c r="G404" s="20">
        <v>9</v>
      </c>
      <c r="H404" s="20">
        <v>2</v>
      </c>
      <c r="I404" s="20">
        <v>2</v>
      </c>
      <c r="J404" s="20">
        <v>0</v>
      </c>
      <c r="K404" s="20">
        <v>0</v>
      </c>
      <c r="L404" s="20">
        <v>0</v>
      </c>
      <c r="M404" s="20">
        <v>0</v>
      </c>
      <c r="N404" s="20">
        <v>0</v>
      </c>
      <c r="O404" s="20">
        <v>0</v>
      </c>
      <c r="P404" s="20">
        <v>0</v>
      </c>
      <c r="Q404" s="20">
        <v>0</v>
      </c>
      <c r="R404" s="20">
        <v>0</v>
      </c>
      <c r="S404" s="20">
        <v>834.49503068156923</v>
      </c>
      <c r="T404" s="20">
        <v>834.49503068156923</v>
      </c>
      <c r="U404" s="20">
        <v>1408.3846153846155</v>
      </c>
      <c r="V404" s="20">
        <v>0</v>
      </c>
      <c r="W404" s="20">
        <v>0</v>
      </c>
      <c r="X404" s="20">
        <v>1365.173957061457</v>
      </c>
      <c r="Y404" s="20">
        <v>4.5824670824670823E-2</v>
      </c>
      <c r="Z404" s="20">
        <v>1.9515765765765767</v>
      </c>
      <c r="AA404" s="20">
        <v>2.5987525987525989E-3</v>
      </c>
      <c r="AB404" s="218">
        <v>0</v>
      </c>
      <c r="AC404" s="218">
        <v>0</v>
      </c>
      <c r="AD404" s="219">
        <v>2</v>
      </c>
      <c r="AE404" s="220">
        <v>4.5824670824670823E-2</v>
      </c>
      <c r="AF404" s="220">
        <v>1.9515765765765767</v>
      </c>
      <c r="AG404" s="221">
        <v>1.9974012474012475</v>
      </c>
      <c r="AH404" s="220">
        <v>2.5987525987525989E-3</v>
      </c>
      <c r="AI404" s="220">
        <v>4.1659861025822545E-2</v>
      </c>
      <c r="AJ404" s="220">
        <v>1.7742060662585184</v>
      </c>
      <c r="AK404" s="220">
        <v>1.8158659272843409</v>
      </c>
      <c r="AL404" s="220">
        <v>2.3625630071354943E-3</v>
      </c>
      <c r="AM404" s="220">
        <v>4.1812909251143796E-2</v>
      </c>
      <c r="AN404" s="220">
        <v>1.7807240690340618</v>
      </c>
      <c r="AO404" s="220">
        <v>1.8225369782852057</v>
      </c>
      <c r="AP404" s="220">
        <v>2.3712424906130701E-3</v>
      </c>
      <c r="AQ404" s="220">
        <v>0</v>
      </c>
      <c r="AR404" s="220">
        <v>0</v>
      </c>
      <c r="AS404" s="220">
        <v>1.6508295817689698</v>
      </c>
      <c r="AT404" s="220">
        <v>1.7313824503232471</v>
      </c>
      <c r="AU404" s="220">
        <v>1.8158659272843409</v>
      </c>
      <c r="AV404" s="220">
        <v>1.9044718082111811</v>
      </c>
      <c r="AW404" s="220">
        <v>1.9974012474012475</v>
      </c>
      <c r="AX404" s="220">
        <v>1.6629813571702954</v>
      </c>
      <c r="AY404" s="220">
        <v>1.740932226607854</v>
      </c>
      <c r="AZ404" s="220">
        <v>1.8225369782852054</v>
      </c>
      <c r="BA404" s="220">
        <v>1.9079668848965303</v>
      </c>
      <c r="BB404" s="220">
        <v>1.9974012474012475</v>
      </c>
      <c r="BC404" s="220">
        <v>0</v>
      </c>
      <c r="BD404" s="220">
        <v>0</v>
      </c>
      <c r="BE404" s="220">
        <v>0</v>
      </c>
      <c r="BF404" s="220">
        <v>0</v>
      </c>
      <c r="BG404" s="220">
        <v>0</v>
      </c>
      <c r="BH404" s="222">
        <v>2.0241796178915923</v>
      </c>
      <c r="BI404" s="222">
        <v>2.0513169954302457</v>
      </c>
      <c r="BJ404" s="222">
        <v>2.0788181930830665</v>
      </c>
      <c r="BK404" s="223">
        <v>2.0651508755350103</v>
      </c>
      <c r="BL404" s="223">
        <v>2.0515734146033622</v>
      </c>
      <c r="BM404" s="223">
        <v>2.066301384204579</v>
      </c>
      <c r="BN404" s="223">
        <v>2.08113508391861</v>
      </c>
      <c r="BO404" s="223">
        <v>2.0960752727677159</v>
      </c>
      <c r="BP404" s="223">
        <v>2.1111227152230727</v>
      </c>
      <c r="BQ404" s="223">
        <v>2.1262781812438947</v>
      </c>
      <c r="BR404" s="223">
        <v>2.1382143096449546</v>
      </c>
      <c r="BS404" s="223">
        <v>2.1502174429950678</v>
      </c>
      <c r="BT404" s="223">
        <v>2.1622879574348928</v>
      </c>
      <c r="BU404" s="223">
        <v>2.1744262312166005</v>
      </c>
      <c r="BV404" s="223">
        <v>2.1866326447157269</v>
      </c>
      <c r="BW404" s="222">
        <v>2.0241796178915923</v>
      </c>
      <c r="BX404" s="222">
        <v>2.0513169954302457</v>
      </c>
      <c r="BY404" s="222">
        <v>2.0788181930830665</v>
      </c>
      <c r="BZ404" s="223">
        <v>2.0651508755350103</v>
      </c>
      <c r="CA404" s="223">
        <v>2.0515734146033622</v>
      </c>
      <c r="CB404" s="223">
        <v>2.066301384204579</v>
      </c>
      <c r="CC404" s="223">
        <v>2.08113508391861</v>
      </c>
      <c r="CD404" s="223">
        <v>2.0960752727677159</v>
      </c>
      <c r="CE404" s="223">
        <v>2.1111227152230727</v>
      </c>
      <c r="CF404" s="223">
        <v>2.1262781812438947</v>
      </c>
      <c r="CG404" s="223">
        <v>2.1382143096449546</v>
      </c>
      <c r="CH404" s="223">
        <v>2.1502174429950678</v>
      </c>
      <c r="CI404" s="223">
        <v>2.1622879574348928</v>
      </c>
      <c r="CJ404" s="223">
        <v>2.1744262312166005</v>
      </c>
      <c r="CK404" s="223">
        <v>2.1866326447157269</v>
      </c>
      <c r="CL404" s="222">
        <v>0</v>
      </c>
      <c r="CM404" s="222">
        <v>0</v>
      </c>
      <c r="CN404" s="222">
        <v>0</v>
      </c>
      <c r="CO404" s="223">
        <v>0</v>
      </c>
      <c r="CP404" s="223">
        <v>0</v>
      </c>
      <c r="CQ404" s="223">
        <v>0</v>
      </c>
      <c r="CR404" s="223">
        <v>0</v>
      </c>
      <c r="CS404" s="223">
        <v>0</v>
      </c>
      <c r="CT404" s="223">
        <v>0</v>
      </c>
      <c r="CU404" s="223">
        <v>0</v>
      </c>
      <c r="CV404" s="223">
        <v>0</v>
      </c>
      <c r="CW404" s="223">
        <v>0</v>
      </c>
      <c r="CX404" s="223">
        <v>0</v>
      </c>
      <c r="CY404" s="223">
        <v>0</v>
      </c>
      <c r="CZ404" s="223">
        <v>0</v>
      </c>
      <c r="DA404" s="224">
        <v>2.6335930495597088E-3</v>
      </c>
      <c r="DB404" s="224">
        <v>2.6689005925452066E-3</v>
      </c>
      <c r="DC404" s="224">
        <v>2.7046814898296465E-3</v>
      </c>
      <c r="DD404" s="225">
        <v>2.6868993956999871E-3</v>
      </c>
      <c r="DE404" s="225">
        <v>2.6692342110374214E-3</v>
      </c>
      <c r="DF404" s="225">
        <v>2.6883962844191757E-3</v>
      </c>
      <c r="DG404" s="225">
        <v>2.7076959197483868E-3</v>
      </c>
      <c r="DH404" s="225">
        <v>2.7271341045637726E-3</v>
      </c>
      <c r="DI404" s="225">
        <v>2.7467118334934589E-3</v>
      </c>
      <c r="DJ404" s="225">
        <v>2.7664301083058737E-3</v>
      </c>
      <c r="DK404" s="225">
        <v>2.7819598095822984E-3</v>
      </c>
      <c r="DL404" s="225">
        <v>2.7975766887783859E-3</v>
      </c>
      <c r="DM404" s="225">
        <v>2.8132812352782881E-3</v>
      </c>
      <c r="DN404" s="225">
        <v>2.8290739412133751E-3</v>
      </c>
      <c r="DO404" s="225">
        <v>2.8449553014776568E-3</v>
      </c>
      <c r="DP404" s="224">
        <v>0</v>
      </c>
      <c r="DQ404" s="224">
        <v>0</v>
      </c>
      <c r="DR404" s="224">
        <v>0</v>
      </c>
      <c r="DS404" s="225">
        <v>0</v>
      </c>
      <c r="DT404" s="225">
        <v>0</v>
      </c>
      <c r="DU404" s="225">
        <v>0</v>
      </c>
      <c r="DV404" s="225">
        <v>0</v>
      </c>
      <c r="DW404" s="225">
        <v>0</v>
      </c>
      <c r="DX404" s="225">
        <v>0</v>
      </c>
      <c r="DY404" s="225">
        <v>0</v>
      </c>
      <c r="DZ404" s="225">
        <v>0</v>
      </c>
      <c r="EA404" s="225">
        <v>0</v>
      </c>
      <c r="EB404" s="225">
        <v>0</v>
      </c>
      <c r="EC404" s="225">
        <v>0</v>
      </c>
      <c r="ED404" s="225">
        <v>0</v>
      </c>
    </row>
    <row r="405" spans="1:134" ht="15" x14ac:dyDescent="0.25">
      <c r="A405" s="216">
        <v>116</v>
      </c>
      <c r="B405" s="216">
        <v>106</v>
      </c>
      <c r="C405" s="216" t="s">
        <v>1103</v>
      </c>
      <c r="D405" s="2">
        <v>99712</v>
      </c>
      <c r="E405" s="2">
        <v>99712</v>
      </c>
      <c r="F405" s="217" t="s">
        <v>703</v>
      </c>
      <c r="G405" s="20">
        <v>33</v>
      </c>
      <c r="H405" s="20">
        <v>13</v>
      </c>
      <c r="I405" s="20">
        <v>12</v>
      </c>
      <c r="J405" s="20">
        <v>1</v>
      </c>
      <c r="K405" s="20">
        <v>0</v>
      </c>
      <c r="L405" s="20">
        <v>4</v>
      </c>
      <c r="M405" s="20">
        <v>4</v>
      </c>
      <c r="N405" s="20">
        <v>0</v>
      </c>
      <c r="O405" s="20">
        <v>0</v>
      </c>
      <c r="P405" s="20">
        <v>0</v>
      </c>
      <c r="Q405" s="20">
        <v>4</v>
      </c>
      <c r="R405" s="20">
        <v>0</v>
      </c>
      <c r="S405" s="20">
        <v>2319.5</v>
      </c>
      <c r="T405" s="20">
        <v>2319.5</v>
      </c>
      <c r="U405" s="20">
        <v>0</v>
      </c>
      <c r="V405" s="20">
        <v>0</v>
      </c>
      <c r="W405" s="20">
        <v>0</v>
      </c>
      <c r="X405" s="20">
        <v>2319.5</v>
      </c>
      <c r="Y405" s="20">
        <v>0</v>
      </c>
      <c r="Z405" s="20">
        <v>13</v>
      </c>
      <c r="AA405" s="20">
        <v>0</v>
      </c>
      <c r="AB405" s="218">
        <v>0</v>
      </c>
      <c r="AC405" s="218">
        <v>0</v>
      </c>
      <c r="AD405" s="219">
        <v>13</v>
      </c>
      <c r="AE405" s="220">
        <v>0</v>
      </c>
      <c r="AF405" s="220">
        <v>12</v>
      </c>
      <c r="AG405" s="221">
        <v>12</v>
      </c>
      <c r="AH405" s="220">
        <v>0</v>
      </c>
      <c r="AI405" s="220">
        <v>0</v>
      </c>
      <c r="AJ405" s="220">
        <v>11.818485186894597</v>
      </c>
      <c r="AK405" s="220">
        <v>11.818485186894597</v>
      </c>
      <c r="AL405" s="220">
        <v>0</v>
      </c>
      <c r="AM405" s="220">
        <v>0</v>
      </c>
      <c r="AN405" s="220">
        <v>10.94944932465491</v>
      </c>
      <c r="AO405" s="220">
        <v>10.94944932465491</v>
      </c>
      <c r="AP405" s="220">
        <v>0</v>
      </c>
      <c r="AQ405" s="220">
        <v>0</v>
      </c>
      <c r="AR405" s="220">
        <v>0</v>
      </c>
      <c r="AS405" s="220">
        <v>10.74435323944977</v>
      </c>
      <c r="AT405" s="220">
        <v>11.268628115400743</v>
      </c>
      <c r="AU405" s="220">
        <v>11.818485186894597</v>
      </c>
      <c r="AV405" s="220">
        <v>12.395172747066891</v>
      </c>
      <c r="AW405" s="220">
        <v>13</v>
      </c>
      <c r="AX405" s="220">
        <v>9.99087004276549</v>
      </c>
      <c r="AY405" s="220">
        <v>10.459183775155381</v>
      </c>
      <c r="AZ405" s="220">
        <v>10.94944932465491</v>
      </c>
      <c r="BA405" s="220">
        <v>11.462695664452534</v>
      </c>
      <c r="BB405" s="220">
        <v>12</v>
      </c>
      <c r="BC405" s="220">
        <v>0</v>
      </c>
      <c r="BD405" s="220">
        <v>0</v>
      </c>
      <c r="BE405" s="220">
        <v>0</v>
      </c>
      <c r="BF405" s="220">
        <v>0</v>
      </c>
      <c r="BG405" s="220">
        <v>0</v>
      </c>
      <c r="BH405" s="222">
        <v>13.164551065690336</v>
      </c>
      <c r="BI405" s="222">
        <v>13.331184981628351</v>
      </c>
      <c r="BJ405" s="222">
        <v>13.499928112062348</v>
      </c>
      <c r="BK405" s="223">
        <v>13.411172007753944</v>
      </c>
      <c r="BL405" s="223">
        <v>13.322999435890052</v>
      </c>
      <c r="BM405" s="223">
        <v>13.418643456860538</v>
      </c>
      <c r="BN405" s="223">
        <v>13.514974093393187</v>
      </c>
      <c r="BO405" s="223">
        <v>13.611996274608773</v>
      </c>
      <c r="BP405" s="223">
        <v>13.709714965013555</v>
      </c>
      <c r="BQ405" s="223">
        <v>13.808135164753322</v>
      </c>
      <c r="BR405" s="223">
        <v>13.885648857815474</v>
      </c>
      <c r="BS405" s="223">
        <v>13.963597683684513</v>
      </c>
      <c r="BT405" s="223">
        <v>14.041984085032857</v>
      </c>
      <c r="BU405" s="223">
        <v>14.120810518245161</v>
      </c>
      <c r="BV405" s="223">
        <v>14.200079453495302</v>
      </c>
      <c r="BW405" s="222">
        <v>12.151893291406465</v>
      </c>
      <c r="BX405" s="222">
        <v>12.305709213810786</v>
      </c>
      <c r="BY405" s="222">
        <v>12.461472103442167</v>
      </c>
      <c r="BZ405" s="223">
        <v>12.379543391772872</v>
      </c>
      <c r="CA405" s="223">
        <v>12.298153325436973</v>
      </c>
      <c r="CB405" s="223">
        <v>12.386440114025111</v>
      </c>
      <c r="CC405" s="223">
        <v>12.475360701593711</v>
      </c>
      <c r="CD405" s="223">
        <v>12.564919638100406</v>
      </c>
      <c r="CE405" s="223">
        <v>12.65512150616636</v>
      </c>
      <c r="CF405" s="223">
        <v>12.745970921310759</v>
      </c>
      <c r="CG405" s="223">
        <v>12.817522022598899</v>
      </c>
      <c r="CH405" s="223">
        <v>12.889474784939551</v>
      </c>
      <c r="CI405" s="223">
        <v>12.961831463107252</v>
      </c>
      <c r="CJ405" s="223">
        <v>13.034594324533995</v>
      </c>
      <c r="CK405" s="223">
        <v>13.10776564938028</v>
      </c>
      <c r="CL405" s="222">
        <v>0</v>
      </c>
      <c r="CM405" s="222">
        <v>0</v>
      </c>
      <c r="CN405" s="222">
        <v>0</v>
      </c>
      <c r="CO405" s="223">
        <v>0</v>
      </c>
      <c r="CP405" s="223">
        <v>0</v>
      </c>
      <c r="CQ405" s="223">
        <v>0</v>
      </c>
      <c r="CR405" s="223">
        <v>0</v>
      </c>
      <c r="CS405" s="223">
        <v>0</v>
      </c>
      <c r="CT405" s="223">
        <v>0</v>
      </c>
      <c r="CU405" s="223">
        <v>0</v>
      </c>
      <c r="CV405" s="223">
        <v>0</v>
      </c>
      <c r="CW405" s="223">
        <v>0</v>
      </c>
      <c r="CX405" s="223">
        <v>0</v>
      </c>
      <c r="CY405" s="223">
        <v>0</v>
      </c>
      <c r="CZ405" s="223">
        <v>0</v>
      </c>
      <c r="DA405" s="224">
        <v>0</v>
      </c>
      <c r="DB405" s="224">
        <v>0</v>
      </c>
      <c r="DC405" s="224">
        <v>0</v>
      </c>
      <c r="DD405" s="225">
        <v>0</v>
      </c>
      <c r="DE405" s="225">
        <v>0</v>
      </c>
      <c r="DF405" s="225">
        <v>0</v>
      </c>
      <c r="DG405" s="225">
        <v>0</v>
      </c>
      <c r="DH405" s="225">
        <v>0</v>
      </c>
      <c r="DI405" s="225">
        <v>0</v>
      </c>
      <c r="DJ405" s="225">
        <v>0</v>
      </c>
      <c r="DK405" s="225">
        <v>0</v>
      </c>
      <c r="DL405" s="225">
        <v>0</v>
      </c>
      <c r="DM405" s="225">
        <v>0</v>
      </c>
      <c r="DN405" s="225">
        <v>0</v>
      </c>
      <c r="DO405" s="225">
        <v>0</v>
      </c>
      <c r="DP405" s="224">
        <v>0</v>
      </c>
      <c r="DQ405" s="224">
        <v>0</v>
      </c>
      <c r="DR405" s="224">
        <v>0</v>
      </c>
      <c r="DS405" s="225">
        <v>0</v>
      </c>
      <c r="DT405" s="225">
        <v>0</v>
      </c>
      <c r="DU405" s="225">
        <v>0</v>
      </c>
      <c r="DV405" s="225">
        <v>0</v>
      </c>
      <c r="DW405" s="225">
        <v>0</v>
      </c>
      <c r="DX405" s="225">
        <v>0</v>
      </c>
      <c r="DY405" s="225">
        <v>0</v>
      </c>
      <c r="DZ405" s="225">
        <v>0</v>
      </c>
      <c r="EA405" s="225">
        <v>0</v>
      </c>
      <c r="EB405" s="225">
        <v>0</v>
      </c>
      <c r="EC405" s="225">
        <v>0</v>
      </c>
      <c r="ED405" s="225">
        <v>0</v>
      </c>
    </row>
    <row r="406" spans="1:134" ht="15" x14ac:dyDescent="0.25">
      <c r="A406" s="216">
        <v>116</v>
      </c>
      <c r="B406" s="216">
        <v>107</v>
      </c>
      <c r="C406" s="216" t="s">
        <v>1104</v>
      </c>
      <c r="D406" s="2">
        <v>99712</v>
      </c>
      <c r="E406" s="2">
        <v>99712</v>
      </c>
      <c r="F406" s="217" t="s">
        <v>703</v>
      </c>
      <c r="G406" s="20">
        <v>7</v>
      </c>
      <c r="H406" s="20">
        <v>5</v>
      </c>
      <c r="I406" s="20">
        <v>5</v>
      </c>
      <c r="J406" s="20">
        <v>0</v>
      </c>
      <c r="K406" s="20">
        <v>0</v>
      </c>
      <c r="L406" s="20">
        <v>1</v>
      </c>
      <c r="M406" s="20">
        <v>1</v>
      </c>
      <c r="N406" s="20">
        <v>0</v>
      </c>
      <c r="O406" s="20">
        <v>0</v>
      </c>
      <c r="P406" s="20">
        <v>0</v>
      </c>
      <c r="Q406" s="20">
        <v>1</v>
      </c>
      <c r="R406" s="20">
        <v>0</v>
      </c>
      <c r="S406" s="20">
        <v>1540</v>
      </c>
      <c r="T406" s="20">
        <v>1540</v>
      </c>
      <c r="U406" s="20">
        <v>0</v>
      </c>
      <c r="V406" s="20">
        <v>0</v>
      </c>
      <c r="W406" s="20">
        <v>0</v>
      </c>
      <c r="X406" s="20">
        <v>1540</v>
      </c>
      <c r="Y406" s="20">
        <v>0</v>
      </c>
      <c r="Z406" s="20">
        <v>5</v>
      </c>
      <c r="AA406" s="20">
        <v>0</v>
      </c>
      <c r="AB406" s="218">
        <v>0</v>
      </c>
      <c r="AC406" s="218">
        <v>0</v>
      </c>
      <c r="AD406" s="219">
        <v>5</v>
      </c>
      <c r="AE406" s="220">
        <v>0</v>
      </c>
      <c r="AF406" s="220">
        <v>5</v>
      </c>
      <c r="AG406" s="221">
        <v>5</v>
      </c>
      <c r="AH406" s="220">
        <v>0</v>
      </c>
      <c r="AI406" s="220">
        <v>0</v>
      </c>
      <c r="AJ406" s="220">
        <v>4.5455712257286907</v>
      </c>
      <c r="AK406" s="220">
        <v>4.5455712257286907</v>
      </c>
      <c r="AL406" s="220">
        <v>0</v>
      </c>
      <c r="AM406" s="220">
        <v>0</v>
      </c>
      <c r="AN406" s="220">
        <v>4.5622705519395463</v>
      </c>
      <c r="AO406" s="220">
        <v>4.5622705519395463</v>
      </c>
      <c r="AP406" s="220">
        <v>0</v>
      </c>
      <c r="AQ406" s="220">
        <v>0</v>
      </c>
      <c r="AR406" s="220">
        <v>0</v>
      </c>
      <c r="AS406" s="220">
        <v>4.132443553634527</v>
      </c>
      <c r="AT406" s="220">
        <v>4.3340877366925934</v>
      </c>
      <c r="AU406" s="220">
        <v>4.5455712257286907</v>
      </c>
      <c r="AV406" s="220">
        <v>4.7673741334872659</v>
      </c>
      <c r="AW406" s="220">
        <v>5</v>
      </c>
      <c r="AX406" s="220">
        <v>4.1628625178189544</v>
      </c>
      <c r="AY406" s="220">
        <v>4.3579932396480761</v>
      </c>
      <c r="AZ406" s="220">
        <v>4.5622705519395463</v>
      </c>
      <c r="BA406" s="220">
        <v>4.7761231935218893</v>
      </c>
      <c r="BB406" s="220">
        <v>5</v>
      </c>
      <c r="BC406" s="220">
        <v>0</v>
      </c>
      <c r="BD406" s="220">
        <v>0</v>
      </c>
      <c r="BE406" s="220">
        <v>0</v>
      </c>
      <c r="BF406" s="220">
        <v>0</v>
      </c>
      <c r="BG406" s="220">
        <v>0</v>
      </c>
      <c r="BH406" s="222">
        <v>5.0670330273528794</v>
      </c>
      <c r="BI406" s="222">
        <v>5.1349647400569776</v>
      </c>
      <c r="BJ406" s="222">
        <v>5.2038071864322397</v>
      </c>
      <c r="BK406" s="223">
        <v>5.1695944373267748</v>
      </c>
      <c r="BL406" s="223">
        <v>5.1356066220359988</v>
      </c>
      <c r="BM406" s="223">
        <v>5.1724744512224943</v>
      </c>
      <c r="BN406" s="223">
        <v>5.2096069495958961</v>
      </c>
      <c r="BO406" s="223">
        <v>5.2470060171806985</v>
      </c>
      <c r="BP406" s="223">
        <v>5.2846735676414154</v>
      </c>
      <c r="BQ406" s="223">
        <v>5.3226115283805004</v>
      </c>
      <c r="BR406" s="223">
        <v>5.3524906736363418</v>
      </c>
      <c r="BS406" s="223">
        <v>5.3825375492096148</v>
      </c>
      <c r="BT406" s="223">
        <v>5.4127530966754263</v>
      </c>
      <c r="BU406" s="223">
        <v>5.443138262894534</v>
      </c>
      <c r="BV406" s="223">
        <v>5.473694000043011</v>
      </c>
      <c r="BW406" s="222">
        <v>5.0670330273528794</v>
      </c>
      <c r="BX406" s="222">
        <v>5.1349647400569776</v>
      </c>
      <c r="BY406" s="222">
        <v>5.2038071864322397</v>
      </c>
      <c r="BZ406" s="223">
        <v>5.1695944373267748</v>
      </c>
      <c r="CA406" s="223">
        <v>5.1356066220359988</v>
      </c>
      <c r="CB406" s="223">
        <v>5.1724744512224943</v>
      </c>
      <c r="CC406" s="223">
        <v>5.2096069495958961</v>
      </c>
      <c r="CD406" s="223">
        <v>5.2470060171806985</v>
      </c>
      <c r="CE406" s="223">
        <v>5.2846735676414154</v>
      </c>
      <c r="CF406" s="223">
        <v>5.3226115283805004</v>
      </c>
      <c r="CG406" s="223">
        <v>5.3524906736363418</v>
      </c>
      <c r="CH406" s="223">
        <v>5.3825375492096148</v>
      </c>
      <c r="CI406" s="223">
        <v>5.4127530966754263</v>
      </c>
      <c r="CJ406" s="223">
        <v>5.443138262894534</v>
      </c>
      <c r="CK406" s="223">
        <v>5.473694000043011</v>
      </c>
      <c r="CL406" s="222">
        <v>0</v>
      </c>
      <c r="CM406" s="222">
        <v>0</v>
      </c>
      <c r="CN406" s="222">
        <v>0</v>
      </c>
      <c r="CO406" s="223">
        <v>0</v>
      </c>
      <c r="CP406" s="223">
        <v>0</v>
      </c>
      <c r="CQ406" s="223">
        <v>0</v>
      </c>
      <c r="CR406" s="223">
        <v>0</v>
      </c>
      <c r="CS406" s="223">
        <v>0</v>
      </c>
      <c r="CT406" s="223">
        <v>0</v>
      </c>
      <c r="CU406" s="223">
        <v>0</v>
      </c>
      <c r="CV406" s="223">
        <v>0</v>
      </c>
      <c r="CW406" s="223">
        <v>0</v>
      </c>
      <c r="CX406" s="223">
        <v>0</v>
      </c>
      <c r="CY406" s="223">
        <v>0</v>
      </c>
      <c r="CZ406" s="223">
        <v>0</v>
      </c>
      <c r="DA406" s="224">
        <v>0</v>
      </c>
      <c r="DB406" s="224">
        <v>0</v>
      </c>
      <c r="DC406" s="224">
        <v>0</v>
      </c>
      <c r="DD406" s="225">
        <v>0</v>
      </c>
      <c r="DE406" s="225">
        <v>0</v>
      </c>
      <c r="DF406" s="225">
        <v>0</v>
      </c>
      <c r="DG406" s="225">
        <v>0</v>
      </c>
      <c r="DH406" s="225">
        <v>0</v>
      </c>
      <c r="DI406" s="225">
        <v>0</v>
      </c>
      <c r="DJ406" s="225">
        <v>0</v>
      </c>
      <c r="DK406" s="225">
        <v>0</v>
      </c>
      <c r="DL406" s="225">
        <v>0</v>
      </c>
      <c r="DM406" s="225">
        <v>0</v>
      </c>
      <c r="DN406" s="225">
        <v>0</v>
      </c>
      <c r="DO406" s="225">
        <v>0</v>
      </c>
      <c r="DP406" s="224">
        <v>0</v>
      </c>
      <c r="DQ406" s="224">
        <v>0</v>
      </c>
      <c r="DR406" s="224">
        <v>0</v>
      </c>
      <c r="DS406" s="225">
        <v>0</v>
      </c>
      <c r="DT406" s="225">
        <v>0</v>
      </c>
      <c r="DU406" s="225">
        <v>0</v>
      </c>
      <c r="DV406" s="225">
        <v>0</v>
      </c>
      <c r="DW406" s="225">
        <v>0</v>
      </c>
      <c r="DX406" s="225">
        <v>0</v>
      </c>
      <c r="DY406" s="225">
        <v>0</v>
      </c>
      <c r="DZ406" s="225">
        <v>0</v>
      </c>
      <c r="EA406" s="225">
        <v>0</v>
      </c>
      <c r="EB406" s="225">
        <v>0</v>
      </c>
      <c r="EC406" s="225">
        <v>0</v>
      </c>
      <c r="ED406" s="225">
        <v>0</v>
      </c>
    </row>
    <row r="407" spans="1:134" ht="15" x14ac:dyDescent="0.25">
      <c r="A407" s="216">
        <v>111</v>
      </c>
      <c r="B407" s="216">
        <v>108</v>
      </c>
      <c r="C407" s="216" t="s">
        <v>1105</v>
      </c>
      <c r="D407" s="2">
        <v>99712</v>
      </c>
      <c r="E407" s="2">
        <v>99712</v>
      </c>
      <c r="F407" s="217" t="s">
        <v>703</v>
      </c>
      <c r="G407" s="20">
        <v>7</v>
      </c>
      <c r="H407" s="20">
        <v>9</v>
      </c>
      <c r="I407" s="20">
        <v>4</v>
      </c>
      <c r="J407" s="20">
        <v>5</v>
      </c>
      <c r="K407" s="20">
        <v>0</v>
      </c>
      <c r="L407" s="20">
        <v>0</v>
      </c>
      <c r="M407" s="20">
        <v>0</v>
      </c>
      <c r="N407" s="20">
        <v>0</v>
      </c>
      <c r="O407" s="20">
        <v>0</v>
      </c>
      <c r="P407" s="20">
        <v>0</v>
      </c>
      <c r="Q407" s="20">
        <v>0</v>
      </c>
      <c r="R407" s="20">
        <v>0</v>
      </c>
      <c r="S407" s="20">
        <v>834.49503068156923</v>
      </c>
      <c r="T407" s="20">
        <v>834.49503068156923</v>
      </c>
      <c r="U407" s="20">
        <v>1408.3846153846155</v>
      </c>
      <c r="V407" s="20">
        <v>0</v>
      </c>
      <c r="W407" s="20">
        <v>0</v>
      </c>
      <c r="X407" s="20">
        <v>1365.173957061457</v>
      </c>
      <c r="Y407" s="20">
        <v>0.20621101871101871</v>
      </c>
      <c r="Z407" s="20">
        <v>8.7820945945945947</v>
      </c>
      <c r="AA407" s="20">
        <v>1.1694386694386695E-2</v>
      </c>
      <c r="AB407" s="218">
        <v>0</v>
      </c>
      <c r="AC407" s="218">
        <v>0</v>
      </c>
      <c r="AD407" s="219">
        <v>9</v>
      </c>
      <c r="AE407" s="220">
        <v>9.1649341649341645E-2</v>
      </c>
      <c r="AF407" s="220">
        <v>3.9031531531531534</v>
      </c>
      <c r="AG407" s="221">
        <v>3.9948024948024949</v>
      </c>
      <c r="AH407" s="220">
        <v>5.1975051975051978E-3</v>
      </c>
      <c r="AI407" s="220">
        <v>0.18746937461620147</v>
      </c>
      <c r="AJ407" s="220">
        <v>7.9839272981633327</v>
      </c>
      <c r="AK407" s="220">
        <v>8.1713966727795349</v>
      </c>
      <c r="AL407" s="220">
        <v>1.0631533532109725E-2</v>
      </c>
      <c r="AM407" s="220">
        <v>8.3625818502287591E-2</v>
      </c>
      <c r="AN407" s="220">
        <v>3.5614481380681235</v>
      </c>
      <c r="AO407" s="220">
        <v>3.6450739565704113</v>
      </c>
      <c r="AP407" s="220">
        <v>4.7424849812261402E-3</v>
      </c>
      <c r="AQ407" s="220">
        <v>0</v>
      </c>
      <c r="AR407" s="220">
        <v>0</v>
      </c>
      <c r="AS407" s="220">
        <v>7.4287331179603626</v>
      </c>
      <c r="AT407" s="220">
        <v>7.791221026454612</v>
      </c>
      <c r="AU407" s="220">
        <v>8.1713966727795331</v>
      </c>
      <c r="AV407" s="220">
        <v>8.5701231369503148</v>
      </c>
      <c r="AW407" s="220">
        <v>8.988305613305613</v>
      </c>
      <c r="AX407" s="220">
        <v>3.3259627143405908</v>
      </c>
      <c r="AY407" s="220">
        <v>3.4818644532157079</v>
      </c>
      <c r="AZ407" s="220">
        <v>3.6450739565704109</v>
      </c>
      <c r="BA407" s="220">
        <v>3.8159337697930606</v>
      </c>
      <c r="BB407" s="220">
        <v>3.9948024948024949</v>
      </c>
      <c r="BC407" s="220">
        <v>0</v>
      </c>
      <c r="BD407" s="220">
        <v>0</v>
      </c>
      <c r="BE407" s="220">
        <v>0</v>
      </c>
      <c r="BF407" s="220">
        <v>0</v>
      </c>
      <c r="BG407" s="220">
        <v>0</v>
      </c>
      <c r="BH407" s="222">
        <v>9.1088082805121644</v>
      </c>
      <c r="BI407" s="222">
        <v>9.2309264794361052</v>
      </c>
      <c r="BJ407" s="222">
        <v>9.3546818688737989</v>
      </c>
      <c r="BK407" s="223">
        <v>9.2931789399075448</v>
      </c>
      <c r="BL407" s="223">
        <v>9.2320803657151309</v>
      </c>
      <c r="BM407" s="223">
        <v>9.2983562289206052</v>
      </c>
      <c r="BN407" s="223">
        <v>9.3651078776337453</v>
      </c>
      <c r="BO407" s="223">
        <v>9.4323387274547201</v>
      </c>
      <c r="BP407" s="223">
        <v>9.5000522185038268</v>
      </c>
      <c r="BQ407" s="223">
        <v>9.5682518155975256</v>
      </c>
      <c r="BR407" s="223">
        <v>9.6219643934022958</v>
      </c>
      <c r="BS407" s="223">
        <v>9.675978493477805</v>
      </c>
      <c r="BT407" s="223">
        <v>9.7302958084570168</v>
      </c>
      <c r="BU407" s="223">
        <v>9.784918040474702</v>
      </c>
      <c r="BV407" s="223">
        <v>9.8398469012207723</v>
      </c>
      <c r="BW407" s="222">
        <v>4.0483592357831846</v>
      </c>
      <c r="BX407" s="222">
        <v>4.1026339908604914</v>
      </c>
      <c r="BY407" s="222">
        <v>4.157636386166133</v>
      </c>
      <c r="BZ407" s="223">
        <v>4.1303017510700206</v>
      </c>
      <c r="CA407" s="223">
        <v>4.1031468292067244</v>
      </c>
      <c r="CB407" s="223">
        <v>4.132602768409158</v>
      </c>
      <c r="CC407" s="223">
        <v>4.16227016783722</v>
      </c>
      <c r="CD407" s="223">
        <v>4.1921505455354318</v>
      </c>
      <c r="CE407" s="223">
        <v>4.2222454304461454</v>
      </c>
      <c r="CF407" s="223">
        <v>4.2525563624877893</v>
      </c>
      <c r="CG407" s="223">
        <v>4.2764286192899092</v>
      </c>
      <c r="CH407" s="223">
        <v>4.3004348859901356</v>
      </c>
      <c r="CI407" s="223">
        <v>4.3245759148697855</v>
      </c>
      <c r="CJ407" s="223">
        <v>4.348852462433201</v>
      </c>
      <c r="CK407" s="223">
        <v>4.3732652894314539</v>
      </c>
      <c r="CL407" s="222">
        <v>0</v>
      </c>
      <c r="CM407" s="222">
        <v>0</v>
      </c>
      <c r="CN407" s="222">
        <v>0</v>
      </c>
      <c r="CO407" s="223">
        <v>0</v>
      </c>
      <c r="CP407" s="223">
        <v>0</v>
      </c>
      <c r="CQ407" s="223">
        <v>0</v>
      </c>
      <c r="CR407" s="223">
        <v>0</v>
      </c>
      <c r="CS407" s="223">
        <v>0</v>
      </c>
      <c r="CT407" s="223">
        <v>0</v>
      </c>
      <c r="CU407" s="223">
        <v>0</v>
      </c>
      <c r="CV407" s="223">
        <v>0</v>
      </c>
      <c r="CW407" s="223">
        <v>0</v>
      </c>
      <c r="CX407" s="223">
        <v>0</v>
      </c>
      <c r="CY407" s="223">
        <v>0</v>
      </c>
      <c r="CZ407" s="223">
        <v>0</v>
      </c>
      <c r="DA407" s="224">
        <v>1.1851168723018691E-2</v>
      </c>
      <c r="DB407" s="224">
        <v>1.2010052666453431E-2</v>
      </c>
      <c r="DC407" s="224">
        <v>1.2171066704233411E-2</v>
      </c>
      <c r="DD407" s="225">
        <v>1.2091047280649943E-2</v>
      </c>
      <c r="DE407" s="225">
        <v>1.2011553949668399E-2</v>
      </c>
      <c r="DF407" s="225">
        <v>1.2097783279886294E-2</v>
      </c>
      <c r="DG407" s="225">
        <v>1.2184631638867741E-2</v>
      </c>
      <c r="DH407" s="225">
        <v>1.2272103470536979E-2</v>
      </c>
      <c r="DI407" s="225">
        <v>1.2360203250720568E-2</v>
      </c>
      <c r="DJ407" s="225">
        <v>1.2448935487376432E-2</v>
      </c>
      <c r="DK407" s="225">
        <v>1.2518819143120344E-2</v>
      </c>
      <c r="DL407" s="225">
        <v>1.2589095099502739E-2</v>
      </c>
      <c r="DM407" s="225">
        <v>1.26597655587523E-2</v>
      </c>
      <c r="DN407" s="225">
        <v>1.273083273546019E-2</v>
      </c>
      <c r="DO407" s="225">
        <v>1.2802298856649456E-2</v>
      </c>
      <c r="DP407" s="224">
        <v>0</v>
      </c>
      <c r="DQ407" s="224">
        <v>0</v>
      </c>
      <c r="DR407" s="224">
        <v>0</v>
      </c>
      <c r="DS407" s="225">
        <v>0</v>
      </c>
      <c r="DT407" s="225">
        <v>0</v>
      </c>
      <c r="DU407" s="225">
        <v>0</v>
      </c>
      <c r="DV407" s="225">
        <v>0</v>
      </c>
      <c r="DW407" s="225">
        <v>0</v>
      </c>
      <c r="DX407" s="225">
        <v>0</v>
      </c>
      <c r="DY407" s="225">
        <v>0</v>
      </c>
      <c r="DZ407" s="225">
        <v>0</v>
      </c>
      <c r="EA407" s="225">
        <v>0</v>
      </c>
      <c r="EB407" s="225">
        <v>0</v>
      </c>
      <c r="EC407" s="225">
        <v>0</v>
      </c>
      <c r="ED407" s="225">
        <v>0</v>
      </c>
    </row>
    <row r="408" spans="1:134" ht="15" x14ac:dyDescent="0.25">
      <c r="A408" s="216">
        <v>117</v>
      </c>
      <c r="B408" s="216">
        <v>108</v>
      </c>
      <c r="C408" s="216" t="s">
        <v>1106</v>
      </c>
      <c r="D408" s="2">
        <v>99712</v>
      </c>
      <c r="E408" s="2">
        <v>99712</v>
      </c>
      <c r="F408" s="217" t="s">
        <v>703</v>
      </c>
      <c r="G408" s="20">
        <v>18</v>
      </c>
      <c r="H408" s="20">
        <v>8</v>
      </c>
      <c r="I408" s="20">
        <v>6</v>
      </c>
      <c r="J408" s="20">
        <v>2</v>
      </c>
      <c r="K408" s="20">
        <v>0</v>
      </c>
      <c r="L408" s="20">
        <v>6</v>
      </c>
      <c r="M408" s="20">
        <v>6</v>
      </c>
      <c r="N408" s="20">
        <v>0</v>
      </c>
      <c r="O408" s="20">
        <v>0</v>
      </c>
      <c r="P408" s="20">
        <v>0</v>
      </c>
      <c r="Q408" s="20">
        <v>6</v>
      </c>
      <c r="R408" s="20">
        <v>0</v>
      </c>
      <c r="S408" s="20">
        <v>1739.8333333333333</v>
      </c>
      <c r="T408" s="20">
        <v>1739.8333333333333</v>
      </c>
      <c r="U408" s="20">
        <v>0</v>
      </c>
      <c r="V408" s="20">
        <v>0</v>
      </c>
      <c r="W408" s="20">
        <v>0</v>
      </c>
      <c r="X408" s="20">
        <v>1739.8333333333333</v>
      </c>
      <c r="Y408" s="20">
        <v>0</v>
      </c>
      <c r="Z408" s="20">
        <v>8</v>
      </c>
      <c r="AA408" s="20">
        <v>0</v>
      </c>
      <c r="AB408" s="218">
        <v>0</v>
      </c>
      <c r="AC408" s="218">
        <v>0</v>
      </c>
      <c r="AD408" s="219">
        <v>8</v>
      </c>
      <c r="AE408" s="220">
        <v>0</v>
      </c>
      <c r="AF408" s="220">
        <v>6</v>
      </c>
      <c r="AG408" s="221">
        <v>6</v>
      </c>
      <c r="AH408" s="220">
        <v>0</v>
      </c>
      <c r="AI408" s="220">
        <v>0</v>
      </c>
      <c r="AJ408" s="220">
        <v>7.2729139611659059</v>
      </c>
      <c r="AK408" s="220">
        <v>7.2729139611659059</v>
      </c>
      <c r="AL408" s="220">
        <v>0</v>
      </c>
      <c r="AM408" s="220">
        <v>0</v>
      </c>
      <c r="AN408" s="220">
        <v>5.4747246623274552</v>
      </c>
      <c r="AO408" s="220">
        <v>5.4747246623274552</v>
      </c>
      <c r="AP408" s="220">
        <v>0</v>
      </c>
      <c r="AQ408" s="220">
        <v>0</v>
      </c>
      <c r="AR408" s="220">
        <v>0</v>
      </c>
      <c r="AS408" s="220">
        <v>6.6119096858152435</v>
      </c>
      <c r="AT408" s="220">
        <v>6.9345403787081503</v>
      </c>
      <c r="AU408" s="220">
        <v>7.2729139611659059</v>
      </c>
      <c r="AV408" s="220">
        <v>7.6277986135796247</v>
      </c>
      <c r="AW408" s="220">
        <v>8</v>
      </c>
      <c r="AX408" s="220">
        <v>4.995435021382745</v>
      </c>
      <c r="AY408" s="220">
        <v>5.2295918875776906</v>
      </c>
      <c r="AZ408" s="220">
        <v>5.4747246623274552</v>
      </c>
      <c r="BA408" s="220">
        <v>5.731347832226267</v>
      </c>
      <c r="BB408" s="220">
        <v>6</v>
      </c>
      <c r="BC408" s="220">
        <v>0</v>
      </c>
      <c r="BD408" s="220">
        <v>0</v>
      </c>
      <c r="BE408" s="220">
        <v>0</v>
      </c>
      <c r="BF408" s="220">
        <v>0</v>
      </c>
      <c r="BG408" s="220">
        <v>0</v>
      </c>
      <c r="BH408" s="222">
        <v>8.1072528437646074</v>
      </c>
      <c r="BI408" s="222">
        <v>8.2159435840911641</v>
      </c>
      <c r="BJ408" s="222">
        <v>8.3260914982915839</v>
      </c>
      <c r="BK408" s="223">
        <v>8.271351099722839</v>
      </c>
      <c r="BL408" s="223">
        <v>8.2169705952575978</v>
      </c>
      <c r="BM408" s="223">
        <v>8.2759591219559923</v>
      </c>
      <c r="BN408" s="223">
        <v>8.3353711193534341</v>
      </c>
      <c r="BO408" s="223">
        <v>8.3952096274891179</v>
      </c>
      <c r="BP408" s="223">
        <v>8.4554777082262653</v>
      </c>
      <c r="BQ408" s="223">
        <v>8.5161784454088014</v>
      </c>
      <c r="BR408" s="223">
        <v>8.5639850778181472</v>
      </c>
      <c r="BS408" s="223">
        <v>8.612060078735384</v>
      </c>
      <c r="BT408" s="223">
        <v>8.6604049546806827</v>
      </c>
      <c r="BU408" s="223">
        <v>8.7090212206312536</v>
      </c>
      <c r="BV408" s="223">
        <v>8.7579104000688179</v>
      </c>
      <c r="BW408" s="222">
        <v>6.080439632823456</v>
      </c>
      <c r="BX408" s="222">
        <v>6.1619576880683731</v>
      </c>
      <c r="BY408" s="222">
        <v>6.2445686237186884</v>
      </c>
      <c r="BZ408" s="223">
        <v>6.2035133247921301</v>
      </c>
      <c r="CA408" s="223">
        <v>6.1627279464431997</v>
      </c>
      <c r="CB408" s="223">
        <v>6.2069693414669942</v>
      </c>
      <c r="CC408" s="223">
        <v>6.251528339515076</v>
      </c>
      <c r="CD408" s="223">
        <v>6.2964072206168389</v>
      </c>
      <c r="CE408" s="223">
        <v>6.341608281169699</v>
      </c>
      <c r="CF408" s="223">
        <v>6.3871338340566011</v>
      </c>
      <c r="CG408" s="223">
        <v>6.4229888083636109</v>
      </c>
      <c r="CH408" s="223">
        <v>6.4590450590515385</v>
      </c>
      <c r="CI408" s="223">
        <v>6.4953037160105129</v>
      </c>
      <c r="CJ408" s="223">
        <v>6.5317659154734411</v>
      </c>
      <c r="CK408" s="223">
        <v>6.5684328000516139</v>
      </c>
      <c r="CL408" s="222">
        <v>0</v>
      </c>
      <c r="CM408" s="222">
        <v>0</v>
      </c>
      <c r="CN408" s="222">
        <v>0</v>
      </c>
      <c r="CO408" s="223">
        <v>0</v>
      </c>
      <c r="CP408" s="223">
        <v>0</v>
      </c>
      <c r="CQ408" s="223">
        <v>0</v>
      </c>
      <c r="CR408" s="223">
        <v>0</v>
      </c>
      <c r="CS408" s="223">
        <v>0</v>
      </c>
      <c r="CT408" s="223">
        <v>0</v>
      </c>
      <c r="CU408" s="223">
        <v>0</v>
      </c>
      <c r="CV408" s="223">
        <v>0</v>
      </c>
      <c r="CW408" s="223">
        <v>0</v>
      </c>
      <c r="CX408" s="223">
        <v>0</v>
      </c>
      <c r="CY408" s="223">
        <v>0</v>
      </c>
      <c r="CZ408" s="223">
        <v>0</v>
      </c>
      <c r="DA408" s="224">
        <v>0</v>
      </c>
      <c r="DB408" s="224">
        <v>0</v>
      </c>
      <c r="DC408" s="224">
        <v>0</v>
      </c>
      <c r="DD408" s="225">
        <v>0</v>
      </c>
      <c r="DE408" s="225">
        <v>0</v>
      </c>
      <c r="DF408" s="225">
        <v>0</v>
      </c>
      <c r="DG408" s="225">
        <v>0</v>
      </c>
      <c r="DH408" s="225">
        <v>0</v>
      </c>
      <c r="DI408" s="225">
        <v>0</v>
      </c>
      <c r="DJ408" s="225">
        <v>0</v>
      </c>
      <c r="DK408" s="225">
        <v>0</v>
      </c>
      <c r="DL408" s="225">
        <v>0</v>
      </c>
      <c r="DM408" s="225">
        <v>0</v>
      </c>
      <c r="DN408" s="225">
        <v>0</v>
      </c>
      <c r="DO408" s="225">
        <v>0</v>
      </c>
      <c r="DP408" s="224">
        <v>0</v>
      </c>
      <c r="DQ408" s="224">
        <v>0</v>
      </c>
      <c r="DR408" s="224">
        <v>0</v>
      </c>
      <c r="DS408" s="225">
        <v>0</v>
      </c>
      <c r="DT408" s="225">
        <v>0</v>
      </c>
      <c r="DU408" s="225">
        <v>0</v>
      </c>
      <c r="DV408" s="225">
        <v>0</v>
      </c>
      <c r="DW408" s="225">
        <v>0</v>
      </c>
      <c r="DX408" s="225">
        <v>0</v>
      </c>
      <c r="DY408" s="225">
        <v>0</v>
      </c>
      <c r="DZ408" s="225">
        <v>0</v>
      </c>
      <c r="EA408" s="225">
        <v>0</v>
      </c>
      <c r="EB408" s="225">
        <v>0</v>
      </c>
      <c r="EC408" s="225">
        <v>0</v>
      </c>
      <c r="ED408" s="225">
        <v>0</v>
      </c>
    </row>
    <row r="409" spans="1:134" ht="15" x14ac:dyDescent="0.25">
      <c r="A409" s="216">
        <v>118</v>
      </c>
      <c r="B409" s="216">
        <v>108</v>
      </c>
      <c r="C409" s="216" t="s">
        <v>1107</v>
      </c>
      <c r="D409" s="2">
        <v>99712</v>
      </c>
      <c r="E409" s="2">
        <v>99712</v>
      </c>
      <c r="F409" s="217" t="s">
        <v>703</v>
      </c>
      <c r="G409" s="20">
        <v>3</v>
      </c>
      <c r="H409" s="20">
        <v>2</v>
      </c>
      <c r="I409" s="20">
        <v>2</v>
      </c>
      <c r="J409" s="20">
        <v>0</v>
      </c>
      <c r="K409" s="20">
        <v>0</v>
      </c>
      <c r="L409" s="20">
        <v>0</v>
      </c>
      <c r="M409" s="20">
        <v>0</v>
      </c>
      <c r="N409" s="20">
        <v>0</v>
      </c>
      <c r="O409" s="20">
        <v>0</v>
      </c>
      <c r="P409" s="20">
        <v>0</v>
      </c>
      <c r="Q409" s="20">
        <v>0</v>
      </c>
      <c r="R409" s="20">
        <v>0</v>
      </c>
      <c r="S409" s="20">
        <v>834.49503068156923</v>
      </c>
      <c r="T409" s="20">
        <v>834.49503068156923</v>
      </c>
      <c r="U409" s="20">
        <v>1408.3846153846155</v>
      </c>
      <c r="V409" s="20">
        <v>0</v>
      </c>
      <c r="W409" s="20">
        <v>0</v>
      </c>
      <c r="X409" s="20">
        <v>1365.173957061457</v>
      </c>
      <c r="Y409" s="20">
        <v>4.5824670824670823E-2</v>
      </c>
      <c r="Z409" s="20">
        <v>1.9515765765765767</v>
      </c>
      <c r="AA409" s="20">
        <v>2.5987525987525989E-3</v>
      </c>
      <c r="AB409" s="218">
        <v>0</v>
      </c>
      <c r="AC409" s="218">
        <v>0</v>
      </c>
      <c r="AD409" s="219">
        <v>2</v>
      </c>
      <c r="AE409" s="220">
        <v>4.5824670824670823E-2</v>
      </c>
      <c r="AF409" s="220">
        <v>1.9515765765765767</v>
      </c>
      <c r="AG409" s="221">
        <v>1.9974012474012475</v>
      </c>
      <c r="AH409" s="220">
        <v>2.5987525987525989E-3</v>
      </c>
      <c r="AI409" s="220">
        <v>4.1659861025822545E-2</v>
      </c>
      <c r="AJ409" s="220">
        <v>1.7742060662585184</v>
      </c>
      <c r="AK409" s="220">
        <v>1.8158659272843409</v>
      </c>
      <c r="AL409" s="220">
        <v>2.3625630071354943E-3</v>
      </c>
      <c r="AM409" s="220">
        <v>4.1812909251143796E-2</v>
      </c>
      <c r="AN409" s="220">
        <v>1.7807240690340618</v>
      </c>
      <c r="AO409" s="220">
        <v>1.8225369782852057</v>
      </c>
      <c r="AP409" s="220">
        <v>2.3712424906130701E-3</v>
      </c>
      <c r="AQ409" s="220">
        <v>0</v>
      </c>
      <c r="AR409" s="220">
        <v>0</v>
      </c>
      <c r="AS409" s="220">
        <v>1.6508295817689698</v>
      </c>
      <c r="AT409" s="220">
        <v>1.7313824503232471</v>
      </c>
      <c r="AU409" s="220">
        <v>1.8158659272843409</v>
      </c>
      <c r="AV409" s="220">
        <v>1.9044718082111811</v>
      </c>
      <c r="AW409" s="220">
        <v>1.9974012474012475</v>
      </c>
      <c r="AX409" s="220">
        <v>1.6629813571702954</v>
      </c>
      <c r="AY409" s="220">
        <v>1.740932226607854</v>
      </c>
      <c r="AZ409" s="220">
        <v>1.8225369782852054</v>
      </c>
      <c r="BA409" s="220">
        <v>1.9079668848965303</v>
      </c>
      <c r="BB409" s="220">
        <v>1.9974012474012475</v>
      </c>
      <c r="BC409" s="220">
        <v>0</v>
      </c>
      <c r="BD409" s="220">
        <v>0</v>
      </c>
      <c r="BE409" s="220">
        <v>0</v>
      </c>
      <c r="BF409" s="220">
        <v>0</v>
      </c>
      <c r="BG409" s="220">
        <v>0</v>
      </c>
      <c r="BH409" s="222">
        <v>2.022683901545177</v>
      </c>
      <c r="BI409" s="222">
        <v>2.0482865778185571</v>
      </c>
      <c r="BJ409" s="222">
        <v>2.0742133269892693</v>
      </c>
      <c r="BK409" s="223">
        <v>2.0605762844154167</v>
      </c>
      <c r="BL409" s="223">
        <v>2.0470288994133008</v>
      </c>
      <c r="BM409" s="223">
        <v>2.0617242445512174</v>
      </c>
      <c r="BN409" s="223">
        <v>2.076525085595315</v>
      </c>
      <c r="BO409" s="223">
        <v>2.0914321798865152</v>
      </c>
      <c r="BP409" s="223">
        <v>2.1064462902025864</v>
      </c>
      <c r="BQ409" s="223">
        <v>2.1215681847971783</v>
      </c>
      <c r="BR409" s="223">
        <v>2.1334778730443333</v>
      </c>
      <c r="BS409" s="223">
        <v>2.145454417815432</v>
      </c>
      <c r="BT409" s="223">
        <v>2.1574981944179301</v>
      </c>
      <c r="BU409" s="223">
        <v>2.1696095802661186</v>
      </c>
      <c r="BV409" s="223">
        <v>2.1817889548929497</v>
      </c>
      <c r="BW409" s="222">
        <v>2.022683901545177</v>
      </c>
      <c r="BX409" s="222">
        <v>2.0482865778185571</v>
      </c>
      <c r="BY409" s="222">
        <v>2.0742133269892693</v>
      </c>
      <c r="BZ409" s="223">
        <v>2.0605762844154167</v>
      </c>
      <c r="CA409" s="223">
        <v>2.0470288994133008</v>
      </c>
      <c r="CB409" s="223">
        <v>2.0617242445512174</v>
      </c>
      <c r="CC409" s="223">
        <v>2.076525085595315</v>
      </c>
      <c r="CD409" s="223">
        <v>2.0914321798865152</v>
      </c>
      <c r="CE409" s="223">
        <v>2.1064462902025864</v>
      </c>
      <c r="CF409" s="223">
        <v>2.1215681847971783</v>
      </c>
      <c r="CG409" s="223">
        <v>2.1334778730443333</v>
      </c>
      <c r="CH409" s="223">
        <v>2.145454417815432</v>
      </c>
      <c r="CI409" s="223">
        <v>2.1574981944179301</v>
      </c>
      <c r="CJ409" s="223">
        <v>2.1696095802661186</v>
      </c>
      <c r="CK409" s="223">
        <v>2.1817889548929497</v>
      </c>
      <c r="CL409" s="222">
        <v>0</v>
      </c>
      <c r="CM409" s="222">
        <v>0</v>
      </c>
      <c r="CN409" s="222">
        <v>0</v>
      </c>
      <c r="CO409" s="223">
        <v>0</v>
      </c>
      <c r="CP409" s="223">
        <v>0</v>
      </c>
      <c r="CQ409" s="223">
        <v>0</v>
      </c>
      <c r="CR409" s="223">
        <v>0</v>
      </c>
      <c r="CS409" s="223">
        <v>0</v>
      </c>
      <c r="CT409" s="223">
        <v>0</v>
      </c>
      <c r="CU409" s="223">
        <v>0</v>
      </c>
      <c r="CV409" s="223">
        <v>0</v>
      </c>
      <c r="CW409" s="223">
        <v>0</v>
      </c>
      <c r="CX409" s="223">
        <v>0</v>
      </c>
      <c r="CY409" s="223">
        <v>0</v>
      </c>
      <c r="CZ409" s="223">
        <v>0</v>
      </c>
      <c r="DA409" s="224">
        <v>2.6316470225672354E-3</v>
      </c>
      <c r="DB409" s="224">
        <v>2.6649578165737148E-3</v>
      </c>
      <c r="DC409" s="224">
        <v>2.6986902510919455E-3</v>
      </c>
      <c r="DD409" s="225">
        <v>2.6809475467283591E-3</v>
      </c>
      <c r="DE409" s="225">
        <v>2.6633214928614372E-3</v>
      </c>
      <c r="DF409" s="225">
        <v>2.6824411196346831E-3</v>
      </c>
      <c r="DG409" s="225">
        <v>2.7016980036368918E-3</v>
      </c>
      <c r="DH409" s="225">
        <v>2.7210931302192494E-3</v>
      </c>
      <c r="DI409" s="225">
        <v>2.7406274918066438E-3</v>
      </c>
      <c r="DJ409" s="225">
        <v>2.7603020879484494E-3</v>
      </c>
      <c r="DK409" s="225">
        <v>2.775797388816463E-3</v>
      </c>
      <c r="DL409" s="225">
        <v>2.7913796744931463E-3</v>
      </c>
      <c r="DM409" s="225">
        <v>2.8070494332785977E-3</v>
      </c>
      <c r="DN409" s="225">
        <v>2.8228071562140496E-3</v>
      </c>
      <c r="DO409" s="225">
        <v>2.8386533370972542E-3</v>
      </c>
      <c r="DP409" s="224">
        <v>0</v>
      </c>
      <c r="DQ409" s="224">
        <v>0</v>
      </c>
      <c r="DR409" s="224">
        <v>0</v>
      </c>
      <c r="DS409" s="225">
        <v>0</v>
      </c>
      <c r="DT409" s="225">
        <v>0</v>
      </c>
      <c r="DU409" s="225">
        <v>0</v>
      </c>
      <c r="DV409" s="225">
        <v>0</v>
      </c>
      <c r="DW409" s="225">
        <v>0</v>
      </c>
      <c r="DX409" s="225">
        <v>0</v>
      </c>
      <c r="DY409" s="225">
        <v>0</v>
      </c>
      <c r="DZ409" s="225">
        <v>0</v>
      </c>
      <c r="EA409" s="225">
        <v>0</v>
      </c>
      <c r="EB409" s="225">
        <v>0</v>
      </c>
      <c r="EC409" s="225">
        <v>0</v>
      </c>
      <c r="ED409" s="225">
        <v>0</v>
      </c>
    </row>
    <row r="410" spans="1:134" ht="15" x14ac:dyDescent="0.25">
      <c r="A410" s="216">
        <v>112</v>
      </c>
      <c r="B410" s="216">
        <v>109</v>
      </c>
      <c r="C410" s="216" t="s">
        <v>1108</v>
      </c>
      <c r="D410" s="2">
        <v>99712</v>
      </c>
      <c r="E410" s="2">
        <v>99712</v>
      </c>
      <c r="F410" s="217" t="s">
        <v>703</v>
      </c>
      <c r="G410" s="20">
        <v>6</v>
      </c>
      <c r="H410" s="20">
        <v>4</v>
      </c>
      <c r="I410" s="20">
        <v>3</v>
      </c>
      <c r="J410" s="20">
        <v>1</v>
      </c>
      <c r="K410" s="20">
        <v>0</v>
      </c>
      <c r="L410" s="20">
        <v>2</v>
      </c>
      <c r="M410" s="20">
        <v>2</v>
      </c>
      <c r="N410" s="20">
        <v>2</v>
      </c>
      <c r="O410" s="20">
        <v>0</v>
      </c>
      <c r="P410" s="20">
        <v>0</v>
      </c>
      <c r="Q410" s="20">
        <v>4</v>
      </c>
      <c r="R410" s="20">
        <v>0</v>
      </c>
      <c r="S410" s="20">
        <v>2022</v>
      </c>
      <c r="T410" s="20">
        <v>2022</v>
      </c>
      <c r="U410" s="20">
        <v>2057.5</v>
      </c>
      <c r="V410" s="20">
        <v>0</v>
      </c>
      <c r="W410" s="20">
        <v>0</v>
      </c>
      <c r="X410" s="20">
        <v>2039.75</v>
      </c>
      <c r="Y410" s="20">
        <v>0</v>
      </c>
      <c r="Z410" s="20">
        <v>4</v>
      </c>
      <c r="AA410" s="20">
        <v>0</v>
      </c>
      <c r="AB410" s="218">
        <v>2</v>
      </c>
      <c r="AC410" s="218">
        <v>0</v>
      </c>
      <c r="AD410" s="219">
        <v>6</v>
      </c>
      <c r="AE410" s="220">
        <v>0</v>
      </c>
      <c r="AF410" s="220">
        <v>3</v>
      </c>
      <c r="AG410" s="221">
        <v>3</v>
      </c>
      <c r="AH410" s="220">
        <v>0</v>
      </c>
      <c r="AI410" s="220">
        <v>0</v>
      </c>
      <c r="AJ410" s="220">
        <v>3.636456980582953</v>
      </c>
      <c r="AK410" s="220">
        <v>3.636456980582953</v>
      </c>
      <c r="AL410" s="220">
        <v>0</v>
      </c>
      <c r="AM410" s="220">
        <v>0</v>
      </c>
      <c r="AN410" s="220">
        <v>2.7373623311637276</v>
      </c>
      <c r="AO410" s="220">
        <v>2.7373623311637276</v>
      </c>
      <c r="AP410" s="220">
        <v>0</v>
      </c>
      <c r="AQ410" s="220">
        <v>1.8596827016276773</v>
      </c>
      <c r="AR410" s="220">
        <v>0</v>
      </c>
      <c r="AS410" s="220">
        <v>3.3059548429076218</v>
      </c>
      <c r="AT410" s="220">
        <v>3.4672701893540752</v>
      </c>
      <c r="AU410" s="220">
        <v>3.636456980582953</v>
      </c>
      <c r="AV410" s="220">
        <v>3.8138993067898124</v>
      </c>
      <c r="AW410" s="220">
        <v>4</v>
      </c>
      <c r="AX410" s="220">
        <v>2.4977175106913725</v>
      </c>
      <c r="AY410" s="220">
        <v>2.6147959437888453</v>
      </c>
      <c r="AZ410" s="220">
        <v>2.7373623311637276</v>
      </c>
      <c r="BA410" s="220">
        <v>2.8656739161131335</v>
      </c>
      <c r="BB410" s="220">
        <v>3</v>
      </c>
      <c r="BC410" s="220">
        <v>1.7292098753666085</v>
      </c>
      <c r="BD410" s="220">
        <v>1.7932600739165065</v>
      </c>
      <c r="BE410" s="220">
        <v>1.8596827016276773</v>
      </c>
      <c r="BF410" s="220">
        <v>1.9285656336395076</v>
      </c>
      <c r="BG410" s="220">
        <v>2</v>
      </c>
      <c r="BH410" s="222">
        <v>4.0536264218823037</v>
      </c>
      <c r="BI410" s="222">
        <v>4.107971792045582</v>
      </c>
      <c r="BJ410" s="222">
        <v>4.163045749145792</v>
      </c>
      <c r="BK410" s="223">
        <v>4.1356755498614195</v>
      </c>
      <c r="BL410" s="223">
        <v>4.1084852976287989</v>
      </c>
      <c r="BM410" s="223">
        <v>4.1379795609779961</v>
      </c>
      <c r="BN410" s="223">
        <v>4.1676855596767171</v>
      </c>
      <c r="BO410" s="223">
        <v>4.197604813744559</v>
      </c>
      <c r="BP410" s="223">
        <v>4.2277388541131327</v>
      </c>
      <c r="BQ410" s="223">
        <v>4.2580892227044007</v>
      </c>
      <c r="BR410" s="223">
        <v>4.2819925389090736</v>
      </c>
      <c r="BS410" s="223">
        <v>4.306030039367692</v>
      </c>
      <c r="BT410" s="223">
        <v>4.3302024773403414</v>
      </c>
      <c r="BU410" s="223">
        <v>4.3545106103156268</v>
      </c>
      <c r="BV410" s="223">
        <v>4.378955200034409</v>
      </c>
      <c r="BW410" s="222">
        <v>3.040219816411728</v>
      </c>
      <c r="BX410" s="222">
        <v>3.0809788440341865</v>
      </c>
      <c r="BY410" s="222">
        <v>3.1222843118593442</v>
      </c>
      <c r="BZ410" s="223">
        <v>3.1017566623960651</v>
      </c>
      <c r="CA410" s="223">
        <v>3.0813639732215998</v>
      </c>
      <c r="CB410" s="223">
        <v>3.1034846707334971</v>
      </c>
      <c r="CC410" s="223">
        <v>3.125764169757538</v>
      </c>
      <c r="CD410" s="223">
        <v>3.1482036103084194</v>
      </c>
      <c r="CE410" s="223">
        <v>3.1708041405848495</v>
      </c>
      <c r="CF410" s="223">
        <v>3.1935669170283005</v>
      </c>
      <c r="CG410" s="223">
        <v>3.2114944041818054</v>
      </c>
      <c r="CH410" s="223">
        <v>3.2295225295257692</v>
      </c>
      <c r="CI410" s="223">
        <v>3.2476518580052565</v>
      </c>
      <c r="CJ410" s="223">
        <v>3.2658829577367205</v>
      </c>
      <c r="CK410" s="223">
        <v>3.2842164000258069</v>
      </c>
      <c r="CL410" s="222">
        <v>2.0268132109411519</v>
      </c>
      <c r="CM410" s="222">
        <v>2.053985896022791</v>
      </c>
      <c r="CN410" s="222">
        <v>2.081522874572896</v>
      </c>
      <c r="CO410" s="223">
        <v>2.0678377749307097</v>
      </c>
      <c r="CP410" s="223">
        <v>2.0542426488143994</v>
      </c>
      <c r="CQ410" s="223">
        <v>2.0689897804889981</v>
      </c>
      <c r="CR410" s="223">
        <v>2.0838427798383585</v>
      </c>
      <c r="CS410" s="223">
        <v>2.0988024068722795</v>
      </c>
      <c r="CT410" s="223">
        <v>2.1138694270565663</v>
      </c>
      <c r="CU410" s="223">
        <v>2.1290446113522004</v>
      </c>
      <c r="CV410" s="223">
        <v>2.1409962694545368</v>
      </c>
      <c r="CW410" s="223">
        <v>2.153015019683846</v>
      </c>
      <c r="CX410" s="223">
        <v>2.1651012386701707</v>
      </c>
      <c r="CY410" s="223">
        <v>2.1772553051578134</v>
      </c>
      <c r="CZ410" s="223">
        <v>2.1894776000172045</v>
      </c>
      <c r="DA410" s="224">
        <v>0</v>
      </c>
      <c r="DB410" s="224">
        <v>0</v>
      </c>
      <c r="DC410" s="224">
        <v>0</v>
      </c>
      <c r="DD410" s="225">
        <v>0</v>
      </c>
      <c r="DE410" s="225">
        <v>0</v>
      </c>
      <c r="DF410" s="225">
        <v>0</v>
      </c>
      <c r="DG410" s="225">
        <v>0</v>
      </c>
      <c r="DH410" s="225">
        <v>0</v>
      </c>
      <c r="DI410" s="225">
        <v>0</v>
      </c>
      <c r="DJ410" s="225">
        <v>0</v>
      </c>
      <c r="DK410" s="225">
        <v>0</v>
      </c>
      <c r="DL410" s="225">
        <v>0</v>
      </c>
      <c r="DM410" s="225">
        <v>0</v>
      </c>
      <c r="DN410" s="225">
        <v>0</v>
      </c>
      <c r="DO410" s="225">
        <v>0</v>
      </c>
      <c r="DP410" s="224">
        <v>0</v>
      </c>
      <c r="DQ410" s="224">
        <v>0</v>
      </c>
      <c r="DR410" s="224">
        <v>0</v>
      </c>
      <c r="DS410" s="225">
        <v>0</v>
      </c>
      <c r="DT410" s="225">
        <v>0</v>
      </c>
      <c r="DU410" s="225">
        <v>0</v>
      </c>
      <c r="DV410" s="225">
        <v>0</v>
      </c>
      <c r="DW410" s="225">
        <v>0</v>
      </c>
      <c r="DX410" s="225">
        <v>0</v>
      </c>
      <c r="DY410" s="225">
        <v>0</v>
      </c>
      <c r="DZ410" s="225">
        <v>0</v>
      </c>
      <c r="EA410" s="225">
        <v>0</v>
      </c>
      <c r="EB410" s="225">
        <v>0</v>
      </c>
      <c r="EC410" s="225">
        <v>0</v>
      </c>
      <c r="ED410" s="225">
        <v>0</v>
      </c>
    </row>
    <row r="411" spans="1:134" ht="15" x14ac:dyDescent="0.25">
      <c r="A411" s="216">
        <v>114</v>
      </c>
      <c r="B411" s="216">
        <v>109</v>
      </c>
      <c r="C411" s="216" t="s">
        <v>1109</v>
      </c>
      <c r="D411" s="2">
        <v>99712</v>
      </c>
      <c r="E411" s="2">
        <v>99712</v>
      </c>
      <c r="F411" s="217" t="s">
        <v>703</v>
      </c>
      <c r="G411" s="20">
        <v>2</v>
      </c>
      <c r="H411" s="20">
        <v>1</v>
      </c>
      <c r="I411" s="20">
        <v>1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0</v>
      </c>
      <c r="P411" s="20">
        <v>0</v>
      </c>
      <c r="Q411" s="20">
        <v>0</v>
      </c>
      <c r="R411" s="20">
        <v>0</v>
      </c>
      <c r="S411" s="20">
        <v>834.49503068156923</v>
      </c>
      <c r="T411" s="20">
        <v>834.49503068156923</v>
      </c>
      <c r="U411" s="20">
        <v>1408.3846153846155</v>
      </c>
      <c r="V411" s="20">
        <v>0</v>
      </c>
      <c r="W411" s="20">
        <v>0</v>
      </c>
      <c r="X411" s="20">
        <v>1365.173957061457</v>
      </c>
      <c r="Y411" s="20">
        <v>2.2912335412335411E-2</v>
      </c>
      <c r="Z411" s="20">
        <v>0.97578828828828834</v>
      </c>
      <c r="AA411" s="20">
        <v>1.2993762993762994E-3</v>
      </c>
      <c r="AB411" s="218">
        <v>0</v>
      </c>
      <c r="AC411" s="218">
        <v>0</v>
      </c>
      <c r="AD411" s="219">
        <v>1</v>
      </c>
      <c r="AE411" s="220">
        <v>2.2912335412335411E-2</v>
      </c>
      <c r="AF411" s="220">
        <v>0.97578828828828834</v>
      </c>
      <c r="AG411" s="221">
        <v>0.99870062370062374</v>
      </c>
      <c r="AH411" s="220">
        <v>1.2993762993762994E-3</v>
      </c>
      <c r="AI411" s="220">
        <v>2.0829930512911272E-2</v>
      </c>
      <c r="AJ411" s="220">
        <v>0.8871030331292592</v>
      </c>
      <c r="AK411" s="220">
        <v>0.90793296364217047</v>
      </c>
      <c r="AL411" s="220">
        <v>1.1812815035677471E-3</v>
      </c>
      <c r="AM411" s="220">
        <v>2.0906454625571898E-2</v>
      </c>
      <c r="AN411" s="220">
        <v>0.89036203451703089</v>
      </c>
      <c r="AO411" s="220">
        <v>0.91126848914260283</v>
      </c>
      <c r="AP411" s="220">
        <v>1.1856212453065351E-3</v>
      </c>
      <c r="AQ411" s="220">
        <v>0</v>
      </c>
      <c r="AR411" s="220">
        <v>0</v>
      </c>
      <c r="AS411" s="220">
        <v>0.82541479088448488</v>
      </c>
      <c r="AT411" s="220">
        <v>0.86569122516162356</v>
      </c>
      <c r="AU411" s="220">
        <v>0.90793296364217047</v>
      </c>
      <c r="AV411" s="220">
        <v>0.95223590410559056</v>
      </c>
      <c r="AW411" s="220">
        <v>0.99870062370062374</v>
      </c>
      <c r="AX411" s="220">
        <v>0.83149067858514769</v>
      </c>
      <c r="AY411" s="220">
        <v>0.87046611330392698</v>
      </c>
      <c r="AZ411" s="220">
        <v>0.91126848914260272</v>
      </c>
      <c r="BA411" s="220">
        <v>0.95398344244826516</v>
      </c>
      <c r="BB411" s="220">
        <v>0.99870062370062374</v>
      </c>
      <c r="BC411" s="220">
        <v>0</v>
      </c>
      <c r="BD411" s="220">
        <v>0</v>
      </c>
      <c r="BE411" s="220">
        <v>0</v>
      </c>
      <c r="BF411" s="220">
        <v>0</v>
      </c>
      <c r="BG411" s="220">
        <v>0</v>
      </c>
      <c r="BH411" s="222">
        <v>1.0120898089457961</v>
      </c>
      <c r="BI411" s="222">
        <v>1.0256584977151229</v>
      </c>
      <c r="BJ411" s="222">
        <v>1.0394090965415332</v>
      </c>
      <c r="BK411" s="223">
        <v>1.0325754377675052</v>
      </c>
      <c r="BL411" s="223">
        <v>1.0257867073016811</v>
      </c>
      <c r="BM411" s="223">
        <v>1.0331506921022895</v>
      </c>
      <c r="BN411" s="223">
        <v>1.040567541959305</v>
      </c>
      <c r="BO411" s="223">
        <v>1.0480376363838579</v>
      </c>
      <c r="BP411" s="223">
        <v>1.0555613576115364</v>
      </c>
      <c r="BQ411" s="223">
        <v>1.0631390906219473</v>
      </c>
      <c r="BR411" s="223">
        <v>1.0691071548224773</v>
      </c>
      <c r="BS411" s="223">
        <v>1.0751087214975339</v>
      </c>
      <c r="BT411" s="223">
        <v>1.0811439787174464</v>
      </c>
      <c r="BU411" s="223">
        <v>1.0872131156083003</v>
      </c>
      <c r="BV411" s="223">
        <v>1.0933163223578635</v>
      </c>
      <c r="BW411" s="222">
        <v>1.0120898089457961</v>
      </c>
      <c r="BX411" s="222">
        <v>1.0256584977151229</v>
      </c>
      <c r="BY411" s="222">
        <v>1.0394090965415332</v>
      </c>
      <c r="BZ411" s="223">
        <v>1.0325754377675052</v>
      </c>
      <c r="CA411" s="223">
        <v>1.0257867073016811</v>
      </c>
      <c r="CB411" s="223">
        <v>1.0331506921022895</v>
      </c>
      <c r="CC411" s="223">
        <v>1.040567541959305</v>
      </c>
      <c r="CD411" s="223">
        <v>1.0480376363838579</v>
      </c>
      <c r="CE411" s="223">
        <v>1.0555613576115364</v>
      </c>
      <c r="CF411" s="223">
        <v>1.0631390906219473</v>
      </c>
      <c r="CG411" s="223">
        <v>1.0691071548224773</v>
      </c>
      <c r="CH411" s="223">
        <v>1.0751087214975339</v>
      </c>
      <c r="CI411" s="223">
        <v>1.0811439787174464</v>
      </c>
      <c r="CJ411" s="223">
        <v>1.0872131156083003</v>
      </c>
      <c r="CK411" s="223">
        <v>1.0933163223578635</v>
      </c>
      <c r="CL411" s="222">
        <v>0</v>
      </c>
      <c r="CM411" s="222">
        <v>0</v>
      </c>
      <c r="CN411" s="222">
        <v>0</v>
      </c>
      <c r="CO411" s="223">
        <v>0</v>
      </c>
      <c r="CP411" s="223">
        <v>0</v>
      </c>
      <c r="CQ411" s="223">
        <v>0</v>
      </c>
      <c r="CR411" s="223">
        <v>0</v>
      </c>
      <c r="CS411" s="223">
        <v>0</v>
      </c>
      <c r="CT411" s="223">
        <v>0</v>
      </c>
      <c r="CU411" s="223">
        <v>0</v>
      </c>
      <c r="CV411" s="223">
        <v>0</v>
      </c>
      <c r="CW411" s="223">
        <v>0</v>
      </c>
      <c r="CX411" s="223">
        <v>0</v>
      </c>
      <c r="CY411" s="223">
        <v>0</v>
      </c>
      <c r="CZ411" s="223">
        <v>0</v>
      </c>
      <c r="DA411" s="224">
        <v>1.3167965247798544E-3</v>
      </c>
      <c r="DB411" s="224">
        <v>1.3344502962726033E-3</v>
      </c>
      <c r="DC411" s="224">
        <v>1.3523407449148232E-3</v>
      </c>
      <c r="DD411" s="225">
        <v>1.3434496978499935E-3</v>
      </c>
      <c r="DE411" s="225">
        <v>1.3346171055187107E-3</v>
      </c>
      <c r="DF411" s="225">
        <v>1.3441981422095879E-3</v>
      </c>
      <c r="DG411" s="225">
        <v>1.3538479598741934E-3</v>
      </c>
      <c r="DH411" s="225">
        <v>1.3635670522818863E-3</v>
      </c>
      <c r="DI411" s="225">
        <v>1.3733559167467295E-3</v>
      </c>
      <c r="DJ411" s="225">
        <v>1.3832150541529368E-3</v>
      </c>
      <c r="DK411" s="225">
        <v>1.3909799047911492E-3</v>
      </c>
      <c r="DL411" s="225">
        <v>1.3987883443891929E-3</v>
      </c>
      <c r="DM411" s="225">
        <v>1.4066406176391441E-3</v>
      </c>
      <c r="DN411" s="225">
        <v>1.4145369706066876E-3</v>
      </c>
      <c r="DO411" s="225">
        <v>1.4224776507388284E-3</v>
      </c>
      <c r="DP411" s="224">
        <v>0</v>
      </c>
      <c r="DQ411" s="224">
        <v>0</v>
      </c>
      <c r="DR411" s="224">
        <v>0</v>
      </c>
      <c r="DS411" s="225">
        <v>0</v>
      </c>
      <c r="DT411" s="225">
        <v>0</v>
      </c>
      <c r="DU411" s="225">
        <v>0</v>
      </c>
      <c r="DV411" s="225">
        <v>0</v>
      </c>
      <c r="DW411" s="225">
        <v>0</v>
      </c>
      <c r="DX411" s="225">
        <v>0</v>
      </c>
      <c r="DY411" s="225">
        <v>0</v>
      </c>
      <c r="DZ411" s="225">
        <v>0</v>
      </c>
      <c r="EA411" s="225">
        <v>0</v>
      </c>
      <c r="EB411" s="225">
        <v>0</v>
      </c>
      <c r="EC411" s="225">
        <v>0</v>
      </c>
      <c r="ED411" s="225">
        <v>0</v>
      </c>
    </row>
    <row r="412" spans="1:134" ht="15" x14ac:dyDescent="0.25">
      <c r="A412" s="216">
        <v>118</v>
      </c>
      <c r="B412" s="216">
        <v>109</v>
      </c>
      <c r="C412" s="216" t="s">
        <v>1110</v>
      </c>
      <c r="D412" s="2">
        <v>99712</v>
      </c>
      <c r="E412" s="2">
        <v>99712</v>
      </c>
      <c r="F412" s="217" t="s">
        <v>703</v>
      </c>
      <c r="G412" s="20">
        <v>0</v>
      </c>
      <c r="H412" s="20">
        <v>1</v>
      </c>
      <c r="I412" s="20">
        <v>0</v>
      </c>
      <c r="J412" s="20">
        <v>1</v>
      </c>
      <c r="K412" s="20">
        <v>0</v>
      </c>
      <c r="L412" s="20">
        <v>0</v>
      </c>
      <c r="M412" s="20">
        <v>0</v>
      </c>
      <c r="N412" s="20">
        <v>0</v>
      </c>
      <c r="O412" s="20">
        <v>0</v>
      </c>
      <c r="P412" s="20">
        <v>0</v>
      </c>
      <c r="Q412" s="20">
        <v>0</v>
      </c>
      <c r="R412" s="20">
        <v>0</v>
      </c>
      <c r="S412" s="20">
        <v>834.49503068156923</v>
      </c>
      <c r="T412" s="20">
        <v>834.49503068156923</v>
      </c>
      <c r="U412" s="20">
        <v>1408.3846153846155</v>
      </c>
      <c r="V412" s="20">
        <v>0</v>
      </c>
      <c r="W412" s="20">
        <v>0</v>
      </c>
      <c r="X412" s="20">
        <v>1365.173957061457</v>
      </c>
      <c r="Y412" s="20">
        <v>2.2912335412335411E-2</v>
      </c>
      <c r="Z412" s="20">
        <v>0.97578828828828834</v>
      </c>
      <c r="AA412" s="20">
        <v>1.2993762993762994E-3</v>
      </c>
      <c r="AB412" s="218">
        <v>0</v>
      </c>
      <c r="AC412" s="218">
        <v>0</v>
      </c>
      <c r="AD412" s="219">
        <v>1</v>
      </c>
      <c r="AE412" s="220">
        <v>0</v>
      </c>
      <c r="AF412" s="220">
        <v>0</v>
      </c>
      <c r="AG412" s="221">
        <v>0</v>
      </c>
      <c r="AH412" s="220">
        <v>0</v>
      </c>
      <c r="AI412" s="220">
        <v>2.0829930512911272E-2</v>
      </c>
      <c r="AJ412" s="220">
        <v>0.8871030331292592</v>
      </c>
      <c r="AK412" s="220">
        <v>0.90793296364217047</v>
      </c>
      <c r="AL412" s="220">
        <v>1.1812815035677471E-3</v>
      </c>
      <c r="AM412" s="220">
        <v>0</v>
      </c>
      <c r="AN412" s="220">
        <v>0</v>
      </c>
      <c r="AO412" s="220">
        <v>0</v>
      </c>
      <c r="AP412" s="220">
        <v>0</v>
      </c>
      <c r="AQ412" s="220">
        <v>0</v>
      </c>
      <c r="AR412" s="220">
        <v>0</v>
      </c>
      <c r="AS412" s="220">
        <v>0.82541479088448488</v>
      </c>
      <c r="AT412" s="220">
        <v>0.86569122516162356</v>
      </c>
      <c r="AU412" s="220">
        <v>0.90793296364217047</v>
      </c>
      <c r="AV412" s="220">
        <v>0.95223590410559056</v>
      </c>
      <c r="AW412" s="220">
        <v>0.99870062370062374</v>
      </c>
      <c r="AX412" s="220">
        <v>0</v>
      </c>
      <c r="AY412" s="220">
        <v>0</v>
      </c>
      <c r="AZ412" s="220">
        <v>0</v>
      </c>
      <c r="BA412" s="220">
        <v>0</v>
      </c>
      <c r="BB412" s="220">
        <v>0</v>
      </c>
      <c r="BC412" s="220">
        <v>0</v>
      </c>
      <c r="BD412" s="220">
        <v>0</v>
      </c>
      <c r="BE412" s="220">
        <v>0</v>
      </c>
      <c r="BF412" s="220">
        <v>0</v>
      </c>
      <c r="BG412" s="220">
        <v>0</v>
      </c>
      <c r="BH412" s="222">
        <v>1.0113419507725885</v>
      </c>
      <c r="BI412" s="222">
        <v>1.0241432889092785</v>
      </c>
      <c r="BJ412" s="222">
        <v>1.0371066634946347</v>
      </c>
      <c r="BK412" s="223">
        <v>1.0302881422077084</v>
      </c>
      <c r="BL412" s="223">
        <v>1.0235144497066504</v>
      </c>
      <c r="BM412" s="223">
        <v>1.0308621222756087</v>
      </c>
      <c r="BN412" s="223">
        <v>1.0382625427976575</v>
      </c>
      <c r="BO412" s="223">
        <v>1.0457160899432576</v>
      </c>
      <c r="BP412" s="223">
        <v>1.0532231451012932</v>
      </c>
      <c r="BQ412" s="223">
        <v>1.0607840923985892</v>
      </c>
      <c r="BR412" s="223">
        <v>1.0667389365221667</v>
      </c>
      <c r="BS412" s="223">
        <v>1.072727208907716</v>
      </c>
      <c r="BT412" s="223">
        <v>1.0787490972089651</v>
      </c>
      <c r="BU412" s="223">
        <v>1.0848047901330593</v>
      </c>
      <c r="BV412" s="223">
        <v>1.0908944774464748</v>
      </c>
      <c r="BW412" s="222">
        <v>0</v>
      </c>
      <c r="BX412" s="222">
        <v>0</v>
      </c>
      <c r="BY412" s="222">
        <v>0</v>
      </c>
      <c r="BZ412" s="223">
        <v>0</v>
      </c>
      <c r="CA412" s="223">
        <v>0</v>
      </c>
      <c r="CB412" s="223">
        <v>0</v>
      </c>
      <c r="CC412" s="223">
        <v>0</v>
      </c>
      <c r="CD412" s="223">
        <v>0</v>
      </c>
      <c r="CE412" s="223">
        <v>0</v>
      </c>
      <c r="CF412" s="223">
        <v>0</v>
      </c>
      <c r="CG412" s="223">
        <v>0</v>
      </c>
      <c r="CH412" s="223">
        <v>0</v>
      </c>
      <c r="CI412" s="223">
        <v>0</v>
      </c>
      <c r="CJ412" s="223">
        <v>0</v>
      </c>
      <c r="CK412" s="223">
        <v>0</v>
      </c>
      <c r="CL412" s="222">
        <v>0</v>
      </c>
      <c r="CM412" s="222">
        <v>0</v>
      </c>
      <c r="CN412" s="222">
        <v>0</v>
      </c>
      <c r="CO412" s="223">
        <v>0</v>
      </c>
      <c r="CP412" s="223">
        <v>0</v>
      </c>
      <c r="CQ412" s="223">
        <v>0</v>
      </c>
      <c r="CR412" s="223">
        <v>0</v>
      </c>
      <c r="CS412" s="223">
        <v>0</v>
      </c>
      <c r="CT412" s="223">
        <v>0</v>
      </c>
      <c r="CU412" s="223">
        <v>0</v>
      </c>
      <c r="CV412" s="223">
        <v>0</v>
      </c>
      <c r="CW412" s="223">
        <v>0</v>
      </c>
      <c r="CX412" s="223">
        <v>0</v>
      </c>
      <c r="CY412" s="223">
        <v>0</v>
      </c>
      <c r="CZ412" s="223">
        <v>0</v>
      </c>
      <c r="DA412" s="224">
        <v>1.3158235112836177E-3</v>
      </c>
      <c r="DB412" s="224">
        <v>1.3324789082868574E-3</v>
      </c>
      <c r="DC412" s="224">
        <v>1.3493451255459728E-3</v>
      </c>
      <c r="DD412" s="225">
        <v>1.3404737733641796E-3</v>
      </c>
      <c r="DE412" s="225">
        <v>1.3316607464307186E-3</v>
      </c>
      <c r="DF412" s="225">
        <v>1.3412205598173415E-3</v>
      </c>
      <c r="DG412" s="225">
        <v>1.3508490018184459E-3</v>
      </c>
      <c r="DH412" s="225">
        <v>1.3605465651096247E-3</v>
      </c>
      <c r="DI412" s="225">
        <v>1.3703137459033219E-3</v>
      </c>
      <c r="DJ412" s="225">
        <v>1.3801510439742247E-3</v>
      </c>
      <c r="DK412" s="225">
        <v>1.3878986944082315E-3</v>
      </c>
      <c r="DL412" s="225">
        <v>1.3956898372465732E-3</v>
      </c>
      <c r="DM412" s="225">
        <v>1.4035247166392989E-3</v>
      </c>
      <c r="DN412" s="225">
        <v>1.4114035781070248E-3</v>
      </c>
      <c r="DO412" s="225">
        <v>1.4193266685486271E-3</v>
      </c>
      <c r="DP412" s="224">
        <v>0</v>
      </c>
      <c r="DQ412" s="224">
        <v>0</v>
      </c>
      <c r="DR412" s="224">
        <v>0</v>
      </c>
      <c r="DS412" s="225">
        <v>0</v>
      </c>
      <c r="DT412" s="225">
        <v>0</v>
      </c>
      <c r="DU412" s="225">
        <v>0</v>
      </c>
      <c r="DV412" s="225">
        <v>0</v>
      </c>
      <c r="DW412" s="225">
        <v>0</v>
      </c>
      <c r="DX412" s="225">
        <v>0</v>
      </c>
      <c r="DY412" s="225">
        <v>0</v>
      </c>
      <c r="DZ412" s="225">
        <v>0</v>
      </c>
      <c r="EA412" s="225">
        <v>0</v>
      </c>
      <c r="EB412" s="225">
        <v>0</v>
      </c>
      <c r="EC412" s="225">
        <v>0</v>
      </c>
      <c r="ED412" s="225">
        <v>0</v>
      </c>
    </row>
    <row r="413" spans="1:134" ht="15" x14ac:dyDescent="0.25">
      <c r="A413" s="216">
        <v>118</v>
      </c>
      <c r="B413" s="216">
        <v>110</v>
      </c>
      <c r="C413" s="216" t="s">
        <v>1111</v>
      </c>
      <c r="D413" s="2">
        <v>99712</v>
      </c>
      <c r="E413" s="2">
        <v>99712</v>
      </c>
      <c r="F413" s="217" t="s">
        <v>703</v>
      </c>
      <c r="G413" s="20">
        <v>0</v>
      </c>
      <c r="H413" s="20">
        <v>1</v>
      </c>
      <c r="I413" s="20">
        <v>0</v>
      </c>
      <c r="J413" s="20">
        <v>1</v>
      </c>
      <c r="K413" s="20">
        <v>0</v>
      </c>
      <c r="L413" s="20">
        <v>0</v>
      </c>
      <c r="M413" s="20">
        <v>0</v>
      </c>
      <c r="N413" s="20">
        <v>0</v>
      </c>
      <c r="O413" s="20">
        <v>0</v>
      </c>
      <c r="P413" s="20">
        <v>0</v>
      </c>
      <c r="Q413" s="20">
        <v>0</v>
      </c>
      <c r="R413" s="20">
        <v>0</v>
      </c>
      <c r="S413" s="20">
        <v>834.49503068156923</v>
      </c>
      <c r="T413" s="20">
        <v>834.49503068156923</v>
      </c>
      <c r="U413" s="20">
        <v>1408.3846153846155</v>
      </c>
      <c r="V413" s="20">
        <v>0</v>
      </c>
      <c r="W413" s="20">
        <v>0</v>
      </c>
      <c r="X413" s="20">
        <v>1365.173957061457</v>
      </c>
      <c r="Y413" s="20">
        <v>2.2912335412335411E-2</v>
      </c>
      <c r="Z413" s="20">
        <v>0.97578828828828834</v>
      </c>
      <c r="AA413" s="20">
        <v>1.2993762993762994E-3</v>
      </c>
      <c r="AB413" s="218">
        <v>0</v>
      </c>
      <c r="AC413" s="218">
        <v>0</v>
      </c>
      <c r="AD413" s="219">
        <v>1</v>
      </c>
      <c r="AE413" s="220">
        <v>0</v>
      </c>
      <c r="AF413" s="220">
        <v>0</v>
      </c>
      <c r="AG413" s="221">
        <v>0</v>
      </c>
      <c r="AH413" s="220">
        <v>0</v>
      </c>
      <c r="AI413" s="220">
        <v>2.0829930512911272E-2</v>
      </c>
      <c r="AJ413" s="220">
        <v>0.8871030331292592</v>
      </c>
      <c r="AK413" s="220">
        <v>0.90793296364217047</v>
      </c>
      <c r="AL413" s="220">
        <v>1.1812815035677471E-3</v>
      </c>
      <c r="AM413" s="220">
        <v>0</v>
      </c>
      <c r="AN413" s="220">
        <v>0</v>
      </c>
      <c r="AO413" s="220">
        <v>0</v>
      </c>
      <c r="AP413" s="220">
        <v>0</v>
      </c>
      <c r="AQ413" s="220">
        <v>0</v>
      </c>
      <c r="AR413" s="220">
        <v>0</v>
      </c>
      <c r="AS413" s="220">
        <v>0.82541479088448488</v>
      </c>
      <c r="AT413" s="220">
        <v>0.86569122516162356</v>
      </c>
      <c r="AU413" s="220">
        <v>0.90793296364217047</v>
      </c>
      <c r="AV413" s="220">
        <v>0.95223590410559056</v>
      </c>
      <c r="AW413" s="220">
        <v>0.99870062370062374</v>
      </c>
      <c r="AX413" s="220">
        <v>0</v>
      </c>
      <c r="AY413" s="220">
        <v>0</v>
      </c>
      <c r="AZ413" s="220">
        <v>0</v>
      </c>
      <c r="BA413" s="220">
        <v>0</v>
      </c>
      <c r="BB413" s="220">
        <v>0</v>
      </c>
      <c r="BC413" s="220">
        <v>0</v>
      </c>
      <c r="BD413" s="220">
        <v>0</v>
      </c>
      <c r="BE413" s="220">
        <v>0</v>
      </c>
      <c r="BF413" s="220">
        <v>0</v>
      </c>
      <c r="BG413" s="220">
        <v>0</v>
      </c>
      <c r="BH413" s="222">
        <v>1.0120898089457961</v>
      </c>
      <c r="BI413" s="222">
        <v>1.0256584977151229</v>
      </c>
      <c r="BJ413" s="222">
        <v>1.0394090965415332</v>
      </c>
      <c r="BK413" s="223">
        <v>1.0325754377675052</v>
      </c>
      <c r="BL413" s="223">
        <v>1.0257867073016811</v>
      </c>
      <c r="BM413" s="223">
        <v>1.0331506921022895</v>
      </c>
      <c r="BN413" s="223">
        <v>1.040567541959305</v>
      </c>
      <c r="BO413" s="223">
        <v>1.0480376363838579</v>
      </c>
      <c r="BP413" s="223">
        <v>1.0555613576115364</v>
      </c>
      <c r="BQ413" s="223">
        <v>1.0631390906219473</v>
      </c>
      <c r="BR413" s="223">
        <v>1.0691071548224773</v>
      </c>
      <c r="BS413" s="223">
        <v>1.0751087214975339</v>
      </c>
      <c r="BT413" s="223">
        <v>1.0811439787174464</v>
      </c>
      <c r="BU413" s="223">
        <v>1.0872131156083003</v>
      </c>
      <c r="BV413" s="223">
        <v>1.0933163223578635</v>
      </c>
      <c r="BW413" s="222">
        <v>0</v>
      </c>
      <c r="BX413" s="222">
        <v>0</v>
      </c>
      <c r="BY413" s="222">
        <v>0</v>
      </c>
      <c r="BZ413" s="223">
        <v>0</v>
      </c>
      <c r="CA413" s="223">
        <v>0</v>
      </c>
      <c r="CB413" s="223">
        <v>0</v>
      </c>
      <c r="CC413" s="223">
        <v>0</v>
      </c>
      <c r="CD413" s="223">
        <v>0</v>
      </c>
      <c r="CE413" s="223">
        <v>0</v>
      </c>
      <c r="CF413" s="223">
        <v>0</v>
      </c>
      <c r="CG413" s="223">
        <v>0</v>
      </c>
      <c r="CH413" s="223">
        <v>0</v>
      </c>
      <c r="CI413" s="223">
        <v>0</v>
      </c>
      <c r="CJ413" s="223">
        <v>0</v>
      </c>
      <c r="CK413" s="223">
        <v>0</v>
      </c>
      <c r="CL413" s="222">
        <v>0</v>
      </c>
      <c r="CM413" s="222">
        <v>0</v>
      </c>
      <c r="CN413" s="222">
        <v>0</v>
      </c>
      <c r="CO413" s="223">
        <v>0</v>
      </c>
      <c r="CP413" s="223">
        <v>0</v>
      </c>
      <c r="CQ413" s="223">
        <v>0</v>
      </c>
      <c r="CR413" s="223">
        <v>0</v>
      </c>
      <c r="CS413" s="223">
        <v>0</v>
      </c>
      <c r="CT413" s="223">
        <v>0</v>
      </c>
      <c r="CU413" s="223">
        <v>0</v>
      </c>
      <c r="CV413" s="223">
        <v>0</v>
      </c>
      <c r="CW413" s="223">
        <v>0</v>
      </c>
      <c r="CX413" s="223">
        <v>0</v>
      </c>
      <c r="CY413" s="223">
        <v>0</v>
      </c>
      <c r="CZ413" s="223">
        <v>0</v>
      </c>
      <c r="DA413" s="224">
        <v>1.3167965247798544E-3</v>
      </c>
      <c r="DB413" s="224">
        <v>1.3344502962726033E-3</v>
      </c>
      <c r="DC413" s="224">
        <v>1.3523407449148232E-3</v>
      </c>
      <c r="DD413" s="225">
        <v>1.3434496978499935E-3</v>
      </c>
      <c r="DE413" s="225">
        <v>1.3346171055187107E-3</v>
      </c>
      <c r="DF413" s="225">
        <v>1.3441981422095879E-3</v>
      </c>
      <c r="DG413" s="225">
        <v>1.3538479598741934E-3</v>
      </c>
      <c r="DH413" s="225">
        <v>1.3635670522818863E-3</v>
      </c>
      <c r="DI413" s="225">
        <v>1.3733559167467295E-3</v>
      </c>
      <c r="DJ413" s="225">
        <v>1.3832150541529368E-3</v>
      </c>
      <c r="DK413" s="225">
        <v>1.3909799047911492E-3</v>
      </c>
      <c r="DL413" s="225">
        <v>1.3987883443891929E-3</v>
      </c>
      <c r="DM413" s="225">
        <v>1.4066406176391441E-3</v>
      </c>
      <c r="DN413" s="225">
        <v>1.4145369706066876E-3</v>
      </c>
      <c r="DO413" s="225">
        <v>1.4224776507388284E-3</v>
      </c>
      <c r="DP413" s="224">
        <v>0</v>
      </c>
      <c r="DQ413" s="224">
        <v>0</v>
      </c>
      <c r="DR413" s="224">
        <v>0</v>
      </c>
      <c r="DS413" s="225">
        <v>0</v>
      </c>
      <c r="DT413" s="225">
        <v>0</v>
      </c>
      <c r="DU413" s="225">
        <v>0</v>
      </c>
      <c r="DV413" s="225">
        <v>0</v>
      </c>
      <c r="DW413" s="225">
        <v>0</v>
      </c>
      <c r="DX413" s="225">
        <v>0</v>
      </c>
      <c r="DY413" s="225">
        <v>0</v>
      </c>
      <c r="DZ413" s="225">
        <v>0</v>
      </c>
      <c r="EA413" s="225">
        <v>0</v>
      </c>
      <c r="EB413" s="225">
        <v>0</v>
      </c>
      <c r="EC413" s="225">
        <v>0</v>
      </c>
      <c r="ED413" s="225">
        <v>0</v>
      </c>
    </row>
    <row r="414" spans="1:134" ht="15" x14ac:dyDescent="0.25">
      <c r="A414" s="216">
        <v>142</v>
      </c>
      <c r="B414" s="216">
        <v>110</v>
      </c>
      <c r="C414" s="216" t="s">
        <v>1112</v>
      </c>
      <c r="D414" s="2">
        <v>99712</v>
      </c>
      <c r="E414" s="2">
        <v>99712</v>
      </c>
      <c r="F414" s="217" t="s">
        <v>703</v>
      </c>
      <c r="G414" s="20">
        <v>0</v>
      </c>
      <c r="H414" s="20">
        <v>1</v>
      </c>
      <c r="I414" s="20">
        <v>0</v>
      </c>
      <c r="J414" s="20">
        <v>1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834.49503068156923</v>
      </c>
      <c r="T414" s="20">
        <v>834.49503068156923</v>
      </c>
      <c r="U414" s="20">
        <v>1408.3846153846155</v>
      </c>
      <c r="V414" s="20">
        <v>0</v>
      </c>
      <c r="W414" s="20">
        <v>0</v>
      </c>
      <c r="X414" s="20">
        <v>1365.173957061457</v>
      </c>
      <c r="Y414" s="20">
        <v>2.2912335412335411E-2</v>
      </c>
      <c r="Z414" s="20">
        <v>0.97578828828828834</v>
      </c>
      <c r="AA414" s="20">
        <v>1.2993762993762994E-3</v>
      </c>
      <c r="AB414" s="218">
        <v>0</v>
      </c>
      <c r="AC414" s="218">
        <v>0</v>
      </c>
      <c r="AD414" s="219">
        <v>1</v>
      </c>
      <c r="AE414" s="220">
        <v>0</v>
      </c>
      <c r="AF414" s="220">
        <v>0</v>
      </c>
      <c r="AG414" s="221">
        <v>0</v>
      </c>
      <c r="AH414" s="220">
        <v>0</v>
      </c>
      <c r="AI414" s="220">
        <v>2.0829930512911272E-2</v>
      </c>
      <c r="AJ414" s="220">
        <v>0.8871030331292592</v>
      </c>
      <c r="AK414" s="220">
        <v>0.90793296364217047</v>
      </c>
      <c r="AL414" s="220">
        <v>1.1812815035677471E-3</v>
      </c>
      <c r="AM414" s="220">
        <v>0</v>
      </c>
      <c r="AN414" s="220">
        <v>0</v>
      </c>
      <c r="AO414" s="220">
        <v>0</v>
      </c>
      <c r="AP414" s="220">
        <v>0</v>
      </c>
      <c r="AQ414" s="220">
        <v>0</v>
      </c>
      <c r="AR414" s="220">
        <v>0</v>
      </c>
      <c r="AS414" s="220">
        <v>0.82541479088448488</v>
      </c>
      <c r="AT414" s="220">
        <v>0.86569122516162356</v>
      </c>
      <c r="AU414" s="220">
        <v>0.90793296364217047</v>
      </c>
      <c r="AV414" s="220">
        <v>0.95223590410559056</v>
      </c>
      <c r="AW414" s="220">
        <v>0.99870062370062374</v>
      </c>
      <c r="AX414" s="220">
        <v>0</v>
      </c>
      <c r="AY414" s="220">
        <v>0</v>
      </c>
      <c r="AZ414" s="220">
        <v>0</v>
      </c>
      <c r="BA414" s="220">
        <v>0</v>
      </c>
      <c r="BB414" s="220">
        <v>0</v>
      </c>
      <c r="BC414" s="220">
        <v>0</v>
      </c>
      <c r="BD414" s="220">
        <v>0</v>
      </c>
      <c r="BE414" s="220">
        <v>0</v>
      </c>
      <c r="BF414" s="220">
        <v>0</v>
      </c>
      <c r="BG414" s="220">
        <v>0</v>
      </c>
      <c r="BH414" s="222">
        <v>1.0113419507725885</v>
      </c>
      <c r="BI414" s="222">
        <v>1.0241432889092785</v>
      </c>
      <c r="BJ414" s="222">
        <v>1.0371066634946347</v>
      </c>
      <c r="BK414" s="223">
        <v>1.0302881422077084</v>
      </c>
      <c r="BL414" s="223">
        <v>1.0235144497066504</v>
      </c>
      <c r="BM414" s="223">
        <v>1.0308621222756087</v>
      </c>
      <c r="BN414" s="223">
        <v>1.0382625427976575</v>
      </c>
      <c r="BO414" s="223">
        <v>1.0457160899432576</v>
      </c>
      <c r="BP414" s="223">
        <v>1.0532231451012932</v>
      </c>
      <c r="BQ414" s="223">
        <v>1.0607840923985892</v>
      </c>
      <c r="BR414" s="223">
        <v>1.0667389365221667</v>
      </c>
      <c r="BS414" s="223">
        <v>1.072727208907716</v>
      </c>
      <c r="BT414" s="223">
        <v>1.0787490972089651</v>
      </c>
      <c r="BU414" s="223">
        <v>1.0848047901330593</v>
      </c>
      <c r="BV414" s="223">
        <v>1.0908944774464748</v>
      </c>
      <c r="BW414" s="222">
        <v>0</v>
      </c>
      <c r="BX414" s="222">
        <v>0</v>
      </c>
      <c r="BY414" s="222">
        <v>0</v>
      </c>
      <c r="BZ414" s="223">
        <v>0</v>
      </c>
      <c r="CA414" s="223">
        <v>0</v>
      </c>
      <c r="CB414" s="223">
        <v>0</v>
      </c>
      <c r="CC414" s="223">
        <v>0</v>
      </c>
      <c r="CD414" s="223">
        <v>0</v>
      </c>
      <c r="CE414" s="223">
        <v>0</v>
      </c>
      <c r="CF414" s="223">
        <v>0</v>
      </c>
      <c r="CG414" s="223">
        <v>0</v>
      </c>
      <c r="CH414" s="223">
        <v>0</v>
      </c>
      <c r="CI414" s="223">
        <v>0</v>
      </c>
      <c r="CJ414" s="223">
        <v>0</v>
      </c>
      <c r="CK414" s="223">
        <v>0</v>
      </c>
      <c r="CL414" s="222">
        <v>0</v>
      </c>
      <c r="CM414" s="222">
        <v>0</v>
      </c>
      <c r="CN414" s="222">
        <v>0</v>
      </c>
      <c r="CO414" s="223">
        <v>0</v>
      </c>
      <c r="CP414" s="223">
        <v>0</v>
      </c>
      <c r="CQ414" s="223">
        <v>0</v>
      </c>
      <c r="CR414" s="223">
        <v>0</v>
      </c>
      <c r="CS414" s="223">
        <v>0</v>
      </c>
      <c r="CT414" s="223">
        <v>0</v>
      </c>
      <c r="CU414" s="223">
        <v>0</v>
      </c>
      <c r="CV414" s="223">
        <v>0</v>
      </c>
      <c r="CW414" s="223">
        <v>0</v>
      </c>
      <c r="CX414" s="223">
        <v>0</v>
      </c>
      <c r="CY414" s="223">
        <v>0</v>
      </c>
      <c r="CZ414" s="223">
        <v>0</v>
      </c>
      <c r="DA414" s="224">
        <v>1.3158235112836177E-3</v>
      </c>
      <c r="DB414" s="224">
        <v>1.3324789082868574E-3</v>
      </c>
      <c r="DC414" s="224">
        <v>1.3493451255459728E-3</v>
      </c>
      <c r="DD414" s="225">
        <v>1.3404737733641796E-3</v>
      </c>
      <c r="DE414" s="225">
        <v>1.3316607464307186E-3</v>
      </c>
      <c r="DF414" s="225">
        <v>1.3412205598173415E-3</v>
      </c>
      <c r="DG414" s="225">
        <v>1.3508490018184459E-3</v>
      </c>
      <c r="DH414" s="225">
        <v>1.3605465651096247E-3</v>
      </c>
      <c r="DI414" s="225">
        <v>1.3703137459033219E-3</v>
      </c>
      <c r="DJ414" s="225">
        <v>1.3801510439742247E-3</v>
      </c>
      <c r="DK414" s="225">
        <v>1.3878986944082315E-3</v>
      </c>
      <c r="DL414" s="225">
        <v>1.3956898372465732E-3</v>
      </c>
      <c r="DM414" s="225">
        <v>1.4035247166392989E-3</v>
      </c>
      <c r="DN414" s="225">
        <v>1.4114035781070248E-3</v>
      </c>
      <c r="DO414" s="225">
        <v>1.4193266685486271E-3</v>
      </c>
      <c r="DP414" s="224">
        <v>0</v>
      </c>
      <c r="DQ414" s="224">
        <v>0</v>
      </c>
      <c r="DR414" s="224">
        <v>0</v>
      </c>
      <c r="DS414" s="225">
        <v>0</v>
      </c>
      <c r="DT414" s="225">
        <v>0</v>
      </c>
      <c r="DU414" s="225">
        <v>0</v>
      </c>
      <c r="DV414" s="225">
        <v>0</v>
      </c>
      <c r="DW414" s="225">
        <v>0</v>
      </c>
      <c r="DX414" s="225">
        <v>0</v>
      </c>
      <c r="DY414" s="225">
        <v>0</v>
      </c>
      <c r="DZ414" s="225">
        <v>0</v>
      </c>
      <c r="EA414" s="225">
        <v>0</v>
      </c>
      <c r="EB414" s="225">
        <v>0</v>
      </c>
      <c r="EC414" s="225">
        <v>0</v>
      </c>
      <c r="ED414" s="225">
        <v>0</v>
      </c>
    </row>
    <row r="415" spans="1:134" ht="15" x14ac:dyDescent="0.25">
      <c r="A415" s="216">
        <v>161</v>
      </c>
      <c r="B415" s="216">
        <v>110</v>
      </c>
      <c r="C415" s="216" t="s">
        <v>1113</v>
      </c>
      <c r="D415" s="2">
        <v>99712</v>
      </c>
      <c r="E415" s="2">
        <v>99712</v>
      </c>
      <c r="F415" s="217" t="s">
        <v>703</v>
      </c>
      <c r="G415" s="20">
        <v>2</v>
      </c>
      <c r="H415" s="20">
        <v>3</v>
      </c>
      <c r="I415" s="20">
        <v>1</v>
      </c>
      <c r="J415" s="20">
        <v>2</v>
      </c>
      <c r="K415" s="20">
        <v>0</v>
      </c>
      <c r="L415" s="20">
        <v>9</v>
      </c>
      <c r="M415" s="20">
        <v>9</v>
      </c>
      <c r="N415" s="20">
        <v>1</v>
      </c>
      <c r="O415" s="20">
        <v>0</v>
      </c>
      <c r="P415" s="20">
        <v>0</v>
      </c>
      <c r="Q415" s="20">
        <v>10</v>
      </c>
      <c r="R415" s="20">
        <v>0</v>
      </c>
      <c r="S415" s="20">
        <v>470</v>
      </c>
      <c r="T415" s="20">
        <v>470</v>
      </c>
      <c r="U415" s="20">
        <v>2881</v>
      </c>
      <c r="V415" s="20">
        <v>0</v>
      </c>
      <c r="W415" s="20">
        <v>0</v>
      </c>
      <c r="X415" s="20">
        <v>711.1</v>
      </c>
      <c r="Y415" s="20">
        <v>0</v>
      </c>
      <c r="Z415" s="20">
        <v>3</v>
      </c>
      <c r="AA415" s="20">
        <v>0</v>
      </c>
      <c r="AB415" s="218">
        <v>1</v>
      </c>
      <c r="AC415" s="218">
        <v>0</v>
      </c>
      <c r="AD415" s="219">
        <v>4</v>
      </c>
      <c r="AE415" s="220">
        <v>0</v>
      </c>
      <c r="AF415" s="220">
        <v>1</v>
      </c>
      <c r="AG415" s="221">
        <v>1</v>
      </c>
      <c r="AH415" s="220">
        <v>0</v>
      </c>
      <c r="AI415" s="220">
        <v>0</v>
      </c>
      <c r="AJ415" s="220">
        <v>2.7273427354372148</v>
      </c>
      <c r="AK415" s="220">
        <v>2.7273427354372148</v>
      </c>
      <c r="AL415" s="220">
        <v>0</v>
      </c>
      <c r="AM415" s="220">
        <v>0</v>
      </c>
      <c r="AN415" s="220">
        <v>0.91245411038790925</v>
      </c>
      <c r="AO415" s="220">
        <v>0.91245411038790925</v>
      </c>
      <c r="AP415" s="220">
        <v>0</v>
      </c>
      <c r="AQ415" s="220">
        <v>0.92984135081383867</v>
      </c>
      <c r="AR415" s="220">
        <v>0</v>
      </c>
      <c r="AS415" s="220">
        <v>2.4794661321807161</v>
      </c>
      <c r="AT415" s="220">
        <v>2.600452642015556</v>
      </c>
      <c r="AU415" s="220">
        <v>2.7273427354372148</v>
      </c>
      <c r="AV415" s="220">
        <v>2.8604244800923593</v>
      </c>
      <c r="AW415" s="220">
        <v>3</v>
      </c>
      <c r="AX415" s="220">
        <v>0.83257250356379087</v>
      </c>
      <c r="AY415" s="220">
        <v>0.87159864792961517</v>
      </c>
      <c r="AZ415" s="220">
        <v>0.91245411038790925</v>
      </c>
      <c r="BA415" s="220">
        <v>0.9552246387043779</v>
      </c>
      <c r="BB415" s="220">
        <v>1</v>
      </c>
      <c r="BC415" s="220">
        <v>0.86460493768330426</v>
      </c>
      <c r="BD415" s="220">
        <v>0.89663003695825327</v>
      </c>
      <c r="BE415" s="220">
        <v>0.92984135081383867</v>
      </c>
      <c r="BF415" s="220">
        <v>0.96428281681975381</v>
      </c>
      <c r="BG415" s="220">
        <v>1</v>
      </c>
      <c r="BH415" s="222">
        <v>3.0379733228516161</v>
      </c>
      <c r="BI415" s="222">
        <v>3.0764273034526965</v>
      </c>
      <c r="BJ415" s="222">
        <v>3.1153680258605418</v>
      </c>
      <c r="BK415" s="223">
        <v>3.094885847943218</v>
      </c>
      <c r="BL415" s="223">
        <v>3.0745383313592431</v>
      </c>
      <c r="BM415" s="223">
        <v>3.0966100285062779</v>
      </c>
      <c r="BN415" s="223">
        <v>3.1188401753984278</v>
      </c>
      <c r="BO415" s="223">
        <v>3.1412299095251015</v>
      </c>
      <c r="BP415" s="223">
        <v>3.1637803765415899</v>
      </c>
      <c r="BQ415" s="223">
        <v>3.1864927303276898</v>
      </c>
      <c r="BR415" s="223">
        <v>3.2043805056497248</v>
      </c>
      <c r="BS415" s="223">
        <v>3.2223686962348879</v>
      </c>
      <c r="BT415" s="223">
        <v>3.2404578657768131</v>
      </c>
      <c r="BU415" s="223">
        <v>3.2586485811334986</v>
      </c>
      <c r="BV415" s="223">
        <v>3.27694141234507</v>
      </c>
      <c r="BW415" s="222">
        <v>1.012657774283872</v>
      </c>
      <c r="BX415" s="222">
        <v>1.0254757678175654</v>
      </c>
      <c r="BY415" s="222">
        <v>1.0384560086201806</v>
      </c>
      <c r="BZ415" s="223">
        <v>1.0316286159810726</v>
      </c>
      <c r="CA415" s="223">
        <v>1.024846110453081</v>
      </c>
      <c r="CB415" s="223">
        <v>1.032203342835426</v>
      </c>
      <c r="CC415" s="223">
        <v>1.0396133917994759</v>
      </c>
      <c r="CD415" s="223">
        <v>1.047076636508367</v>
      </c>
      <c r="CE415" s="223">
        <v>1.0545934588471966</v>
      </c>
      <c r="CF415" s="223">
        <v>1.0621642434425633</v>
      </c>
      <c r="CG415" s="223">
        <v>1.0681268352165749</v>
      </c>
      <c r="CH415" s="223">
        <v>1.0741228987449627</v>
      </c>
      <c r="CI415" s="223">
        <v>1.0801526219256044</v>
      </c>
      <c r="CJ415" s="223">
        <v>1.0862161937111663</v>
      </c>
      <c r="CK415" s="223">
        <v>1.0923138041150233</v>
      </c>
      <c r="CL415" s="222">
        <v>1.012657774283872</v>
      </c>
      <c r="CM415" s="222">
        <v>1.0254757678175654</v>
      </c>
      <c r="CN415" s="222">
        <v>1.0384560086201806</v>
      </c>
      <c r="CO415" s="223">
        <v>1.0316286159810726</v>
      </c>
      <c r="CP415" s="223">
        <v>1.024846110453081</v>
      </c>
      <c r="CQ415" s="223">
        <v>1.032203342835426</v>
      </c>
      <c r="CR415" s="223">
        <v>1.0396133917994759</v>
      </c>
      <c r="CS415" s="223">
        <v>1.047076636508367</v>
      </c>
      <c r="CT415" s="223">
        <v>1.0545934588471966</v>
      </c>
      <c r="CU415" s="223">
        <v>1.0621642434425633</v>
      </c>
      <c r="CV415" s="223">
        <v>1.0681268352165749</v>
      </c>
      <c r="CW415" s="223">
        <v>1.0741228987449627</v>
      </c>
      <c r="CX415" s="223">
        <v>1.0801526219256044</v>
      </c>
      <c r="CY415" s="223">
        <v>1.0862161937111663</v>
      </c>
      <c r="CZ415" s="223">
        <v>1.0923138041150233</v>
      </c>
      <c r="DA415" s="224">
        <v>0</v>
      </c>
      <c r="DB415" s="224">
        <v>0</v>
      </c>
      <c r="DC415" s="224">
        <v>0</v>
      </c>
      <c r="DD415" s="225">
        <v>0</v>
      </c>
      <c r="DE415" s="225">
        <v>0</v>
      </c>
      <c r="DF415" s="225">
        <v>0</v>
      </c>
      <c r="DG415" s="225">
        <v>0</v>
      </c>
      <c r="DH415" s="225">
        <v>0</v>
      </c>
      <c r="DI415" s="225">
        <v>0</v>
      </c>
      <c r="DJ415" s="225">
        <v>0</v>
      </c>
      <c r="DK415" s="225">
        <v>0</v>
      </c>
      <c r="DL415" s="225">
        <v>0</v>
      </c>
      <c r="DM415" s="225">
        <v>0</v>
      </c>
      <c r="DN415" s="225">
        <v>0</v>
      </c>
      <c r="DO415" s="225">
        <v>0</v>
      </c>
      <c r="DP415" s="224">
        <v>0</v>
      </c>
      <c r="DQ415" s="224">
        <v>0</v>
      </c>
      <c r="DR415" s="224">
        <v>0</v>
      </c>
      <c r="DS415" s="225">
        <v>0</v>
      </c>
      <c r="DT415" s="225">
        <v>0</v>
      </c>
      <c r="DU415" s="225">
        <v>0</v>
      </c>
      <c r="DV415" s="225">
        <v>0</v>
      </c>
      <c r="DW415" s="225">
        <v>0</v>
      </c>
      <c r="DX415" s="225">
        <v>0</v>
      </c>
      <c r="DY415" s="225">
        <v>0</v>
      </c>
      <c r="DZ415" s="225">
        <v>0</v>
      </c>
      <c r="EA415" s="225">
        <v>0</v>
      </c>
      <c r="EB415" s="225">
        <v>0</v>
      </c>
      <c r="EC415" s="225">
        <v>0</v>
      </c>
      <c r="ED415" s="225">
        <v>0</v>
      </c>
    </row>
    <row r="416" spans="1:134" ht="15" x14ac:dyDescent="0.25">
      <c r="A416" s="216">
        <v>111</v>
      </c>
      <c r="B416" s="216">
        <v>111</v>
      </c>
      <c r="C416" s="216" t="s">
        <v>1114</v>
      </c>
      <c r="D416" s="2">
        <v>99712</v>
      </c>
      <c r="E416" s="2">
        <v>99712</v>
      </c>
      <c r="F416" s="217" t="s">
        <v>703</v>
      </c>
      <c r="G416" s="20">
        <v>2</v>
      </c>
      <c r="H416" s="20">
        <v>1</v>
      </c>
      <c r="I416" s="20">
        <v>1</v>
      </c>
      <c r="J416" s="20">
        <v>0</v>
      </c>
      <c r="K416" s="20">
        <v>0</v>
      </c>
      <c r="L416" s="20">
        <v>6</v>
      </c>
      <c r="M416" s="20">
        <v>6</v>
      </c>
      <c r="N416" s="20">
        <v>0</v>
      </c>
      <c r="O416" s="20">
        <v>0</v>
      </c>
      <c r="P416" s="20">
        <v>0</v>
      </c>
      <c r="Q416" s="20">
        <v>6</v>
      </c>
      <c r="R416" s="20">
        <v>0</v>
      </c>
      <c r="S416" s="20">
        <v>1628.6666666666667</v>
      </c>
      <c r="T416" s="20">
        <v>1628.6666666666667</v>
      </c>
      <c r="U416" s="20">
        <v>0</v>
      </c>
      <c r="V416" s="20">
        <v>0</v>
      </c>
      <c r="W416" s="20">
        <v>0</v>
      </c>
      <c r="X416" s="20">
        <v>1628.6666666666667</v>
      </c>
      <c r="Y416" s="20">
        <v>0</v>
      </c>
      <c r="Z416" s="20">
        <v>1</v>
      </c>
      <c r="AA416" s="20">
        <v>0</v>
      </c>
      <c r="AB416" s="218">
        <v>0</v>
      </c>
      <c r="AC416" s="218">
        <v>0</v>
      </c>
      <c r="AD416" s="219">
        <v>1</v>
      </c>
      <c r="AE416" s="220">
        <v>0</v>
      </c>
      <c r="AF416" s="220">
        <v>1</v>
      </c>
      <c r="AG416" s="221">
        <v>1</v>
      </c>
      <c r="AH416" s="220">
        <v>0</v>
      </c>
      <c r="AI416" s="220">
        <v>0</v>
      </c>
      <c r="AJ416" s="220">
        <v>0.90911424514573824</v>
      </c>
      <c r="AK416" s="220">
        <v>0.90911424514573824</v>
      </c>
      <c r="AL416" s="220">
        <v>0</v>
      </c>
      <c r="AM416" s="220">
        <v>0</v>
      </c>
      <c r="AN416" s="220">
        <v>0.91245411038790925</v>
      </c>
      <c r="AO416" s="220">
        <v>0.91245411038790925</v>
      </c>
      <c r="AP416" s="220">
        <v>0</v>
      </c>
      <c r="AQ416" s="220">
        <v>0</v>
      </c>
      <c r="AR416" s="220">
        <v>0</v>
      </c>
      <c r="AS416" s="220">
        <v>0.82648871072690544</v>
      </c>
      <c r="AT416" s="220">
        <v>0.86681754733851879</v>
      </c>
      <c r="AU416" s="220">
        <v>0.90911424514573824</v>
      </c>
      <c r="AV416" s="220">
        <v>0.95347482669745309</v>
      </c>
      <c r="AW416" s="220">
        <v>1</v>
      </c>
      <c r="AX416" s="220">
        <v>0.83257250356379087</v>
      </c>
      <c r="AY416" s="220">
        <v>0.87159864792961517</v>
      </c>
      <c r="AZ416" s="220">
        <v>0.91245411038790925</v>
      </c>
      <c r="BA416" s="220">
        <v>0.9552246387043779</v>
      </c>
      <c r="BB416" s="220">
        <v>1</v>
      </c>
      <c r="BC416" s="220">
        <v>0</v>
      </c>
      <c r="BD416" s="220">
        <v>0</v>
      </c>
      <c r="BE416" s="220">
        <v>0</v>
      </c>
      <c r="BF416" s="220">
        <v>0</v>
      </c>
      <c r="BG416" s="220">
        <v>0</v>
      </c>
      <c r="BH416" s="222">
        <v>1.0134066054705759</v>
      </c>
      <c r="BI416" s="222">
        <v>1.0269929480113955</v>
      </c>
      <c r="BJ416" s="222">
        <v>1.040761437286448</v>
      </c>
      <c r="BK416" s="223">
        <v>1.0339188874653549</v>
      </c>
      <c r="BL416" s="223">
        <v>1.0271213244071997</v>
      </c>
      <c r="BM416" s="223">
        <v>1.034494890244499</v>
      </c>
      <c r="BN416" s="223">
        <v>1.0419213899191793</v>
      </c>
      <c r="BO416" s="223">
        <v>1.0494012034361397</v>
      </c>
      <c r="BP416" s="223">
        <v>1.0569347135282832</v>
      </c>
      <c r="BQ416" s="223">
        <v>1.0645223056761002</v>
      </c>
      <c r="BR416" s="223">
        <v>1.0704981347272684</v>
      </c>
      <c r="BS416" s="223">
        <v>1.076507509841923</v>
      </c>
      <c r="BT416" s="223">
        <v>1.0825506193350853</v>
      </c>
      <c r="BU416" s="223">
        <v>1.0886276525789067</v>
      </c>
      <c r="BV416" s="223">
        <v>1.0947388000086022</v>
      </c>
      <c r="BW416" s="222">
        <v>1.0134066054705759</v>
      </c>
      <c r="BX416" s="222">
        <v>1.0269929480113955</v>
      </c>
      <c r="BY416" s="222">
        <v>1.040761437286448</v>
      </c>
      <c r="BZ416" s="223">
        <v>1.0339188874653549</v>
      </c>
      <c r="CA416" s="223">
        <v>1.0271213244071997</v>
      </c>
      <c r="CB416" s="223">
        <v>1.034494890244499</v>
      </c>
      <c r="CC416" s="223">
        <v>1.0419213899191793</v>
      </c>
      <c r="CD416" s="223">
        <v>1.0494012034361397</v>
      </c>
      <c r="CE416" s="223">
        <v>1.0569347135282832</v>
      </c>
      <c r="CF416" s="223">
        <v>1.0645223056761002</v>
      </c>
      <c r="CG416" s="223">
        <v>1.0704981347272684</v>
      </c>
      <c r="CH416" s="223">
        <v>1.076507509841923</v>
      </c>
      <c r="CI416" s="223">
        <v>1.0825506193350853</v>
      </c>
      <c r="CJ416" s="223">
        <v>1.0886276525789067</v>
      </c>
      <c r="CK416" s="223">
        <v>1.0947388000086022</v>
      </c>
      <c r="CL416" s="222">
        <v>0</v>
      </c>
      <c r="CM416" s="222">
        <v>0</v>
      </c>
      <c r="CN416" s="222">
        <v>0</v>
      </c>
      <c r="CO416" s="223">
        <v>0</v>
      </c>
      <c r="CP416" s="223">
        <v>0</v>
      </c>
      <c r="CQ416" s="223">
        <v>0</v>
      </c>
      <c r="CR416" s="223">
        <v>0</v>
      </c>
      <c r="CS416" s="223">
        <v>0</v>
      </c>
      <c r="CT416" s="223">
        <v>0</v>
      </c>
      <c r="CU416" s="223">
        <v>0</v>
      </c>
      <c r="CV416" s="223">
        <v>0</v>
      </c>
      <c r="CW416" s="223">
        <v>0</v>
      </c>
      <c r="CX416" s="223">
        <v>0</v>
      </c>
      <c r="CY416" s="223">
        <v>0</v>
      </c>
      <c r="CZ416" s="223">
        <v>0</v>
      </c>
      <c r="DA416" s="224">
        <v>0</v>
      </c>
      <c r="DB416" s="224">
        <v>0</v>
      </c>
      <c r="DC416" s="224">
        <v>0</v>
      </c>
      <c r="DD416" s="225">
        <v>0</v>
      </c>
      <c r="DE416" s="225">
        <v>0</v>
      </c>
      <c r="DF416" s="225">
        <v>0</v>
      </c>
      <c r="DG416" s="225">
        <v>0</v>
      </c>
      <c r="DH416" s="225">
        <v>0</v>
      </c>
      <c r="DI416" s="225">
        <v>0</v>
      </c>
      <c r="DJ416" s="225">
        <v>0</v>
      </c>
      <c r="DK416" s="225">
        <v>0</v>
      </c>
      <c r="DL416" s="225">
        <v>0</v>
      </c>
      <c r="DM416" s="225">
        <v>0</v>
      </c>
      <c r="DN416" s="225">
        <v>0</v>
      </c>
      <c r="DO416" s="225">
        <v>0</v>
      </c>
      <c r="DP416" s="224">
        <v>0</v>
      </c>
      <c r="DQ416" s="224">
        <v>0</v>
      </c>
      <c r="DR416" s="224">
        <v>0</v>
      </c>
      <c r="DS416" s="225">
        <v>0</v>
      </c>
      <c r="DT416" s="225">
        <v>0</v>
      </c>
      <c r="DU416" s="225">
        <v>0</v>
      </c>
      <c r="DV416" s="225">
        <v>0</v>
      </c>
      <c r="DW416" s="225">
        <v>0</v>
      </c>
      <c r="DX416" s="225">
        <v>0</v>
      </c>
      <c r="DY416" s="225">
        <v>0</v>
      </c>
      <c r="DZ416" s="225">
        <v>0</v>
      </c>
      <c r="EA416" s="225">
        <v>0</v>
      </c>
      <c r="EB416" s="225">
        <v>0</v>
      </c>
      <c r="EC416" s="225">
        <v>0</v>
      </c>
      <c r="ED416" s="225">
        <v>0</v>
      </c>
    </row>
    <row r="417" spans="1:134" ht="15" x14ac:dyDescent="0.25">
      <c r="A417" s="216">
        <v>112</v>
      </c>
      <c r="B417" s="216">
        <v>111</v>
      </c>
      <c r="C417" s="216" t="s">
        <v>1115</v>
      </c>
      <c r="D417" s="2">
        <v>99712</v>
      </c>
      <c r="E417" s="2">
        <v>99712</v>
      </c>
      <c r="F417" s="217" t="s">
        <v>703</v>
      </c>
      <c r="G417" s="20">
        <v>0</v>
      </c>
      <c r="H417" s="20">
        <v>1</v>
      </c>
      <c r="I417" s="20">
        <v>0</v>
      </c>
      <c r="J417" s="20">
        <v>1</v>
      </c>
      <c r="K417" s="20">
        <v>0</v>
      </c>
      <c r="L417" s="20">
        <v>5</v>
      </c>
      <c r="M417" s="20">
        <v>5</v>
      </c>
      <c r="N417" s="20">
        <v>0</v>
      </c>
      <c r="O417" s="20">
        <v>0</v>
      </c>
      <c r="P417" s="20">
        <v>0</v>
      </c>
      <c r="Q417" s="20">
        <v>5</v>
      </c>
      <c r="R417" s="20">
        <v>0</v>
      </c>
      <c r="S417" s="20">
        <v>718.4</v>
      </c>
      <c r="T417" s="20">
        <v>718.4</v>
      </c>
      <c r="U417" s="20">
        <v>0</v>
      </c>
      <c r="V417" s="20">
        <v>0</v>
      </c>
      <c r="W417" s="20">
        <v>0</v>
      </c>
      <c r="X417" s="20">
        <v>718.4</v>
      </c>
      <c r="Y417" s="20">
        <v>0</v>
      </c>
      <c r="Z417" s="20">
        <v>1</v>
      </c>
      <c r="AA417" s="20">
        <v>0</v>
      </c>
      <c r="AB417" s="218">
        <v>0</v>
      </c>
      <c r="AC417" s="218">
        <v>0</v>
      </c>
      <c r="AD417" s="219">
        <v>1</v>
      </c>
      <c r="AE417" s="220">
        <v>0</v>
      </c>
      <c r="AF417" s="220">
        <v>0</v>
      </c>
      <c r="AG417" s="221">
        <v>0</v>
      </c>
      <c r="AH417" s="220">
        <v>0</v>
      </c>
      <c r="AI417" s="220">
        <v>0</v>
      </c>
      <c r="AJ417" s="220">
        <v>0.90911424514573824</v>
      </c>
      <c r="AK417" s="220">
        <v>0.90911424514573824</v>
      </c>
      <c r="AL417" s="220">
        <v>0</v>
      </c>
      <c r="AM417" s="220">
        <v>0</v>
      </c>
      <c r="AN417" s="220">
        <v>0</v>
      </c>
      <c r="AO417" s="220">
        <v>0</v>
      </c>
      <c r="AP417" s="220">
        <v>0</v>
      </c>
      <c r="AQ417" s="220">
        <v>0</v>
      </c>
      <c r="AR417" s="220">
        <v>0</v>
      </c>
      <c r="AS417" s="220">
        <v>0.82648871072690544</v>
      </c>
      <c r="AT417" s="220">
        <v>0.86681754733851879</v>
      </c>
      <c r="AU417" s="220">
        <v>0.90911424514573824</v>
      </c>
      <c r="AV417" s="220">
        <v>0.95347482669745309</v>
      </c>
      <c r="AW417" s="220">
        <v>1</v>
      </c>
      <c r="AX417" s="220">
        <v>0</v>
      </c>
      <c r="AY417" s="220">
        <v>0</v>
      </c>
      <c r="AZ417" s="220">
        <v>0</v>
      </c>
      <c r="BA417" s="220">
        <v>0</v>
      </c>
      <c r="BB417" s="220">
        <v>0</v>
      </c>
      <c r="BC417" s="220">
        <v>0</v>
      </c>
      <c r="BD417" s="220">
        <v>0</v>
      </c>
      <c r="BE417" s="220">
        <v>0</v>
      </c>
      <c r="BF417" s="220">
        <v>0</v>
      </c>
      <c r="BG417" s="220">
        <v>0</v>
      </c>
      <c r="BH417" s="222">
        <v>1.0134066054705759</v>
      </c>
      <c r="BI417" s="222">
        <v>1.0269929480113955</v>
      </c>
      <c r="BJ417" s="222">
        <v>1.040761437286448</v>
      </c>
      <c r="BK417" s="223">
        <v>1.0339188874653549</v>
      </c>
      <c r="BL417" s="223">
        <v>1.0271213244071997</v>
      </c>
      <c r="BM417" s="223">
        <v>1.034494890244499</v>
      </c>
      <c r="BN417" s="223">
        <v>1.0419213899191793</v>
      </c>
      <c r="BO417" s="223">
        <v>1.0494012034361397</v>
      </c>
      <c r="BP417" s="223">
        <v>1.0569347135282832</v>
      </c>
      <c r="BQ417" s="223">
        <v>1.0645223056761002</v>
      </c>
      <c r="BR417" s="223">
        <v>1.0704981347272684</v>
      </c>
      <c r="BS417" s="223">
        <v>1.076507509841923</v>
      </c>
      <c r="BT417" s="223">
        <v>1.0825506193350853</v>
      </c>
      <c r="BU417" s="223">
        <v>1.0886276525789067</v>
      </c>
      <c r="BV417" s="223">
        <v>1.0947388000086022</v>
      </c>
      <c r="BW417" s="222">
        <v>0</v>
      </c>
      <c r="BX417" s="222">
        <v>0</v>
      </c>
      <c r="BY417" s="222">
        <v>0</v>
      </c>
      <c r="BZ417" s="223">
        <v>0</v>
      </c>
      <c r="CA417" s="223">
        <v>0</v>
      </c>
      <c r="CB417" s="223">
        <v>0</v>
      </c>
      <c r="CC417" s="223">
        <v>0</v>
      </c>
      <c r="CD417" s="223">
        <v>0</v>
      </c>
      <c r="CE417" s="223">
        <v>0</v>
      </c>
      <c r="CF417" s="223">
        <v>0</v>
      </c>
      <c r="CG417" s="223">
        <v>0</v>
      </c>
      <c r="CH417" s="223">
        <v>0</v>
      </c>
      <c r="CI417" s="223">
        <v>0</v>
      </c>
      <c r="CJ417" s="223">
        <v>0</v>
      </c>
      <c r="CK417" s="223">
        <v>0</v>
      </c>
      <c r="CL417" s="222">
        <v>0</v>
      </c>
      <c r="CM417" s="222">
        <v>0</v>
      </c>
      <c r="CN417" s="222">
        <v>0</v>
      </c>
      <c r="CO417" s="223">
        <v>0</v>
      </c>
      <c r="CP417" s="223">
        <v>0</v>
      </c>
      <c r="CQ417" s="223">
        <v>0</v>
      </c>
      <c r="CR417" s="223">
        <v>0</v>
      </c>
      <c r="CS417" s="223">
        <v>0</v>
      </c>
      <c r="CT417" s="223">
        <v>0</v>
      </c>
      <c r="CU417" s="223">
        <v>0</v>
      </c>
      <c r="CV417" s="223">
        <v>0</v>
      </c>
      <c r="CW417" s="223">
        <v>0</v>
      </c>
      <c r="CX417" s="223">
        <v>0</v>
      </c>
      <c r="CY417" s="223">
        <v>0</v>
      </c>
      <c r="CZ417" s="223">
        <v>0</v>
      </c>
      <c r="DA417" s="224">
        <v>0</v>
      </c>
      <c r="DB417" s="224">
        <v>0</v>
      </c>
      <c r="DC417" s="224">
        <v>0</v>
      </c>
      <c r="DD417" s="225">
        <v>0</v>
      </c>
      <c r="DE417" s="225">
        <v>0</v>
      </c>
      <c r="DF417" s="225">
        <v>0</v>
      </c>
      <c r="DG417" s="225">
        <v>0</v>
      </c>
      <c r="DH417" s="225">
        <v>0</v>
      </c>
      <c r="DI417" s="225">
        <v>0</v>
      </c>
      <c r="DJ417" s="225">
        <v>0</v>
      </c>
      <c r="DK417" s="225">
        <v>0</v>
      </c>
      <c r="DL417" s="225">
        <v>0</v>
      </c>
      <c r="DM417" s="225">
        <v>0</v>
      </c>
      <c r="DN417" s="225">
        <v>0</v>
      </c>
      <c r="DO417" s="225">
        <v>0</v>
      </c>
      <c r="DP417" s="224">
        <v>0</v>
      </c>
      <c r="DQ417" s="224">
        <v>0</v>
      </c>
      <c r="DR417" s="224">
        <v>0</v>
      </c>
      <c r="DS417" s="225">
        <v>0</v>
      </c>
      <c r="DT417" s="225">
        <v>0</v>
      </c>
      <c r="DU417" s="225">
        <v>0</v>
      </c>
      <c r="DV417" s="225">
        <v>0</v>
      </c>
      <c r="DW417" s="225">
        <v>0</v>
      </c>
      <c r="DX417" s="225">
        <v>0</v>
      </c>
      <c r="DY417" s="225">
        <v>0</v>
      </c>
      <c r="DZ417" s="225">
        <v>0</v>
      </c>
      <c r="EA417" s="225">
        <v>0</v>
      </c>
      <c r="EB417" s="225">
        <v>0</v>
      </c>
      <c r="EC417" s="225">
        <v>0</v>
      </c>
      <c r="ED417" s="225">
        <v>0</v>
      </c>
    </row>
    <row r="418" spans="1:134" ht="15" x14ac:dyDescent="0.25">
      <c r="A418" s="216">
        <v>118</v>
      </c>
      <c r="B418" s="216">
        <v>111</v>
      </c>
      <c r="C418" s="216" t="s">
        <v>1116</v>
      </c>
      <c r="D418" s="2">
        <v>99712</v>
      </c>
      <c r="E418" s="2">
        <v>99712</v>
      </c>
      <c r="F418" s="217" t="s">
        <v>703</v>
      </c>
      <c r="G418" s="20">
        <v>21</v>
      </c>
      <c r="H418" s="20">
        <v>23</v>
      </c>
      <c r="I418" s="20">
        <v>13</v>
      </c>
      <c r="J418" s="20">
        <v>10</v>
      </c>
      <c r="K418" s="20">
        <v>0</v>
      </c>
      <c r="L418" s="20">
        <v>3</v>
      </c>
      <c r="M418" s="20">
        <v>3</v>
      </c>
      <c r="N418" s="20">
        <v>0</v>
      </c>
      <c r="O418" s="20">
        <v>0</v>
      </c>
      <c r="P418" s="20">
        <v>0</v>
      </c>
      <c r="Q418" s="20">
        <v>3</v>
      </c>
      <c r="R418" s="20">
        <v>0</v>
      </c>
      <c r="S418" s="20">
        <v>633</v>
      </c>
      <c r="T418" s="20">
        <v>633</v>
      </c>
      <c r="U418" s="20">
        <v>0</v>
      </c>
      <c r="V418" s="20">
        <v>0</v>
      </c>
      <c r="W418" s="20">
        <v>0</v>
      </c>
      <c r="X418" s="20">
        <v>633</v>
      </c>
      <c r="Y418" s="20">
        <v>0</v>
      </c>
      <c r="Z418" s="20">
        <v>23</v>
      </c>
      <c r="AA418" s="20">
        <v>0</v>
      </c>
      <c r="AB418" s="218">
        <v>0</v>
      </c>
      <c r="AC418" s="218">
        <v>0</v>
      </c>
      <c r="AD418" s="219">
        <v>23</v>
      </c>
      <c r="AE418" s="220">
        <v>0</v>
      </c>
      <c r="AF418" s="220">
        <v>13</v>
      </c>
      <c r="AG418" s="221">
        <v>13</v>
      </c>
      <c r="AH418" s="220">
        <v>0</v>
      </c>
      <c r="AI418" s="220">
        <v>0</v>
      </c>
      <c r="AJ418" s="220">
        <v>20.909627638351978</v>
      </c>
      <c r="AK418" s="220">
        <v>20.909627638351978</v>
      </c>
      <c r="AL418" s="220">
        <v>0</v>
      </c>
      <c r="AM418" s="220">
        <v>0</v>
      </c>
      <c r="AN418" s="220">
        <v>11.861903435042819</v>
      </c>
      <c r="AO418" s="220">
        <v>11.861903435042819</v>
      </c>
      <c r="AP418" s="220">
        <v>0</v>
      </c>
      <c r="AQ418" s="220">
        <v>0</v>
      </c>
      <c r="AR418" s="220">
        <v>0</v>
      </c>
      <c r="AS418" s="220">
        <v>19.009240346718826</v>
      </c>
      <c r="AT418" s="220">
        <v>19.936803588785931</v>
      </c>
      <c r="AU418" s="220">
        <v>20.909627638351978</v>
      </c>
      <c r="AV418" s="220">
        <v>21.929921014041422</v>
      </c>
      <c r="AW418" s="220">
        <v>23</v>
      </c>
      <c r="AX418" s="220">
        <v>10.82344254632928</v>
      </c>
      <c r="AY418" s="220">
        <v>11.330782423084997</v>
      </c>
      <c r="AZ418" s="220">
        <v>11.861903435042819</v>
      </c>
      <c r="BA418" s="220">
        <v>12.417920303156913</v>
      </c>
      <c r="BB418" s="220">
        <v>13</v>
      </c>
      <c r="BC418" s="220">
        <v>0</v>
      </c>
      <c r="BD418" s="220">
        <v>0</v>
      </c>
      <c r="BE418" s="220">
        <v>0</v>
      </c>
      <c r="BF418" s="220">
        <v>0</v>
      </c>
      <c r="BG418" s="220">
        <v>0</v>
      </c>
      <c r="BH418" s="222">
        <v>23.308351925823246</v>
      </c>
      <c r="BI418" s="222">
        <v>23.620837804262095</v>
      </c>
      <c r="BJ418" s="222">
        <v>23.937513057588305</v>
      </c>
      <c r="BK418" s="223">
        <v>23.780134411703166</v>
      </c>
      <c r="BL418" s="223">
        <v>23.623790461365598</v>
      </c>
      <c r="BM418" s="223">
        <v>23.793382475623478</v>
      </c>
      <c r="BN418" s="223">
        <v>23.964191968141122</v>
      </c>
      <c r="BO418" s="223">
        <v>24.136227679031215</v>
      </c>
      <c r="BP418" s="223">
        <v>24.309498411150511</v>
      </c>
      <c r="BQ418" s="223">
        <v>24.484013030550305</v>
      </c>
      <c r="BR418" s="223">
        <v>24.621457098727173</v>
      </c>
      <c r="BS418" s="223">
        <v>24.759672726364229</v>
      </c>
      <c r="BT418" s="223">
        <v>24.898664244706964</v>
      </c>
      <c r="BU418" s="223">
        <v>25.038436009314857</v>
      </c>
      <c r="BV418" s="223">
        <v>25.178992400197853</v>
      </c>
      <c r="BW418" s="222">
        <v>13.174285871117487</v>
      </c>
      <c r="BX418" s="222">
        <v>13.350908324148142</v>
      </c>
      <c r="BY418" s="222">
        <v>13.529898684723824</v>
      </c>
      <c r="BZ418" s="223">
        <v>13.440945537049615</v>
      </c>
      <c r="CA418" s="223">
        <v>13.352577217293597</v>
      </c>
      <c r="CB418" s="223">
        <v>13.448433573178486</v>
      </c>
      <c r="CC418" s="223">
        <v>13.54497806894933</v>
      </c>
      <c r="CD418" s="223">
        <v>13.642215644669816</v>
      </c>
      <c r="CE418" s="223">
        <v>13.74015127586768</v>
      </c>
      <c r="CF418" s="223">
        <v>13.838789973789302</v>
      </c>
      <c r="CG418" s="223">
        <v>13.916475751454488</v>
      </c>
      <c r="CH418" s="223">
        <v>13.994597627944998</v>
      </c>
      <c r="CI418" s="223">
        <v>14.07315805135611</v>
      </c>
      <c r="CJ418" s="223">
        <v>14.152159483525788</v>
      </c>
      <c r="CK418" s="223">
        <v>14.231604400111829</v>
      </c>
      <c r="CL418" s="222">
        <v>0</v>
      </c>
      <c r="CM418" s="222">
        <v>0</v>
      </c>
      <c r="CN418" s="222">
        <v>0</v>
      </c>
      <c r="CO418" s="223">
        <v>0</v>
      </c>
      <c r="CP418" s="223">
        <v>0</v>
      </c>
      <c r="CQ418" s="223">
        <v>0</v>
      </c>
      <c r="CR418" s="223">
        <v>0</v>
      </c>
      <c r="CS418" s="223">
        <v>0</v>
      </c>
      <c r="CT418" s="223">
        <v>0</v>
      </c>
      <c r="CU418" s="223">
        <v>0</v>
      </c>
      <c r="CV418" s="223">
        <v>0</v>
      </c>
      <c r="CW418" s="223">
        <v>0</v>
      </c>
      <c r="CX418" s="223">
        <v>0</v>
      </c>
      <c r="CY418" s="223">
        <v>0</v>
      </c>
      <c r="CZ418" s="223">
        <v>0</v>
      </c>
      <c r="DA418" s="224">
        <v>0</v>
      </c>
      <c r="DB418" s="224">
        <v>0</v>
      </c>
      <c r="DC418" s="224">
        <v>0</v>
      </c>
      <c r="DD418" s="225">
        <v>0</v>
      </c>
      <c r="DE418" s="225">
        <v>0</v>
      </c>
      <c r="DF418" s="225">
        <v>0</v>
      </c>
      <c r="DG418" s="225">
        <v>0</v>
      </c>
      <c r="DH418" s="225">
        <v>0</v>
      </c>
      <c r="DI418" s="225">
        <v>0</v>
      </c>
      <c r="DJ418" s="225">
        <v>0</v>
      </c>
      <c r="DK418" s="225">
        <v>0</v>
      </c>
      <c r="DL418" s="225">
        <v>0</v>
      </c>
      <c r="DM418" s="225">
        <v>0</v>
      </c>
      <c r="DN418" s="225">
        <v>0</v>
      </c>
      <c r="DO418" s="225">
        <v>0</v>
      </c>
      <c r="DP418" s="224">
        <v>0</v>
      </c>
      <c r="DQ418" s="224">
        <v>0</v>
      </c>
      <c r="DR418" s="224">
        <v>0</v>
      </c>
      <c r="DS418" s="225">
        <v>0</v>
      </c>
      <c r="DT418" s="225">
        <v>0</v>
      </c>
      <c r="DU418" s="225">
        <v>0</v>
      </c>
      <c r="DV418" s="225">
        <v>0</v>
      </c>
      <c r="DW418" s="225">
        <v>0</v>
      </c>
      <c r="DX418" s="225">
        <v>0</v>
      </c>
      <c r="DY418" s="225">
        <v>0</v>
      </c>
      <c r="DZ418" s="225">
        <v>0</v>
      </c>
      <c r="EA418" s="225">
        <v>0</v>
      </c>
      <c r="EB418" s="225">
        <v>0</v>
      </c>
      <c r="EC418" s="225">
        <v>0</v>
      </c>
      <c r="ED418" s="225">
        <v>0</v>
      </c>
    </row>
    <row r="419" spans="1:134" ht="15" x14ac:dyDescent="0.25">
      <c r="A419" s="216">
        <v>119</v>
      </c>
      <c r="B419" s="216">
        <v>111</v>
      </c>
      <c r="C419" s="216" t="s">
        <v>1117</v>
      </c>
      <c r="D419" s="2">
        <v>99712</v>
      </c>
      <c r="E419" s="2">
        <v>99712</v>
      </c>
      <c r="F419" s="217" t="s">
        <v>703</v>
      </c>
      <c r="G419" s="20">
        <v>5</v>
      </c>
      <c r="H419" s="20">
        <v>6</v>
      </c>
      <c r="I419" s="20">
        <v>3</v>
      </c>
      <c r="J419" s="20">
        <v>3</v>
      </c>
      <c r="K419" s="20">
        <v>0</v>
      </c>
      <c r="L419" s="20">
        <v>19</v>
      </c>
      <c r="M419" s="20">
        <v>19</v>
      </c>
      <c r="N419" s="20">
        <v>1</v>
      </c>
      <c r="O419" s="20">
        <v>0</v>
      </c>
      <c r="P419" s="20">
        <v>0</v>
      </c>
      <c r="Q419" s="20">
        <v>20</v>
      </c>
      <c r="R419" s="20">
        <v>0</v>
      </c>
      <c r="S419" s="20">
        <v>928.36842105263156</v>
      </c>
      <c r="T419" s="20">
        <v>928.36842105263156</v>
      </c>
      <c r="U419" s="20">
        <v>480</v>
      </c>
      <c r="V419" s="20">
        <v>0</v>
      </c>
      <c r="W419" s="20">
        <v>0</v>
      </c>
      <c r="X419" s="20">
        <v>905.95</v>
      </c>
      <c r="Y419" s="20">
        <v>0</v>
      </c>
      <c r="Z419" s="20">
        <v>6</v>
      </c>
      <c r="AA419" s="20">
        <v>0</v>
      </c>
      <c r="AB419" s="218">
        <v>1</v>
      </c>
      <c r="AC419" s="218">
        <v>0</v>
      </c>
      <c r="AD419" s="219">
        <v>7</v>
      </c>
      <c r="AE419" s="220">
        <v>0</v>
      </c>
      <c r="AF419" s="220">
        <v>3</v>
      </c>
      <c r="AG419" s="221">
        <v>3</v>
      </c>
      <c r="AH419" s="220">
        <v>0</v>
      </c>
      <c r="AI419" s="220">
        <v>0</v>
      </c>
      <c r="AJ419" s="220">
        <v>5.4546854708744297</v>
      </c>
      <c r="AK419" s="220">
        <v>5.4546854708744297</v>
      </c>
      <c r="AL419" s="220">
        <v>0</v>
      </c>
      <c r="AM419" s="220">
        <v>0</v>
      </c>
      <c r="AN419" s="220">
        <v>2.7373623311637276</v>
      </c>
      <c r="AO419" s="220">
        <v>2.7373623311637276</v>
      </c>
      <c r="AP419" s="220">
        <v>0</v>
      </c>
      <c r="AQ419" s="220">
        <v>0.92984135081383867</v>
      </c>
      <c r="AR419" s="220">
        <v>0</v>
      </c>
      <c r="AS419" s="220">
        <v>4.9589322643614322</v>
      </c>
      <c r="AT419" s="220">
        <v>5.2009052840311121</v>
      </c>
      <c r="AU419" s="220">
        <v>5.4546854708744297</v>
      </c>
      <c r="AV419" s="220">
        <v>5.7208489601847186</v>
      </c>
      <c r="AW419" s="220">
        <v>6</v>
      </c>
      <c r="AX419" s="220">
        <v>2.4977175106913725</v>
      </c>
      <c r="AY419" s="220">
        <v>2.6147959437888453</v>
      </c>
      <c r="AZ419" s="220">
        <v>2.7373623311637276</v>
      </c>
      <c r="BA419" s="220">
        <v>2.8656739161131335</v>
      </c>
      <c r="BB419" s="220">
        <v>3</v>
      </c>
      <c r="BC419" s="220">
        <v>0.86460493768330426</v>
      </c>
      <c r="BD419" s="220">
        <v>0.89663003695825327</v>
      </c>
      <c r="BE419" s="220">
        <v>0.92984135081383867</v>
      </c>
      <c r="BF419" s="220">
        <v>0.96428281681975381</v>
      </c>
      <c r="BG419" s="220">
        <v>1</v>
      </c>
      <c r="BH419" s="222">
        <v>6.080439632823456</v>
      </c>
      <c r="BI419" s="222">
        <v>6.1619576880683731</v>
      </c>
      <c r="BJ419" s="222">
        <v>6.2445686237186884</v>
      </c>
      <c r="BK419" s="223">
        <v>6.2035133247921301</v>
      </c>
      <c r="BL419" s="223">
        <v>6.1627279464431997</v>
      </c>
      <c r="BM419" s="223">
        <v>6.2069693414669942</v>
      </c>
      <c r="BN419" s="223">
        <v>6.251528339515076</v>
      </c>
      <c r="BO419" s="223">
        <v>6.2964072206168389</v>
      </c>
      <c r="BP419" s="223">
        <v>6.341608281169699</v>
      </c>
      <c r="BQ419" s="223">
        <v>6.3871338340566011</v>
      </c>
      <c r="BR419" s="223">
        <v>6.4229888083636109</v>
      </c>
      <c r="BS419" s="223">
        <v>6.4590450590515385</v>
      </c>
      <c r="BT419" s="223">
        <v>6.4953037160105129</v>
      </c>
      <c r="BU419" s="223">
        <v>6.5317659154734411</v>
      </c>
      <c r="BV419" s="223">
        <v>6.5684328000516139</v>
      </c>
      <c r="BW419" s="222">
        <v>3.040219816411728</v>
      </c>
      <c r="BX419" s="222">
        <v>3.0809788440341865</v>
      </c>
      <c r="BY419" s="222">
        <v>3.1222843118593442</v>
      </c>
      <c r="BZ419" s="223">
        <v>3.1017566623960651</v>
      </c>
      <c r="CA419" s="223">
        <v>3.0813639732215998</v>
      </c>
      <c r="CB419" s="223">
        <v>3.1034846707334971</v>
      </c>
      <c r="CC419" s="223">
        <v>3.125764169757538</v>
      </c>
      <c r="CD419" s="223">
        <v>3.1482036103084194</v>
      </c>
      <c r="CE419" s="223">
        <v>3.1708041405848495</v>
      </c>
      <c r="CF419" s="223">
        <v>3.1935669170283005</v>
      </c>
      <c r="CG419" s="223">
        <v>3.2114944041818054</v>
      </c>
      <c r="CH419" s="223">
        <v>3.2295225295257692</v>
      </c>
      <c r="CI419" s="223">
        <v>3.2476518580052565</v>
      </c>
      <c r="CJ419" s="223">
        <v>3.2658829577367205</v>
      </c>
      <c r="CK419" s="223">
        <v>3.2842164000258069</v>
      </c>
      <c r="CL419" s="222">
        <v>1.0134066054705759</v>
      </c>
      <c r="CM419" s="222">
        <v>1.0269929480113955</v>
      </c>
      <c r="CN419" s="222">
        <v>1.040761437286448</v>
      </c>
      <c r="CO419" s="223">
        <v>1.0339188874653549</v>
      </c>
      <c r="CP419" s="223">
        <v>1.0271213244071997</v>
      </c>
      <c r="CQ419" s="223">
        <v>1.034494890244499</v>
      </c>
      <c r="CR419" s="223">
        <v>1.0419213899191793</v>
      </c>
      <c r="CS419" s="223">
        <v>1.0494012034361397</v>
      </c>
      <c r="CT419" s="223">
        <v>1.0569347135282832</v>
      </c>
      <c r="CU419" s="223">
        <v>1.0645223056761002</v>
      </c>
      <c r="CV419" s="223">
        <v>1.0704981347272684</v>
      </c>
      <c r="CW419" s="223">
        <v>1.076507509841923</v>
      </c>
      <c r="CX419" s="223">
        <v>1.0825506193350853</v>
      </c>
      <c r="CY419" s="223">
        <v>1.0886276525789067</v>
      </c>
      <c r="CZ419" s="223">
        <v>1.0947388000086022</v>
      </c>
      <c r="DA419" s="224">
        <v>0</v>
      </c>
      <c r="DB419" s="224">
        <v>0</v>
      </c>
      <c r="DC419" s="224">
        <v>0</v>
      </c>
      <c r="DD419" s="225">
        <v>0</v>
      </c>
      <c r="DE419" s="225">
        <v>0</v>
      </c>
      <c r="DF419" s="225">
        <v>0</v>
      </c>
      <c r="DG419" s="225">
        <v>0</v>
      </c>
      <c r="DH419" s="225">
        <v>0</v>
      </c>
      <c r="DI419" s="225">
        <v>0</v>
      </c>
      <c r="DJ419" s="225">
        <v>0</v>
      </c>
      <c r="DK419" s="225">
        <v>0</v>
      </c>
      <c r="DL419" s="225">
        <v>0</v>
      </c>
      <c r="DM419" s="225">
        <v>0</v>
      </c>
      <c r="DN419" s="225">
        <v>0</v>
      </c>
      <c r="DO419" s="225">
        <v>0</v>
      </c>
      <c r="DP419" s="224">
        <v>0</v>
      </c>
      <c r="DQ419" s="224">
        <v>0</v>
      </c>
      <c r="DR419" s="224">
        <v>0</v>
      </c>
      <c r="DS419" s="225">
        <v>0</v>
      </c>
      <c r="DT419" s="225">
        <v>0</v>
      </c>
      <c r="DU419" s="225">
        <v>0</v>
      </c>
      <c r="DV419" s="225">
        <v>0</v>
      </c>
      <c r="DW419" s="225">
        <v>0</v>
      </c>
      <c r="DX419" s="225">
        <v>0</v>
      </c>
      <c r="DY419" s="225">
        <v>0</v>
      </c>
      <c r="DZ419" s="225">
        <v>0</v>
      </c>
      <c r="EA419" s="225">
        <v>0</v>
      </c>
      <c r="EB419" s="225">
        <v>0</v>
      </c>
      <c r="EC419" s="225">
        <v>0</v>
      </c>
      <c r="ED419" s="225">
        <v>0</v>
      </c>
    </row>
    <row r="420" spans="1:134" ht="15" x14ac:dyDescent="0.25">
      <c r="A420" s="216">
        <v>120</v>
      </c>
      <c r="B420" s="216">
        <v>111</v>
      </c>
      <c r="C420" s="216" t="s">
        <v>1118</v>
      </c>
      <c r="D420" s="2">
        <v>99712</v>
      </c>
      <c r="E420" s="2">
        <v>99712</v>
      </c>
      <c r="F420" s="217" t="s">
        <v>703</v>
      </c>
      <c r="G420" s="20">
        <v>3</v>
      </c>
      <c r="H420" s="20">
        <v>3</v>
      </c>
      <c r="I420" s="20">
        <v>2</v>
      </c>
      <c r="J420" s="20">
        <v>1</v>
      </c>
      <c r="K420" s="20">
        <v>0</v>
      </c>
      <c r="L420" s="20">
        <v>10</v>
      </c>
      <c r="M420" s="20">
        <v>10</v>
      </c>
      <c r="N420" s="20">
        <v>2</v>
      </c>
      <c r="O420" s="20">
        <v>0</v>
      </c>
      <c r="P420" s="20">
        <v>0</v>
      </c>
      <c r="Q420" s="20">
        <v>12</v>
      </c>
      <c r="R420" s="20">
        <v>0</v>
      </c>
      <c r="S420" s="20">
        <v>2231.6</v>
      </c>
      <c r="T420" s="20">
        <v>2231.6</v>
      </c>
      <c r="U420" s="20">
        <v>6067</v>
      </c>
      <c r="V420" s="20">
        <v>0</v>
      </c>
      <c r="W420" s="20">
        <v>0</v>
      </c>
      <c r="X420" s="20">
        <v>2870.8333333333335</v>
      </c>
      <c r="Y420" s="20">
        <v>0</v>
      </c>
      <c r="Z420" s="20">
        <v>3</v>
      </c>
      <c r="AA420" s="20">
        <v>0</v>
      </c>
      <c r="AB420" s="218">
        <v>2</v>
      </c>
      <c r="AC420" s="218">
        <v>0</v>
      </c>
      <c r="AD420" s="219">
        <v>5</v>
      </c>
      <c r="AE420" s="220">
        <v>0</v>
      </c>
      <c r="AF420" s="220">
        <v>2</v>
      </c>
      <c r="AG420" s="221">
        <v>2</v>
      </c>
      <c r="AH420" s="220">
        <v>0</v>
      </c>
      <c r="AI420" s="220">
        <v>0</v>
      </c>
      <c r="AJ420" s="220">
        <v>2.7273427354372148</v>
      </c>
      <c r="AK420" s="220">
        <v>2.7273427354372148</v>
      </c>
      <c r="AL420" s="220">
        <v>0</v>
      </c>
      <c r="AM420" s="220">
        <v>0</v>
      </c>
      <c r="AN420" s="220">
        <v>1.8249082207758185</v>
      </c>
      <c r="AO420" s="220">
        <v>1.8249082207758185</v>
      </c>
      <c r="AP420" s="220">
        <v>0</v>
      </c>
      <c r="AQ420" s="220">
        <v>1.8596827016276773</v>
      </c>
      <c r="AR420" s="220">
        <v>0</v>
      </c>
      <c r="AS420" s="220">
        <v>2.4794661321807161</v>
      </c>
      <c r="AT420" s="220">
        <v>2.600452642015556</v>
      </c>
      <c r="AU420" s="220">
        <v>2.7273427354372148</v>
      </c>
      <c r="AV420" s="220">
        <v>2.8604244800923593</v>
      </c>
      <c r="AW420" s="220">
        <v>3</v>
      </c>
      <c r="AX420" s="220">
        <v>1.6651450071275817</v>
      </c>
      <c r="AY420" s="220">
        <v>1.7431972958592303</v>
      </c>
      <c r="AZ420" s="220">
        <v>1.8249082207758185</v>
      </c>
      <c r="BA420" s="220">
        <v>1.9104492774087558</v>
      </c>
      <c r="BB420" s="220">
        <v>2</v>
      </c>
      <c r="BC420" s="220">
        <v>1.7292098753666085</v>
      </c>
      <c r="BD420" s="220">
        <v>1.7932600739165065</v>
      </c>
      <c r="BE420" s="220">
        <v>1.8596827016276773</v>
      </c>
      <c r="BF420" s="220">
        <v>1.9285656336395076</v>
      </c>
      <c r="BG420" s="220">
        <v>2</v>
      </c>
      <c r="BH420" s="222">
        <v>3.040219816411728</v>
      </c>
      <c r="BI420" s="222">
        <v>3.0809788440341865</v>
      </c>
      <c r="BJ420" s="222">
        <v>3.1222843118593442</v>
      </c>
      <c r="BK420" s="223">
        <v>3.1017566623960651</v>
      </c>
      <c r="BL420" s="223">
        <v>3.0813639732215998</v>
      </c>
      <c r="BM420" s="223">
        <v>3.1034846707334971</v>
      </c>
      <c r="BN420" s="223">
        <v>3.125764169757538</v>
      </c>
      <c r="BO420" s="223">
        <v>3.1482036103084194</v>
      </c>
      <c r="BP420" s="223">
        <v>3.1708041405848495</v>
      </c>
      <c r="BQ420" s="223">
        <v>3.1935669170283005</v>
      </c>
      <c r="BR420" s="223">
        <v>3.2114944041818054</v>
      </c>
      <c r="BS420" s="223">
        <v>3.2295225295257692</v>
      </c>
      <c r="BT420" s="223">
        <v>3.2476518580052565</v>
      </c>
      <c r="BU420" s="223">
        <v>3.2658829577367205</v>
      </c>
      <c r="BV420" s="223">
        <v>3.2842164000258069</v>
      </c>
      <c r="BW420" s="222">
        <v>2.0268132109411519</v>
      </c>
      <c r="BX420" s="222">
        <v>2.053985896022791</v>
      </c>
      <c r="BY420" s="222">
        <v>2.081522874572896</v>
      </c>
      <c r="BZ420" s="223">
        <v>2.0678377749307097</v>
      </c>
      <c r="CA420" s="223">
        <v>2.0542426488143994</v>
      </c>
      <c r="CB420" s="223">
        <v>2.0689897804889981</v>
      </c>
      <c r="CC420" s="223">
        <v>2.0838427798383585</v>
      </c>
      <c r="CD420" s="223">
        <v>2.0988024068722795</v>
      </c>
      <c r="CE420" s="223">
        <v>2.1138694270565663</v>
      </c>
      <c r="CF420" s="223">
        <v>2.1290446113522004</v>
      </c>
      <c r="CG420" s="223">
        <v>2.1409962694545368</v>
      </c>
      <c r="CH420" s="223">
        <v>2.153015019683846</v>
      </c>
      <c r="CI420" s="223">
        <v>2.1651012386701707</v>
      </c>
      <c r="CJ420" s="223">
        <v>2.1772553051578134</v>
      </c>
      <c r="CK420" s="223">
        <v>2.1894776000172045</v>
      </c>
      <c r="CL420" s="222">
        <v>2.0268132109411519</v>
      </c>
      <c r="CM420" s="222">
        <v>2.053985896022791</v>
      </c>
      <c r="CN420" s="222">
        <v>2.081522874572896</v>
      </c>
      <c r="CO420" s="223">
        <v>2.0678377749307097</v>
      </c>
      <c r="CP420" s="223">
        <v>2.0542426488143994</v>
      </c>
      <c r="CQ420" s="223">
        <v>2.0689897804889981</v>
      </c>
      <c r="CR420" s="223">
        <v>2.0838427798383585</v>
      </c>
      <c r="CS420" s="223">
        <v>2.0988024068722795</v>
      </c>
      <c r="CT420" s="223">
        <v>2.1138694270565663</v>
      </c>
      <c r="CU420" s="223">
        <v>2.1290446113522004</v>
      </c>
      <c r="CV420" s="223">
        <v>2.1409962694545368</v>
      </c>
      <c r="CW420" s="223">
        <v>2.153015019683846</v>
      </c>
      <c r="CX420" s="223">
        <v>2.1651012386701707</v>
      </c>
      <c r="CY420" s="223">
        <v>2.1772553051578134</v>
      </c>
      <c r="CZ420" s="223">
        <v>2.1894776000172045</v>
      </c>
      <c r="DA420" s="224">
        <v>0</v>
      </c>
      <c r="DB420" s="224">
        <v>0</v>
      </c>
      <c r="DC420" s="224">
        <v>0</v>
      </c>
      <c r="DD420" s="225">
        <v>0</v>
      </c>
      <c r="DE420" s="225">
        <v>0</v>
      </c>
      <c r="DF420" s="225">
        <v>0</v>
      </c>
      <c r="DG420" s="225">
        <v>0</v>
      </c>
      <c r="DH420" s="225">
        <v>0</v>
      </c>
      <c r="DI420" s="225">
        <v>0</v>
      </c>
      <c r="DJ420" s="225">
        <v>0</v>
      </c>
      <c r="DK420" s="225">
        <v>0</v>
      </c>
      <c r="DL420" s="225">
        <v>0</v>
      </c>
      <c r="DM420" s="225">
        <v>0</v>
      </c>
      <c r="DN420" s="225">
        <v>0</v>
      </c>
      <c r="DO420" s="225">
        <v>0</v>
      </c>
      <c r="DP420" s="224">
        <v>0</v>
      </c>
      <c r="DQ420" s="224">
        <v>0</v>
      </c>
      <c r="DR420" s="224">
        <v>0</v>
      </c>
      <c r="DS420" s="225">
        <v>0</v>
      </c>
      <c r="DT420" s="225">
        <v>0</v>
      </c>
      <c r="DU420" s="225">
        <v>0</v>
      </c>
      <c r="DV420" s="225">
        <v>0</v>
      </c>
      <c r="DW420" s="225">
        <v>0</v>
      </c>
      <c r="DX420" s="225">
        <v>0</v>
      </c>
      <c r="DY420" s="225">
        <v>0</v>
      </c>
      <c r="DZ420" s="225">
        <v>0</v>
      </c>
      <c r="EA420" s="225">
        <v>0</v>
      </c>
      <c r="EB420" s="225">
        <v>0</v>
      </c>
      <c r="EC420" s="225">
        <v>0</v>
      </c>
      <c r="ED420" s="225">
        <v>0</v>
      </c>
    </row>
    <row r="421" spans="1:134" ht="15" x14ac:dyDescent="0.25">
      <c r="A421" s="216">
        <v>89</v>
      </c>
      <c r="B421" s="216">
        <v>112</v>
      </c>
      <c r="C421" s="216" t="s">
        <v>1119</v>
      </c>
      <c r="D421" s="2">
        <v>99712</v>
      </c>
      <c r="E421" s="2">
        <v>99712</v>
      </c>
      <c r="F421" s="217" t="s">
        <v>703</v>
      </c>
      <c r="G421" s="20">
        <v>10</v>
      </c>
      <c r="H421" s="20">
        <v>36</v>
      </c>
      <c r="I421" s="20">
        <v>8</v>
      </c>
      <c r="J421" s="20">
        <v>28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834.49503068156923</v>
      </c>
      <c r="T421" s="20">
        <v>834.49503068156923</v>
      </c>
      <c r="U421" s="20">
        <v>1408.3846153846155</v>
      </c>
      <c r="V421" s="20">
        <v>0</v>
      </c>
      <c r="W421" s="20">
        <v>0</v>
      </c>
      <c r="X421" s="20">
        <v>1365.173957061457</v>
      </c>
      <c r="Y421" s="20">
        <v>0.82484407484407485</v>
      </c>
      <c r="Z421" s="20">
        <v>35.128378378378379</v>
      </c>
      <c r="AA421" s="20">
        <v>4.677754677754678E-2</v>
      </c>
      <c r="AB421" s="218">
        <v>0</v>
      </c>
      <c r="AC421" s="218">
        <v>0</v>
      </c>
      <c r="AD421" s="219">
        <v>36</v>
      </c>
      <c r="AE421" s="220">
        <v>0.18329868329868329</v>
      </c>
      <c r="AF421" s="220">
        <v>7.8063063063063067</v>
      </c>
      <c r="AG421" s="221">
        <v>7.9896049896049899</v>
      </c>
      <c r="AH421" s="220">
        <v>1.0395010395010396E-2</v>
      </c>
      <c r="AI421" s="220">
        <v>0.74987749846480589</v>
      </c>
      <c r="AJ421" s="220">
        <v>31.935709192653331</v>
      </c>
      <c r="AK421" s="220">
        <v>32.685586691118139</v>
      </c>
      <c r="AL421" s="220">
        <v>4.2526134128438899E-2</v>
      </c>
      <c r="AM421" s="220">
        <v>0.16725163700457518</v>
      </c>
      <c r="AN421" s="220">
        <v>7.1228962761362471</v>
      </c>
      <c r="AO421" s="220">
        <v>7.2901479131408227</v>
      </c>
      <c r="AP421" s="220">
        <v>9.4849699624522804E-3</v>
      </c>
      <c r="AQ421" s="220">
        <v>0</v>
      </c>
      <c r="AR421" s="220">
        <v>0</v>
      </c>
      <c r="AS421" s="220">
        <v>29.71493247184145</v>
      </c>
      <c r="AT421" s="220">
        <v>31.164884105818448</v>
      </c>
      <c r="AU421" s="220">
        <v>32.685586691118132</v>
      </c>
      <c r="AV421" s="220">
        <v>34.280492547801259</v>
      </c>
      <c r="AW421" s="220">
        <v>35.953222453222452</v>
      </c>
      <c r="AX421" s="220">
        <v>6.6519254286811815</v>
      </c>
      <c r="AY421" s="220">
        <v>6.9637289064314158</v>
      </c>
      <c r="AZ421" s="220">
        <v>7.2901479131408218</v>
      </c>
      <c r="BA421" s="220">
        <v>7.6318675395861213</v>
      </c>
      <c r="BB421" s="220">
        <v>7.9896049896049899</v>
      </c>
      <c r="BC421" s="220">
        <v>0</v>
      </c>
      <c r="BD421" s="220">
        <v>0</v>
      </c>
      <c r="BE421" s="220">
        <v>0</v>
      </c>
      <c r="BF421" s="220">
        <v>0</v>
      </c>
      <c r="BG421" s="220">
        <v>0</v>
      </c>
      <c r="BH421" s="222">
        <v>36.137397473606484</v>
      </c>
      <c r="BI421" s="222">
        <v>36.322515954293074</v>
      </c>
      <c r="BJ421" s="222">
        <v>36.508582728279322</v>
      </c>
      <c r="BK421" s="223">
        <v>36.268554814805633</v>
      </c>
      <c r="BL421" s="223">
        <v>36.030104979551936</v>
      </c>
      <c r="BM421" s="223">
        <v>36.288760257052722</v>
      </c>
      <c r="BN421" s="223">
        <v>36.549272386000851</v>
      </c>
      <c r="BO421" s="223">
        <v>36.81165469648311</v>
      </c>
      <c r="BP421" s="223">
        <v>37.075920614281181</v>
      </c>
      <c r="BQ421" s="223">
        <v>37.342083661558632</v>
      </c>
      <c r="BR421" s="223">
        <v>37.55170811675891</v>
      </c>
      <c r="BS421" s="223">
        <v>37.76250932504604</v>
      </c>
      <c r="BT421" s="223">
        <v>37.974493892270587</v>
      </c>
      <c r="BU421" s="223">
        <v>38.187668461365902</v>
      </c>
      <c r="BV421" s="223">
        <v>38.402039712556245</v>
      </c>
      <c r="BW421" s="222">
        <v>8.0305327719125525</v>
      </c>
      <c r="BX421" s="222">
        <v>8.0716702120651274</v>
      </c>
      <c r="BY421" s="222">
        <v>8.1130183840620731</v>
      </c>
      <c r="BZ421" s="223">
        <v>8.0596788477345864</v>
      </c>
      <c r="CA421" s="223">
        <v>8.0066899954559876</v>
      </c>
      <c r="CB421" s="223">
        <v>8.0641689460117174</v>
      </c>
      <c r="CC421" s="223">
        <v>8.1220605302224129</v>
      </c>
      <c r="CD421" s="223">
        <v>8.1803677103295822</v>
      </c>
      <c r="CE421" s="223">
        <v>8.2390934698402649</v>
      </c>
      <c r="CF421" s="223">
        <v>8.2982408136796977</v>
      </c>
      <c r="CG421" s="223">
        <v>8.3448240259464264</v>
      </c>
      <c r="CH421" s="223">
        <v>8.3916687388991225</v>
      </c>
      <c r="CI421" s="223">
        <v>8.4387764205045777</v>
      </c>
      <c r="CJ421" s="223">
        <v>8.4861485469702025</v>
      </c>
      <c r="CK421" s="223">
        <v>8.5337866027902773</v>
      </c>
      <c r="CL421" s="222">
        <v>0</v>
      </c>
      <c r="CM421" s="222">
        <v>0</v>
      </c>
      <c r="CN421" s="222">
        <v>0</v>
      </c>
      <c r="CO421" s="223">
        <v>0</v>
      </c>
      <c r="CP421" s="223">
        <v>0</v>
      </c>
      <c r="CQ421" s="223">
        <v>0</v>
      </c>
      <c r="CR421" s="223">
        <v>0</v>
      </c>
      <c r="CS421" s="223">
        <v>0</v>
      </c>
      <c r="CT421" s="223">
        <v>0</v>
      </c>
      <c r="CU421" s="223">
        <v>0</v>
      </c>
      <c r="CV421" s="223">
        <v>0</v>
      </c>
      <c r="CW421" s="223">
        <v>0</v>
      </c>
      <c r="CX421" s="223">
        <v>0</v>
      </c>
      <c r="CY421" s="223">
        <v>0</v>
      </c>
      <c r="CZ421" s="223">
        <v>0</v>
      </c>
      <c r="DA421" s="224">
        <v>4.7017170795740942E-2</v>
      </c>
      <c r="DB421" s="224">
        <v>4.725802231888248E-2</v>
      </c>
      <c r="DC421" s="224">
        <v>4.7500107635023846E-2</v>
      </c>
      <c r="DD421" s="225">
        <v>4.7187815267766893E-2</v>
      </c>
      <c r="DE421" s="225">
        <v>4.6877576085807886E-2</v>
      </c>
      <c r="DF421" s="225">
        <v>4.7214103899366033E-2</v>
      </c>
      <c r="DG421" s="225">
        <v>4.75530476008338E-2</v>
      </c>
      <c r="DH421" s="225">
        <v>4.789442453354556E-2</v>
      </c>
      <c r="DI421" s="225">
        <v>4.8238252165341125E-2</v>
      </c>
      <c r="DJ421" s="225">
        <v>4.8584548089459591E-2</v>
      </c>
      <c r="DK421" s="225">
        <v>4.8857283524276499E-2</v>
      </c>
      <c r="DL421" s="225">
        <v>4.9131549993554575E-2</v>
      </c>
      <c r="DM421" s="225">
        <v>4.9407356091947172E-2</v>
      </c>
      <c r="DN421" s="225">
        <v>4.9684710462354814E-2</v>
      </c>
      <c r="DO421" s="225">
        <v>4.9963621796196005E-2</v>
      </c>
      <c r="DP421" s="224">
        <v>0</v>
      </c>
      <c r="DQ421" s="224">
        <v>0</v>
      </c>
      <c r="DR421" s="224">
        <v>0</v>
      </c>
      <c r="DS421" s="225">
        <v>0</v>
      </c>
      <c r="DT421" s="225">
        <v>0</v>
      </c>
      <c r="DU421" s="225">
        <v>0</v>
      </c>
      <c r="DV421" s="225">
        <v>0</v>
      </c>
      <c r="DW421" s="225">
        <v>0</v>
      </c>
      <c r="DX421" s="225">
        <v>0</v>
      </c>
      <c r="DY421" s="225">
        <v>0</v>
      </c>
      <c r="DZ421" s="225">
        <v>0</v>
      </c>
      <c r="EA421" s="225">
        <v>0</v>
      </c>
      <c r="EB421" s="225">
        <v>0</v>
      </c>
      <c r="EC421" s="225">
        <v>0</v>
      </c>
      <c r="ED421" s="225">
        <v>0</v>
      </c>
    </row>
    <row r="422" spans="1:134" ht="15" x14ac:dyDescent="0.25">
      <c r="A422" s="216">
        <v>110</v>
      </c>
      <c r="B422" s="216">
        <v>112</v>
      </c>
      <c r="C422" s="216" t="s">
        <v>1120</v>
      </c>
      <c r="D422" s="2">
        <v>99712</v>
      </c>
      <c r="E422" s="2">
        <v>99712</v>
      </c>
      <c r="F422" s="217" t="s">
        <v>703</v>
      </c>
      <c r="G422" s="20">
        <v>25</v>
      </c>
      <c r="H422" s="20">
        <v>15</v>
      </c>
      <c r="I422" s="20">
        <v>11</v>
      </c>
      <c r="J422" s="20">
        <v>4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0</v>
      </c>
      <c r="S422" s="20">
        <v>834.49503068156923</v>
      </c>
      <c r="T422" s="20">
        <v>834.49503068156923</v>
      </c>
      <c r="U422" s="20">
        <v>1408.3846153846155</v>
      </c>
      <c r="V422" s="20">
        <v>0</v>
      </c>
      <c r="W422" s="20">
        <v>0</v>
      </c>
      <c r="X422" s="20">
        <v>1365.173957061457</v>
      </c>
      <c r="Y422" s="20">
        <v>0.34368503118503119</v>
      </c>
      <c r="Z422" s="20">
        <v>14.636824324324325</v>
      </c>
      <c r="AA422" s="20">
        <v>1.9490644490644492E-2</v>
      </c>
      <c r="AB422" s="218">
        <v>0</v>
      </c>
      <c r="AC422" s="218">
        <v>0</v>
      </c>
      <c r="AD422" s="219">
        <v>15</v>
      </c>
      <c r="AE422" s="220">
        <v>0.25203568953568956</v>
      </c>
      <c r="AF422" s="220">
        <v>10.733671171171173</v>
      </c>
      <c r="AG422" s="221">
        <v>10.985706860706863</v>
      </c>
      <c r="AH422" s="220">
        <v>1.4293139293139294E-2</v>
      </c>
      <c r="AI422" s="220">
        <v>0.31244895769366915</v>
      </c>
      <c r="AJ422" s="220">
        <v>13.306545496938888</v>
      </c>
      <c r="AK422" s="220">
        <v>13.618994454632558</v>
      </c>
      <c r="AL422" s="220">
        <v>1.7719222553516208E-2</v>
      </c>
      <c r="AM422" s="220">
        <v>0.22997100088129091</v>
      </c>
      <c r="AN422" s="220">
        <v>9.7939823796873409</v>
      </c>
      <c r="AO422" s="220">
        <v>10.023953380568631</v>
      </c>
      <c r="AP422" s="220">
        <v>1.3041833698371884E-2</v>
      </c>
      <c r="AQ422" s="220">
        <v>0</v>
      </c>
      <c r="AR422" s="220">
        <v>0</v>
      </c>
      <c r="AS422" s="220">
        <v>12.381221863267271</v>
      </c>
      <c r="AT422" s="220">
        <v>12.985368377424352</v>
      </c>
      <c r="AU422" s="220">
        <v>13.618994454632556</v>
      </c>
      <c r="AV422" s="220">
        <v>14.283538561583857</v>
      </c>
      <c r="AW422" s="220">
        <v>14.980509355509355</v>
      </c>
      <c r="AX422" s="220">
        <v>9.1463974644366264</v>
      </c>
      <c r="AY422" s="220">
        <v>9.5751272463431985</v>
      </c>
      <c r="AZ422" s="220">
        <v>10.023953380568631</v>
      </c>
      <c r="BA422" s="220">
        <v>10.493817866930918</v>
      </c>
      <c r="BB422" s="220">
        <v>10.985706860706863</v>
      </c>
      <c r="BC422" s="220">
        <v>0</v>
      </c>
      <c r="BD422" s="220">
        <v>0</v>
      </c>
      <c r="BE422" s="220">
        <v>0</v>
      </c>
      <c r="BF422" s="220">
        <v>0</v>
      </c>
      <c r="BG422" s="220">
        <v>0</v>
      </c>
      <c r="BH422" s="222">
        <v>15.181347134186941</v>
      </c>
      <c r="BI422" s="222">
        <v>15.384877465726843</v>
      </c>
      <c r="BJ422" s="222">
        <v>15.591136448122997</v>
      </c>
      <c r="BK422" s="223">
        <v>15.488631566512574</v>
      </c>
      <c r="BL422" s="223">
        <v>15.386800609525215</v>
      </c>
      <c r="BM422" s="223">
        <v>15.497260381534339</v>
      </c>
      <c r="BN422" s="223">
        <v>15.608513129389575</v>
      </c>
      <c r="BO422" s="223">
        <v>15.720564545757867</v>
      </c>
      <c r="BP422" s="223">
        <v>15.833420364173044</v>
      </c>
      <c r="BQ422" s="223">
        <v>15.947086359329209</v>
      </c>
      <c r="BR422" s="223">
        <v>16.036607322337158</v>
      </c>
      <c r="BS422" s="223">
        <v>16.126630822463007</v>
      </c>
      <c r="BT422" s="223">
        <v>16.217159680761693</v>
      </c>
      <c r="BU422" s="223">
        <v>16.3081967341245</v>
      </c>
      <c r="BV422" s="223">
        <v>16.399744835367951</v>
      </c>
      <c r="BW422" s="222">
        <v>11.132987898403758</v>
      </c>
      <c r="BX422" s="222">
        <v>11.282243474866354</v>
      </c>
      <c r="BY422" s="222">
        <v>11.433500061956867</v>
      </c>
      <c r="BZ422" s="223">
        <v>11.358329815442557</v>
      </c>
      <c r="CA422" s="223">
        <v>11.283653780318494</v>
      </c>
      <c r="CB422" s="223">
        <v>11.364657613125184</v>
      </c>
      <c r="CC422" s="223">
        <v>11.446242961552358</v>
      </c>
      <c r="CD422" s="223">
        <v>11.528414000222439</v>
      </c>
      <c r="CE422" s="223">
        <v>11.611174933726902</v>
      </c>
      <c r="CF422" s="223">
        <v>11.694529996841421</v>
      </c>
      <c r="CG422" s="223">
        <v>11.760178703047252</v>
      </c>
      <c r="CH422" s="223">
        <v>11.826195936472873</v>
      </c>
      <c r="CI422" s="223">
        <v>11.89258376589191</v>
      </c>
      <c r="CJ422" s="223">
        <v>11.959344271691304</v>
      </c>
      <c r="CK422" s="223">
        <v>12.0264795459365</v>
      </c>
      <c r="CL422" s="222">
        <v>0</v>
      </c>
      <c r="CM422" s="222">
        <v>0</v>
      </c>
      <c r="CN422" s="222">
        <v>0</v>
      </c>
      <c r="CO422" s="223">
        <v>0</v>
      </c>
      <c r="CP422" s="223">
        <v>0</v>
      </c>
      <c r="CQ422" s="223">
        <v>0</v>
      </c>
      <c r="CR422" s="223">
        <v>0</v>
      </c>
      <c r="CS422" s="223">
        <v>0</v>
      </c>
      <c r="CT422" s="223">
        <v>0</v>
      </c>
      <c r="CU422" s="223">
        <v>0</v>
      </c>
      <c r="CV422" s="223">
        <v>0</v>
      </c>
      <c r="CW422" s="223">
        <v>0</v>
      </c>
      <c r="CX422" s="223">
        <v>0</v>
      </c>
      <c r="CY422" s="223">
        <v>0</v>
      </c>
      <c r="CZ422" s="223">
        <v>0</v>
      </c>
      <c r="DA422" s="224">
        <v>1.9751947871697817E-2</v>
      </c>
      <c r="DB422" s="224">
        <v>2.0016754444089051E-2</v>
      </c>
      <c r="DC422" s="224">
        <v>2.0285111173722351E-2</v>
      </c>
      <c r="DD422" s="225">
        <v>2.0151745467749903E-2</v>
      </c>
      <c r="DE422" s="225">
        <v>2.0019256582780663E-2</v>
      </c>
      <c r="DF422" s="225">
        <v>2.016297213314382E-2</v>
      </c>
      <c r="DG422" s="225">
        <v>2.0307719398112902E-2</v>
      </c>
      <c r="DH422" s="225">
        <v>2.0453505784228297E-2</v>
      </c>
      <c r="DI422" s="225">
        <v>2.0600338751200944E-2</v>
      </c>
      <c r="DJ422" s="225">
        <v>2.0748225812294054E-2</v>
      </c>
      <c r="DK422" s="225">
        <v>2.0864698571867239E-2</v>
      </c>
      <c r="DL422" s="225">
        <v>2.0981825165837898E-2</v>
      </c>
      <c r="DM422" s="225">
        <v>2.1099609264587163E-2</v>
      </c>
      <c r="DN422" s="225">
        <v>2.1218054559100315E-2</v>
      </c>
      <c r="DO422" s="225">
        <v>2.1337164761082428E-2</v>
      </c>
      <c r="DP422" s="224">
        <v>0</v>
      </c>
      <c r="DQ422" s="224">
        <v>0</v>
      </c>
      <c r="DR422" s="224">
        <v>0</v>
      </c>
      <c r="DS422" s="225">
        <v>0</v>
      </c>
      <c r="DT422" s="225">
        <v>0</v>
      </c>
      <c r="DU422" s="225">
        <v>0</v>
      </c>
      <c r="DV422" s="225">
        <v>0</v>
      </c>
      <c r="DW422" s="225">
        <v>0</v>
      </c>
      <c r="DX422" s="225">
        <v>0</v>
      </c>
      <c r="DY422" s="225">
        <v>0</v>
      </c>
      <c r="DZ422" s="225">
        <v>0</v>
      </c>
      <c r="EA422" s="225">
        <v>0</v>
      </c>
      <c r="EB422" s="225">
        <v>0</v>
      </c>
      <c r="EC422" s="225">
        <v>0</v>
      </c>
      <c r="ED422" s="225">
        <v>0</v>
      </c>
    </row>
    <row r="423" spans="1:134" ht="15" x14ac:dyDescent="0.25">
      <c r="A423" s="216">
        <v>120</v>
      </c>
      <c r="B423" s="216">
        <v>112</v>
      </c>
      <c r="C423" s="216" t="s">
        <v>1121</v>
      </c>
      <c r="D423" s="2">
        <v>99712</v>
      </c>
      <c r="E423" s="2">
        <v>99712</v>
      </c>
      <c r="F423" s="217" t="s">
        <v>703</v>
      </c>
      <c r="G423" s="20">
        <v>9</v>
      </c>
      <c r="H423" s="20">
        <v>7</v>
      </c>
      <c r="I423" s="20">
        <v>5</v>
      </c>
      <c r="J423" s="20">
        <v>2</v>
      </c>
      <c r="K423" s="20">
        <v>0</v>
      </c>
      <c r="L423" s="20">
        <v>0</v>
      </c>
      <c r="M423" s="20">
        <v>0</v>
      </c>
      <c r="N423" s="20">
        <v>2</v>
      </c>
      <c r="O423" s="20">
        <v>0</v>
      </c>
      <c r="P423" s="20">
        <v>0</v>
      </c>
      <c r="Q423" s="20">
        <v>2</v>
      </c>
      <c r="R423" s="20">
        <v>0</v>
      </c>
      <c r="S423" s="20">
        <v>0</v>
      </c>
      <c r="T423" s="20">
        <v>0</v>
      </c>
      <c r="U423" s="20">
        <v>3223</v>
      </c>
      <c r="V423" s="20">
        <v>0</v>
      </c>
      <c r="W423" s="20">
        <v>0</v>
      </c>
      <c r="X423" s="20">
        <v>3223</v>
      </c>
      <c r="Y423" s="20">
        <v>0.1603863478863479</v>
      </c>
      <c r="Z423" s="20">
        <v>6.8305180180180178</v>
      </c>
      <c r="AA423" s="20">
        <v>9.0956340956340961E-3</v>
      </c>
      <c r="AB423" s="218">
        <v>2</v>
      </c>
      <c r="AC423" s="218">
        <v>0</v>
      </c>
      <c r="AD423" s="219">
        <v>9</v>
      </c>
      <c r="AE423" s="220">
        <v>0.11456167706167707</v>
      </c>
      <c r="AF423" s="220">
        <v>4.8789414414414409</v>
      </c>
      <c r="AG423" s="221">
        <v>4.993503118503118</v>
      </c>
      <c r="AH423" s="220">
        <v>6.4968814968814972E-3</v>
      </c>
      <c r="AI423" s="220">
        <v>0.14580951359037894</v>
      </c>
      <c r="AJ423" s="220">
        <v>6.2097212319048145</v>
      </c>
      <c r="AK423" s="220">
        <v>6.3555307454951935</v>
      </c>
      <c r="AL423" s="220">
        <v>8.2689705249742312E-3</v>
      </c>
      <c r="AM423" s="220">
        <v>0.1045322731278595</v>
      </c>
      <c r="AN423" s="220">
        <v>4.4518101725851533</v>
      </c>
      <c r="AO423" s="220">
        <v>4.5563424457130131</v>
      </c>
      <c r="AP423" s="220">
        <v>5.9281062265326744E-3</v>
      </c>
      <c r="AQ423" s="220">
        <v>1.8596827016276773</v>
      </c>
      <c r="AR423" s="220">
        <v>0</v>
      </c>
      <c r="AS423" s="220">
        <v>5.7779035361913937</v>
      </c>
      <c r="AT423" s="220">
        <v>6.0598385761313649</v>
      </c>
      <c r="AU423" s="220">
        <v>6.3555307454951935</v>
      </c>
      <c r="AV423" s="220">
        <v>6.6656513287391341</v>
      </c>
      <c r="AW423" s="220">
        <v>6.9909043659043659</v>
      </c>
      <c r="AX423" s="220">
        <v>4.1574533929257376</v>
      </c>
      <c r="AY423" s="220">
        <v>4.3523305665196341</v>
      </c>
      <c r="AZ423" s="220">
        <v>4.5563424457130131</v>
      </c>
      <c r="BA423" s="220">
        <v>4.7699172122413254</v>
      </c>
      <c r="BB423" s="220">
        <v>4.993503118503118</v>
      </c>
      <c r="BC423" s="220">
        <v>1.7292098753666085</v>
      </c>
      <c r="BD423" s="220">
        <v>1.7932600739165065</v>
      </c>
      <c r="BE423" s="220">
        <v>1.8596827016276773</v>
      </c>
      <c r="BF423" s="220">
        <v>1.9285656336395076</v>
      </c>
      <c r="BG423" s="220">
        <v>2</v>
      </c>
      <c r="BH423" s="222">
        <v>7.0846286626205721</v>
      </c>
      <c r="BI423" s="222">
        <v>7.1796094840058604</v>
      </c>
      <c r="BJ423" s="222">
        <v>7.275863675790732</v>
      </c>
      <c r="BK423" s="223">
        <v>7.228028064372535</v>
      </c>
      <c r="BL423" s="223">
        <v>7.1805069511117674</v>
      </c>
      <c r="BM423" s="223">
        <v>7.2320548447160249</v>
      </c>
      <c r="BN423" s="223">
        <v>7.2839727937151348</v>
      </c>
      <c r="BO423" s="223">
        <v>7.3362634546870051</v>
      </c>
      <c r="BP423" s="223">
        <v>7.388929503280754</v>
      </c>
      <c r="BQ423" s="223">
        <v>7.4419736343536309</v>
      </c>
      <c r="BR423" s="223">
        <v>7.4837500837573403</v>
      </c>
      <c r="BS423" s="223">
        <v>7.5257610504827364</v>
      </c>
      <c r="BT423" s="223">
        <v>7.5680078510221236</v>
      </c>
      <c r="BU423" s="223">
        <v>7.6104918092581002</v>
      </c>
      <c r="BV423" s="223">
        <v>7.6532142565050441</v>
      </c>
      <c r="BW423" s="222">
        <v>5.0604490447289798</v>
      </c>
      <c r="BX423" s="222">
        <v>5.1282924885756138</v>
      </c>
      <c r="BY423" s="222">
        <v>5.1970454827076651</v>
      </c>
      <c r="BZ423" s="223">
        <v>5.1628771888375242</v>
      </c>
      <c r="CA423" s="223">
        <v>5.1289335365084048</v>
      </c>
      <c r="CB423" s="223">
        <v>5.1657534605114463</v>
      </c>
      <c r="CC423" s="223">
        <v>5.2028377097965244</v>
      </c>
      <c r="CD423" s="223">
        <v>5.2401881819192884</v>
      </c>
      <c r="CE423" s="223">
        <v>5.2778067880576813</v>
      </c>
      <c r="CF423" s="223">
        <v>5.3156954531097353</v>
      </c>
      <c r="CG423" s="223">
        <v>5.3455357741123857</v>
      </c>
      <c r="CH423" s="223">
        <v>5.3755436074876686</v>
      </c>
      <c r="CI423" s="223">
        <v>5.4057198935872304</v>
      </c>
      <c r="CJ423" s="223">
        <v>5.4360655780414993</v>
      </c>
      <c r="CK423" s="223">
        <v>5.4665816117893167</v>
      </c>
      <c r="CL423" s="222">
        <v>2.0268132109411519</v>
      </c>
      <c r="CM423" s="222">
        <v>2.053985896022791</v>
      </c>
      <c r="CN423" s="222">
        <v>2.081522874572896</v>
      </c>
      <c r="CO423" s="223">
        <v>2.0678377749307097</v>
      </c>
      <c r="CP423" s="223">
        <v>2.0542426488143994</v>
      </c>
      <c r="CQ423" s="223">
        <v>2.0689897804889981</v>
      </c>
      <c r="CR423" s="223">
        <v>2.0838427798383585</v>
      </c>
      <c r="CS423" s="223">
        <v>2.0988024068722795</v>
      </c>
      <c r="CT423" s="223">
        <v>2.1138694270565663</v>
      </c>
      <c r="CU423" s="223">
        <v>2.1290446113522004</v>
      </c>
      <c r="CV423" s="223">
        <v>2.1409962694545368</v>
      </c>
      <c r="CW423" s="223">
        <v>2.153015019683846</v>
      </c>
      <c r="CX423" s="223">
        <v>2.1651012386701707</v>
      </c>
      <c r="CY423" s="223">
        <v>2.1772553051578134</v>
      </c>
      <c r="CZ423" s="223">
        <v>2.1894776000172045</v>
      </c>
      <c r="DA423" s="224">
        <v>9.2175756734589817E-3</v>
      </c>
      <c r="DB423" s="224">
        <v>9.3411520739082234E-3</v>
      </c>
      <c r="DC423" s="224">
        <v>9.4663852144037629E-3</v>
      </c>
      <c r="DD423" s="225">
        <v>9.4041478849499534E-3</v>
      </c>
      <c r="DE423" s="225">
        <v>9.3423197386309758E-3</v>
      </c>
      <c r="DF423" s="225">
        <v>9.4093869954671155E-3</v>
      </c>
      <c r="DG423" s="225">
        <v>9.4769357191193532E-3</v>
      </c>
      <c r="DH423" s="225">
        <v>9.5449693659732035E-3</v>
      </c>
      <c r="DI423" s="225">
        <v>9.6134914172271071E-3</v>
      </c>
      <c r="DJ423" s="225">
        <v>9.6825053790705572E-3</v>
      </c>
      <c r="DK423" s="225">
        <v>9.7368593335380449E-3</v>
      </c>
      <c r="DL423" s="225">
        <v>9.7915184107243512E-3</v>
      </c>
      <c r="DM423" s="225">
        <v>9.8464843234740088E-3</v>
      </c>
      <c r="DN423" s="225">
        <v>9.9017587942468125E-3</v>
      </c>
      <c r="DO423" s="225">
        <v>9.9573435551717979E-3</v>
      </c>
      <c r="DP423" s="224">
        <v>0</v>
      </c>
      <c r="DQ423" s="224">
        <v>0</v>
      </c>
      <c r="DR423" s="224">
        <v>0</v>
      </c>
      <c r="DS423" s="225">
        <v>0</v>
      </c>
      <c r="DT423" s="225">
        <v>0</v>
      </c>
      <c r="DU423" s="225">
        <v>0</v>
      </c>
      <c r="DV423" s="225">
        <v>0</v>
      </c>
      <c r="DW423" s="225">
        <v>0</v>
      </c>
      <c r="DX423" s="225">
        <v>0</v>
      </c>
      <c r="DY423" s="225">
        <v>0</v>
      </c>
      <c r="DZ423" s="225">
        <v>0</v>
      </c>
      <c r="EA423" s="225">
        <v>0</v>
      </c>
      <c r="EB423" s="225">
        <v>0</v>
      </c>
      <c r="EC423" s="225">
        <v>0</v>
      </c>
      <c r="ED423" s="225">
        <v>0</v>
      </c>
    </row>
    <row r="424" spans="1:134" ht="15" x14ac:dyDescent="0.25">
      <c r="A424" s="216">
        <v>111</v>
      </c>
      <c r="B424" s="216">
        <v>113</v>
      </c>
      <c r="C424" s="216" t="s">
        <v>1122</v>
      </c>
      <c r="D424" s="2">
        <v>99712</v>
      </c>
      <c r="E424" s="2">
        <v>99712</v>
      </c>
      <c r="F424" s="217" t="s">
        <v>703</v>
      </c>
      <c r="G424" s="20">
        <v>3</v>
      </c>
      <c r="H424" s="20">
        <v>1</v>
      </c>
      <c r="I424" s="20">
        <v>1</v>
      </c>
      <c r="J424" s="20">
        <v>0</v>
      </c>
      <c r="K424" s="20">
        <v>0</v>
      </c>
      <c r="L424" s="20">
        <v>10</v>
      </c>
      <c r="M424" s="20">
        <v>10</v>
      </c>
      <c r="N424" s="20">
        <v>0</v>
      </c>
      <c r="O424" s="20">
        <v>0</v>
      </c>
      <c r="P424" s="20">
        <v>0</v>
      </c>
      <c r="Q424" s="20">
        <v>10</v>
      </c>
      <c r="R424" s="20">
        <v>0</v>
      </c>
      <c r="S424" s="20">
        <v>544.6</v>
      </c>
      <c r="T424" s="20">
        <v>544.6</v>
      </c>
      <c r="U424" s="20">
        <v>0</v>
      </c>
      <c r="V424" s="20">
        <v>0</v>
      </c>
      <c r="W424" s="20">
        <v>0</v>
      </c>
      <c r="X424" s="20">
        <v>544.6</v>
      </c>
      <c r="Y424" s="20">
        <v>0</v>
      </c>
      <c r="Z424" s="20">
        <v>1</v>
      </c>
      <c r="AA424" s="20">
        <v>0</v>
      </c>
      <c r="AB424" s="218">
        <v>0</v>
      </c>
      <c r="AC424" s="218">
        <v>0</v>
      </c>
      <c r="AD424" s="219">
        <v>1</v>
      </c>
      <c r="AE424" s="220">
        <v>0</v>
      </c>
      <c r="AF424" s="220">
        <v>1</v>
      </c>
      <c r="AG424" s="221">
        <v>1</v>
      </c>
      <c r="AH424" s="220">
        <v>0</v>
      </c>
      <c r="AI424" s="220">
        <v>0</v>
      </c>
      <c r="AJ424" s="220">
        <v>0.90911424514573824</v>
      </c>
      <c r="AK424" s="220">
        <v>0.90911424514573824</v>
      </c>
      <c r="AL424" s="220">
        <v>0</v>
      </c>
      <c r="AM424" s="220">
        <v>0</v>
      </c>
      <c r="AN424" s="220">
        <v>0.91245411038790925</v>
      </c>
      <c r="AO424" s="220">
        <v>0.91245411038790925</v>
      </c>
      <c r="AP424" s="220">
        <v>0</v>
      </c>
      <c r="AQ424" s="220">
        <v>0</v>
      </c>
      <c r="AR424" s="220">
        <v>0</v>
      </c>
      <c r="AS424" s="220">
        <v>0.82648871072690544</v>
      </c>
      <c r="AT424" s="220">
        <v>0.86681754733851879</v>
      </c>
      <c r="AU424" s="220">
        <v>0.90911424514573824</v>
      </c>
      <c r="AV424" s="220">
        <v>0.95347482669745309</v>
      </c>
      <c r="AW424" s="220">
        <v>1</v>
      </c>
      <c r="AX424" s="220">
        <v>0.83257250356379087</v>
      </c>
      <c r="AY424" s="220">
        <v>0.87159864792961517</v>
      </c>
      <c r="AZ424" s="220">
        <v>0.91245411038790925</v>
      </c>
      <c r="BA424" s="220">
        <v>0.9552246387043779</v>
      </c>
      <c r="BB424" s="220">
        <v>1</v>
      </c>
      <c r="BC424" s="220">
        <v>0</v>
      </c>
      <c r="BD424" s="220">
        <v>0</v>
      </c>
      <c r="BE424" s="220">
        <v>0</v>
      </c>
      <c r="BF424" s="220">
        <v>0</v>
      </c>
      <c r="BG424" s="220">
        <v>0</v>
      </c>
      <c r="BH424" s="222">
        <v>1.0134066054705759</v>
      </c>
      <c r="BI424" s="222">
        <v>1.0269929480113955</v>
      </c>
      <c r="BJ424" s="222">
        <v>1.040761437286448</v>
      </c>
      <c r="BK424" s="223">
        <v>1.0339188874653549</v>
      </c>
      <c r="BL424" s="223">
        <v>1.0271213244071997</v>
      </c>
      <c r="BM424" s="223">
        <v>1.034494890244499</v>
      </c>
      <c r="BN424" s="223">
        <v>1.0419213899191793</v>
      </c>
      <c r="BO424" s="223">
        <v>1.0494012034361397</v>
      </c>
      <c r="BP424" s="223">
        <v>1.0569347135282832</v>
      </c>
      <c r="BQ424" s="223">
        <v>1.0645223056761002</v>
      </c>
      <c r="BR424" s="223">
        <v>1.0704981347272684</v>
      </c>
      <c r="BS424" s="223">
        <v>1.076507509841923</v>
      </c>
      <c r="BT424" s="223">
        <v>1.0825506193350853</v>
      </c>
      <c r="BU424" s="223">
        <v>1.0886276525789067</v>
      </c>
      <c r="BV424" s="223">
        <v>1.0947388000086022</v>
      </c>
      <c r="BW424" s="222">
        <v>1.0134066054705759</v>
      </c>
      <c r="BX424" s="222">
        <v>1.0269929480113955</v>
      </c>
      <c r="BY424" s="222">
        <v>1.040761437286448</v>
      </c>
      <c r="BZ424" s="223">
        <v>1.0339188874653549</v>
      </c>
      <c r="CA424" s="223">
        <v>1.0271213244071997</v>
      </c>
      <c r="CB424" s="223">
        <v>1.034494890244499</v>
      </c>
      <c r="CC424" s="223">
        <v>1.0419213899191793</v>
      </c>
      <c r="CD424" s="223">
        <v>1.0494012034361397</v>
      </c>
      <c r="CE424" s="223">
        <v>1.0569347135282832</v>
      </c>
      <c r="CF424" s="223">
        <v>1.0645223056761002</v>
      </c>
      <c r="CG424" s="223">
        <v>1.0704981347272684</v>
      </c>
      <c r="CH424" s="223">
        <v>1.076507509841923</v>
      </c>
      <c r="CI424" s="223">
        <v>1.0825506193350853</v>
      </c>
      <c r="CJ424" s="223">
        <v>1.0886276525789067</v>
      </c>
      <c r="CK424" s="223">
        <v>1.0947388000086022</v>
      </c>
      <c r="CL424" s="222">
        <v>0</v>
      </c>
      <c r="CM424" s="222">
        <v>0</v>
      </c>
      <c r="CN424" s="222">
        <v>0</v>
      </c>
      <c r="CO424" s="223">
        <v>0</v>
      </c>
      <c r="CP424" s="223">
        <v>0</v>
      </c>
      <c r="CQ424" s="223">
        <v>0</v>
      </c>
      <c r="CR424" s="223">
        <v>0</v>
      </c>
      <c r="CS424" s="223">
        <v>0</v>
      </c>
      <c r="CT424" s="223">
        <v>0</v>
      </c>
      <c r="CU424" s="223">
        <v>0</v>
      </c>
      <c r="CV424" s="223">
        <v>0</v>
      </c>
      <c r="CW424" s="223">
        <v>0</v>
      </c>
      <c r="CX424" s="223">
        <v>0</v>
      </c>
      <c r="CY424" s="223">
        <v>0</v>
      </c>
      <c r="CZ424" s="223">
        <v>0</v>
      </c>
      <c r="DA424" s="224">
        <v>0</v>
      </c>
      <c r="DB424" s="224">
        <v>0</v>
      </c>
      <c r="DC424" s="224">
        <v>0</v>
      </c>
      <c r="DD424" s="225">
        <v>0</v>
      </c>
      <c r="DE424" s="225">
        <v>0</v>
      </c>
      <c r="DF424" s="225">
        <v>0</v>
      </c>
      <c r="DG424" s="225">
        <v>0</v>
      </c>
      <c r="DH424" s="225">
        <v>0</v>
      </c>
      <c r="DI424" s="225">
        <v>0</v>
      </c>
      <c r="DJ424" s="225">
        <v>0</v>
      </c>
      <c r="DK424" s="225">
        <v>0</v>
      </c>
      <c r="DL424" s="225">
        <v>0</v>
      </c>
      <c r="DM424" s="225">
        <v>0</v>
      </c>
      <c r="DN424" s="225">
        <v>0</v>
      </c>
      <c r="DO424" s="225">
        <v>0</v>
      </c>
      <c r="DP424" s="224">
        <v>0</v>
      </c>
      <c r="DQ424" s="224">
        <v>0</v>
      </c>
      <c r="DR424" s="224">
        <v>0</v>
      </c>
      <c r="DS424" s="225">
        <v>0</v>
      </c>
      <c r="DT424" s="225">
        <v>0</v>
      </c>
      <c r="DU424" s="225">
        <v>0</v>
      </c>
      <c r="DV424" s="225">
        <v>0</v>
      </c>
      <c r="DW424" s="225">
        <v>0</v>
      </c>
      <c r="DX424" s="225">
        <v>0</v>
      </c>
      <c r="DY424" s="225">
        <v>0</v>
      </c>
      <c r="DZ424" s="225">
        <v>0</v>
      </c>
      <c r="EA424" s="225">
        <v>0</v>
      </c>
      <c r="EB424" s="225">
        <v>0</v>
      </c>
      <c r="EC424" s="225">
        <v>0</v>
      </c>
      <c r="ED424" s="225">
        <v>0</v>
      </c>
    </row>
    <row r="425" spans="1:134" ht="15" x14ac:dyDescent="0.25">
      <c r="A425" s="216">
        <v>112</v>
      </c>
      <c r="B425" s="216">
        <v>113</v>
      </c>
      <c r="C425" s="216" t="s">
        <v>1123</v>
      </c>
      <c r="D425" s="2">
        <v>99712</v>
      </c>
      <c r="E425" s="2">
        <v>99712</v>
      </c>
      <c r="F425" s="217" t="s">
        <v>703</v>
      </c>
      <c r="G425" s="20">
        <v>34</v>
      </c>
      <c r="H425" s="20">
        <v>34</v>
      </c>
      <c r="I425" s="20">
        <v>20</v>
      </c>
      <c r="J425" s="20">
        <v>14</v>
      </c>
      <c r="K425" s="20">
        <v>0</v>
      </c>
      <c r="L425" s="20">
        <v>7</v>
      </c>
      <c r="M425" s="20">
        <v>7</v>
      </c>
      <c r="N425" s="20">
        <v>0</v>
      </c>
      <c r="O425" s="20">
        <v>0</v>
      </c>
      <c r="P425" s="20">
        <v>0</v>
      </c>
      <c r="Q425" s="20">
        <v>7</v>
      </c>
      <c r="R425" s="20">
        <v>0</v>
      </c>
      <c r="S425" s="20">
        <v>617.14285714285711</v>
      </c>
      <c r="T425" s="20">
        <v>617.14285714285711</v>
      </c>
      <c r="U425" s="20">
        <v>0</v>
      </c>
      <c r="V425" s="20">
        <v>0</v>
      </c>
      <c r="W425" s="20">
        <v>0</v>
      </c>
      <c r="X425" s="20">
        <v>617.14285714285711</v>
      </c>
      <c r="Y425" s="20">
        <v>0</v>
      </c>
      <c r="Z425" s="20">
        <v>34</v>
      </c>
      <c r="AA425" s="20">
        <v>0</v>
      </c>
      <c r="AB425" s="218">
        <v>0</v>
      </c>
      <c r="AC425" s="218">
        <v>0</v>
      </c>
      <c r="AD425" s="219">
        <v>34</v>
      </c>
      <c r="AE425" s="220">
        <v>0</v>
      </c>
      <c r="AF425" s="220">
        <v>20</v>
      </c>
      <c r="AG425" s="221">
        <v>20</v>
      </c>
      <c r="AH425" s="220">
        <v>0</v>
      </c>
      <c r="AI425" s="220">
        <v>0</v>
      </c>
      <c r="AJ425" s="220">
        <v>30.909884334955098</v>
      </c>
      <c r="AK425" s="220">
        <v>30.909884334955098</v>
      </c>
      <c r="AL425" s="220">
        <v>0</v>
      </c>
      <c r="AM425" s="220">
        <v>0</v>
      </c>
      <c r="AN425" s="220">
        <v>18.249082207758185</v>
      </c>
      <c r="AO425" s="220">
        <v>18.249082207758185</v>
      </c>
      <c r="AP425" s="220">
        <v>0</v>
      </c>
      <c r="AQ425" s="220">
        <v>0</v>
      </c>
      <c r="AR425" s="220">
        <v>0</v>
      </c>
      <c r="AS425" s="220">
        <v>28.100616164714783</v>
      </c>
      <c r="AT425" s="220">
        <v>29.471796609509639</v>
      </c>
      <c r="AU425" s="220">
        <v>30.909884334955098</v>
      </c>
      <c r="AV425" s="220">
        <v>32.41814410771341</v>
      </c>
      <c r="AW425" s="220">
        <v>34</v>
      </c>
      <c r="AX425" s="220">
        <v>16.651450071275818</v>
      </c>
      <c r="AY425" s="220">
        <v>17.431972958592304</v>
      </c>
      <c r="AZ425" s="220">
        <v>18.249082207758185</v>
      </c>
      <c r="BA425" s="220">
        <v>19.104492774087557</v>
      </c>
      <c r="BB425" s="220">
        <v>20</v>
      </c>
      <c r="BC425" s="220">
        <v>0</v>
      </c>
      <c r="BD425" s="220">
        <v>0</v>
      </c>
      <c r="BE425" s="220">
        <v>0</v>
      </c>
      <c r="BF425" s="220">
        <v>0</v>
      </c>
      <c r="BG425" s="220">
        <v>0</v>
      </c>
      <c r="BH425" s="222">
        <v>34.455824585999579</v>
      </c>
      <c r="BI425" s="222">
        <v>34.917760232387451</v>
      </c>
      <c r="BJ425" s="222">
        <v>35.385888867739233</v>
      </c>
      <c r="BK425" s="223">
        <v>35.153242173822072</v>
      </c>
      <c r="BL425" s="223">
        <v>34.922125029844793</v>
      </c>
      <c r="BM425" s="223">
        <v>35.172826268312967</v>
      </c>
      <c r="BN425" s="223">
        <v>35.425327257252093</v>
      </c>
      <c r="BO425" s="223">
        <v>35.679640916828752</v>
      </c>
      <c r="BP425" s="223">
        <v>35.935780259961625</v>
      </c>
      <c r="BQ425" s="223">
        <v>36.193758392987405</v>
      </c>
      <c r="BR425" s="223">
        <v>36.396936580727129</v>
      </c>
      <c r="BS425" s="223">
        <v>36.601255334625385</v>
      </c>
      <c r="BT425" s="223">
        <v>36.806721057392906</v>
      </c>
      <c r="BU425" s="223">
        <v>37.013340187682829</v>
      </c>
      <c r="BV425" s="223">
        <v>37.221119200292478</v>
      </c>
      <c r="BW425" s="222">
        <v>20.268132109411518</v>
      </c>
      <c r="BX425" s="222">
        <v>20.53985896022791</v>
      </c>
      <c r="BY425" s="222">
        <v>20.815228745728959</v>
      </c>
      <c r="BZ425" s="223">
        <v>20.678377749307099</v>
      </c>
      <c r="CA425" s="223">
        <v>20.542426488143995</v>
      </c>
      <c r="CB425" s="223">
        <v>20.689897804889977</v>
      </c>
      <c r="CC425" s="223">
        <v>20.838427798383584</v>
      </c>
      <c r="CD425" s="223">
        <v>20.988024068722794</v>
      </c>
      <c r="CE425" s="223">
        <v>21.138694270565662</v>
      </c>
      <c r="CF425" s="223">
        <v>21.290446113522002</v>
      </c>
      <c r="CG425" s="223">
        <v>21.409962694545367</v>
      </c>
      <c r="CH425" s="223">
        <v>21.530150196838459</v>
      </c>
      <c r="CI425" s="223">
        <v>21.651012386701705</v>
      </c>
      <c r="CJ425" s="223">
        <v>21.772553051578136</v>
      </c>
      <c r="CK425" s="223">
        <v>21.894776000172044</v>
      </c>
      <c r="CL425" s="222">
        <v>0</v>
      </c>
      <c r="CM425" s="222">
        <v>0</v>
      </c>
      <c r="CN425" s="222">
        <v>0</v>
      </c>
      <c r="CO425" s="223">
        <v>0</v>
      </c>
      <c r="CP425" s="223">
        <v>0</v>
      </c>
      <c r="CQ425" s="223">
        <v>0</v>
      </c>
      <c r="CR425" s="223">
        <v>0</v>
      </c>
      <c r="CS425" s="223">
        <v>0</v>
      </c>
      <c r="CT425" s="223">
        <v>0</v>
      </c>
      <c r="CU425" s="223">
        <v>0</v>
      </c>
      <c r="CV425" s="223">
        <v>0</v>
      </c>
      <c r="CW425" s="223">
        <v>0</v>
      </c>
      <c r="CX425" s="223">
        <v>0</v>
      </c>
      <c r="CY425" s="223">
        <v>0</v>
      </c>
      <c r="CZ425" s="223">
        <v>0</v>
      </c>
      <c r="DA425" s="224">
        <v>0</v>
      </c>
      <c r="DB425" s="224">
        <v>0</v>
      </c>
      <c r="DC425" s="224">
        <v>0</v>
      </c>
      <c r="DD425" s="225">
        <v>0</v>
      </c>
      <c r="DE425" s="225">
        <v>0</v>
      </c>
      <c r="DF425" s="225">
        <v>0</v>
      </c>
      <c r="DG425" s="225">
        <v>0</v>
      </c>
      <c r="DH425" s="225">
        <v>0</v>
      </c>
      <c r="DI425" s="225">
        <v>0</v>
      </c>
      <c r="DJ425" s="225">
        <v>0</v>
      </c>
      <c r="DK425" s="225">
        <v>0</v>
      </c>
      <c r="DL425" s="225">
        <v>0</v>
      </c>
      <c r="DM425" s="225">
        <v>0</v>
      </c>
      <c r="DN425" s="225">
        <v>0</v>
      </c>
      <c r="DO425" s="225">
        <v>0</v>
      </c>
      <c r="DP425" s="224">
        <v>0</v>
      </c>
      <c r="DQ425" s="224">
        <v>0</v>
      </c>
      <c r="DR425" s="224">
        <v>0</v>
      </c>
      <c r="DS425" s="225">
        <v>0</v>
      </c>
      <c r="DT425" s="225">
        <v>0</v>
      </c>
      <c r="DU425" s="225">
        <v>0</v>
      </c>
      <c r="DV425" s="225">
        <v>0</v>
      </c>
      <c r="DW425" s="225">
        <v>0</v>
      </c>
      <c r="DX425" s="225">
        <v>0</v>
      </c>
      <c r="DY425" s="225">
        <v>0</v>
      </c>
      <c r="DZ425" s="225">
        <v>0</v>
      </c>
      <c r="EA425" s="225">
        <v>0</v>
      </c>
      <c r="EB425" s="225">
        <v>0</v>
      </c>
      <c r="EC425" s="225">
        <v>0</v>
      </c>
      <c r="ED425" s="225">
        <v>0</v>
      </c>
    </row>
    <row r="426" spans="1:134" ht="15" x14ac:dyDescent="0.25">
      <c r="A426" s="216">
        <v>163</v>
      </c>
      <c r="B426" s="216">
        <v>113</v>
      </c>
      <c r="C426" s="216" t="s">
        <v>1124</v>
      </c>
      <c r="D426" s="2">
        <v>99712</v>
      </c>
      <c r="E426" s="2">
        <v>99712</v>
      </c>
      <c r="F426" s="217" t="s">
        <v>703</v>
      </c>
      <c r="G426" s="20">
        <v>0</v>
      </c>
      <c r="H426" s="20">
        <v>2</v>
      </c>
      <c r="I426" s="20">
        <v>0</v>
      </c>
      <c r="J426" s="20">
        <v>2</v>
      </c>
      <c r="K426" s="20">
        <v>0</v>
      </c>
      <c r="L426" s="20">
        <v>13</v>
      </c>
      <c r="M426" s="20">
        <v>13</v>
      </c>
      <c r="N426" s="20">
        <v>0</v>
      </c>
      <c r="O426" s="20">
        <v>0</v>
      </c>
      <c r="P426" s="20">
        <v>0</v>
      </c>
      <c r="Q426" s="20">
        <v>13</v>
      </c>
      <c r="R426" s="20">
        <v>0</v>
      </c>
      <c r="S426" s="20">
        <v>511.23076923076923</v>
      </c>
      <c r="T426" s="20">
        <v>511.23076923076923</v>
      </c>
      <c r="U426" s="20">
        <v>0</v>
      </c>
      <c r="V426" s="20">
        <v>0</v>
      </c>
      <c r="W426" s="20">
        <v>0</v>
      </c>
      <c r="X426" s="20">
        <v>511.23076923076923</v>
      </c>
      <c r="Y426" s="20">
        <v>0</v>
      </c>
      <c r="Z426" s="20">
        <v>2</v>
      </c>
      <c r="AA426" s="20">
        <v>0</v>
      </c>
      <c r="AB426" s="218">
        <v>0</v>
      </c>
      <c r="AC426" s="218">
        <v>0</v>
      </c>
      <c r="AD426" s="219">
        <v>2</v>
      </c>
      <c r="AE426" s="220">
        <v>0</v>
      </c>
      <c r="AF426" s="220">
        <v>0</v>
      </c>
      <c r="AG426" s="221">
        <v>0</v>
      </c>
      <c r="AH426" s="220">
        <v>0</v>
      </c>
      <c r="AI426" s="220">
        <v>0</v>
      </c>
      <c r="AJ426" s="220">
        <v>1.8182284902914765</v>
      </c>
      <c r="AK426" s="220">
        <v>1.8182284902914765</v>
      </c>
      <c r="AL426" s="220">
        <v>0</v>
      </c>
      <c r="AM426" s="220">
        <v>0</v>
      </c>
      <c r="AN426" s="220">
        <v>0</v>
      </c>
      <c r="AO426" s="220">
        <v>0</v>
      </c>
      <c r="AP426" s="220">
        <v>0</v>
      </c>
      <c r="AQ426" s="220">
        <v>0</v>
      </c>
      <c r="AR426" s="220">
        <v>0</v>
      </c>
      <c r="AS426" s="220">
        <v>1.6529774214538109</v>
      </c>
      <c r="AT426" s="220">
        <v>1.7336350946770376</v>
      </c>
      <c r="AU426" s="220">
        <v>1.8182284902914765</v>
      </c>
      <c r="AV426" s="220">
        <v>1.9069496533949062</v>
      </c>
      <c r="AW426" s="220">
        <v>2</v>
      </c>
      <c r="AX426" s="220">
        <v>0</v>
      </c>
      <c r="AY426" s="220">
        <v>0</v>
      </c>
      <c r="AZ426" s="220">
        <v>0</v>
      </c>
      <c r="BA426" s="220">
        <v>0</v>
      </c>
      <c r="BB426" s="220">
        <v>0</v>
      </c>
      <c r="BC426" s="220">
        <v>0</v>
      </c>
      <c r="BD426" s="220">
        <v>0</v>
      </c>
      <c r="BE426" s="220">
        <v>0</v>
      </c>
      <c r="BF426" s="220">
        <v>0</v>
      </c>
      <c r="BG426" s="220">
        <v>0</v>
      </c>
      <c r="BH426" s="222">
        <v>2.0268132109411519</v>
      </c>
      <c r="BI426" s="222">
        <v>2.053985896022791</v>
      </c>
      <c r="BJ426" s="222">
        <v>2.081522874572896</v>
      </c>
      <c r="BK426" s="223">
        <v>2.0678377749307097</v>
      </c>
      <c r="BL426" s="223">
        <v>2.0542426488143994</v>
      </c>
      <c r="BM426" s="223">
        <v>2.0689897804889981</v>
      </c>
      <c r="BN426" s="223">
        <v>2.0838427798383585</v>
      </c>
      <c r="BO426" s="223">
        <v>2.0988024068722795</v>
      </c>
      <c r="BP426" s="223">
        <v>2.1138694270565663</v>
      </c>
      <c r="BQ426" s="223">
        <v>2.1290446113522004</v>
      </c>
      <c r="BR426" s="223">
        <v>2.1409962694545368</v>
      </c>
      <c r="BS426" s="223">
        <v>2.153015019683846</v>
      </c>
      <c r="BT426" s="223">
        <v>2.1651012386701707</v>
      </c>
      <c r="BU426" s="223">
        <v>2.1772553051578134</v>
      </c>
      <c r="BV426" s="223">
        <v>2.1894776000172045</v>
      </c>
      <c r="BW426" s="222">
        <v>0</v>
      </c>
      <c r="BX426" s="222">
        <v>0</v>
      </c>
      <c r="BY426" s="222">
        <v>0</v>
      </c>
      <c r="BZ426" s="223">
        <v>0</v>
      </c>
      <c r="CA426" s="223">
        <v>0</v>
      </c>
      <c r="CB426" s="223">
        <v>0</v>
      </c>
      <c r="CC426" s="223">
        <v>0</v>
      </c>
      <c r="CD426" s="223">
        <v>0</v>
      </c>
      <c r="CE426" s="223">
        <v>0</v>
      </c>
      <c r="CF426" s="223">
        <v>0</v>
      </c>
      <c r="CG426" s="223">
        <v>0</v>
      </c>
      <c r="CH426" s="223">
        <v>0</v>
      </c>
      <c r="CI426" s="223">
        <v>0</v>
      </c>
      <c r="CJ426" s="223">
        <v>0</v>
      </c>
      <c r="CK426" s="223">
        <v>0</v>
      </c>
      <c r="CL426" s="222">
        <v>0</v>
      </c>
      <c r="CM426" s="222">
        <v>0</v>
      </c>
      <c r="CN426" s="222">
        <v>0</v>
      </c>
      <c r="CO426" s="223">
        <v>0</v>
      </c>
      <c r="CP426" s="223">
        <v>0</v>
      </c>
      <c r="CQ426" s="223">
        <v>0</v>
      </c>
      <c r="CR426" s="223">
        <v>0</v>
      </c>
      <c r="CS426" s="223">
        <v>0</v>
      </c>
      <c r="CT426" s="223">
        <v>0</v>
      </c>
      <c r="CU426" s="223">
        <v>0</v>
      </c>
      <c r="CV426" s="223">
        <v>0</v>
      </c>
      <c r="CW426" s="223">
        <v>0</v>
      </c>
      <c r="CX426" s="223">
        <v>0</v>
      </c>
      <c r="CY426" s="223">
        <v>0</v>
      </c>
      <c r="CZ426" s="223">
        <v>0</v>
      </c>
      <c r="DA426" s="224">
        <v>0</v>
      </c>
      <c r="DB426" s="224">
        <v>0</v>
      </c>
      <c r="DC426" s="224">
        <v>0</v>
      </c>
      <c r="DD426" s="225">
        <v>0</v>
      </c>
      <c r="DE426" s="225">
        <v>0</v>
      </c>
      <c r="DF426" s="225">
        <v>0</v>
      </c>
      <c r="DG426" s="225">
        <v>0</v>
      </c>
      <c r="DH426" s="225">
        <v>0</v>
      </c>
      <c r="DI426" s="225">
        <v>0</v>
      </c>
      <c r="DJ426" s="225">
        <v>0</v>
      </c>
      <c r="DK426" s="225">
        <v>0</v>
      </c>
      <c r="DL426" s="225">
        <v>0</v>
      </c>
      <c r="DM426" s="225">
        <v>0</v>
      </c>
      <c r="DN426" s="225">
        <v>0</v>
      </c>
      <c r="DO426" s="225">
        <v>0</v>
      </c>
      <c r="DP426" s="224">
        <v>0</v>
      </c>
      <c r="DQ426" s="224">
        <v>0</v>
      </c>
      <c r="DR426" s="224">
        <v>0</v>
      </c>
      <c r="DS426" s="225">
        <v>0</v>
      </c>
      <c r="DT426" s="225">
        <v>0</v>
      </c>
      <c r="DU426" s="225">
        <v>0</v>
      </c>
      <c r="DV426" s="225">
        <v>0</v>
      </c>
      <c r="DW426" s="225">
        <v>0</v>
      </c>
      <c r="DX426" s="225">
        <v>0</v>
      </c>
      <c r="DY426" s="225">
        <v>0</v>
      </c>
      <c r="DZ426" s="225">
        <v>0</v>
      </c>
      <c r="EA426" s="225">
        <v>0</v>
      </c>
      <c r="EB426" s="225">
        <v>0</v>
      </c>
      <c r="EC426" s="225">
        <v>0</v>
      </c>
      <c r="ED426" s="225">
        <v>0</v>
      </c>
    </row>
    <row r="427" spans="1:134" ht="15" x14ac:dyDescent="0.25">
      <c r="A427" s="216">
        <v>167</v>
      </c>
      <c r="B427" s="216">
        <v>113</v>
      </c>
      <c r="C427" s="216" t="s">
        <v>1125</v>
      </c>
      <c r="D427" s="2">
        <v>99712</v>
      </c>
      <c r="E427" s="2">
        <v>99712</v>
      </c>
      <c r="F427" s="217" t="s">
        <v>703</v>
      </c>
      <c r="G427" s="20">
        <v>1</v>
      </c>
      <c r="H427" s="20">
        <v>1</v>
      </c>
      <c r="I427" s="20">
        <v>1</v>
      </c>
      <c r="J427" s="20">
        <v>0</v>
      </c>
      <c r="K427" s="20">
        <v>0</v>
      </c>
      <c r="L427" s="20">
        <v>2</v>
      </c>
      <c r="M427" s="20">
        <v>2</v>
      </c>
      <c r="N427" s="20">
        <v>1</v>
      </c>
      <c r="O427" s="20">
        <v>0</v>
      </c>
      <c r="P427" s="20">
        <v>0</v>
      </c>
      <c r="Q427" s="20">
        <v>3</v>
      </c>
      <c r="R427" s="20">
        <v>0</v>
      </c>
      <c r="S427" s="20">
        <v>614</v>
      </c>
      <c r="T427" s="20">
        <v>614</v>
      </c>
      <c r="U427" s="20">
        <v>96141</v>
      </c>
      <c r="V427" s="20">
        <v>0</v>
      </c>
      <c r="W427" s="20">
        <v>0</v>
      </c>
      <c r="X427" s="20">
        <v>32456.333333333332</v>
      </c>
      <c r="Y427" s="20">
        <v>0</v>
      </c>
      <c r="Z427" s="20">
        <v>1</v>
      </c>
      <c r="AA427" s="20">
        <v>0</v>
      </c>
      <c r="AB427" s="218">
        <v>1</v>
      </c>
      <c r="AC427" s="218">
        <v>0</v>
      </c>
      <c r="AD427" s="219">
        <v>2</v>
      </c>
      <c r="AE427" s="220">
        <v>0</v>
      </c>
      <c r="AF427" s="220">
        <v>1</v>
      </c>
      <c r="AG427" s="221">
        <v>1</v>
      </c>
      <c r="AH427" s="220">
        <v>0</v>
      </c>
      <c r="AI427" s="220">
        <v>0</v>
      </c>
      <c r="AJ427" s="220">
        <v>0.90911424514573824</v>
      </c>
      <c r="AK427" s="220">
        <v>0.90911424514573824</v>
      </c>
      <c r="AL427" s="220">
        <v>0</v>
      </c>
      <c r="AM427" s="220">
        <v>0</v>
      </c>
      <c r="AN427" s="220">
        <v>0.91245411038790925</v>
      </c>
      <c r="AO427" s="220">
        <v>0.91245411038790925</v>
      </c>
      <c r="AP427" s="220">
        <v>0</v>
      </c>
      <c r="AQ427" s="220">
        <v>0.92984135081383867</v>
      </c>
      <c r="AR427" s="220">
        <v>0</v>
      </c>
      <c r="AS427" s="220">
        <v>0.82648871072690544</v>
      </c>
      <c r="AT427" s="220">
        <v>0.86681754733851879</v>
      </c>
      <c r="AU427" s="220">
        <v>0.90911424514573824</v>
      </c>
      <c r="AV427" s="220">
        <v>0.95347482669745309</v>
      </c>
      <c r="AW427" s="220">
        <v>1</v>
      </c>
      <c r="AX427" s="220">
        <v>0.83257250356379087</v>
      </c>
      <c r="AY427" s="220">
        <v>0.87159864792961517</v>
      </c>
      <c r="AZ427" s="220">
        <v>0.91245411038790925</v>
      </c>
      <c r="BA427" s="220">
        <v>0.9552246387043779</v>
      </c>
      <c r="BB427" s="220">
        <v>1</v>
      </c>
      <c r="BC427" s="220">
        <v>0.86460493768330426</v>
      </c>
      <c r="BD427" s="220">
        <v>0.89663003695825327</v>
      </c>
      <c r="BE427" s="220">
        <v>0.92984135081383867</v>
      </c>
      <c r="BF427" s="220">
        <v>0.96428281681975381</v>
      </c>
      <c r="BG427" s="220">
        <v>1</v>
      </c>
      <c r="BH427" s="222">
        <v>1.012657774283872</v>
      </c>
      <c r="BI427" s="222">
        <v>1.0254757678175654</v>
      </c>
      <c r="BJ427" s="222">
        <v>1.0384560086201806</v>
      </c>
      <c r="BK427" s="223">
        <v>1.0316286159810726</v>
      </c>
      <c r="BL427" s="223">
        <v>1.024846110453081</v>
      </c>
      <c r="BM427" s="223">
        <v>1.032203342835426</v>
      </c>
      <c r="BN427" s="223">
        <v>1.0396133917994759</v>
      </c>
      <c r="BO427" s="223">
        <v>1.047076636508367</v>
      </c>
      <c r="BP427" s="223">
        <v>1.0545934588471966</v>
      </c>
      <c r="BQ427" s="223">
        <v>1.0621642434425633</v>
      </c>
      <c r="BR427" s="223">
        <v>1.0681268352165749</v>
      </c>
      <c r="BS427" s="223">
        <v>1.0741228987449627</v>
      </c>
      <c r="BT427" s="223">
        <v>1.0801526219256044</v>
      </c>
      <c r="BU427" s="223">
        <v>1.0862161937111663</v>
      </c>
      <c r="BV427" s="223">
        <v>1.0923138041150233</v>
      </c>
      <c r="BW427" s="222">
        <v>1.012657774283872</v>
      </c>
      <c r="BX427" s="222">
        <v>1.0254757678175654</v>
      </c>
      <c r="BY427" s="222">
        <v>1.0384560086201806</v>
      </c>
      <c r="BZ427" s="223">
        <v>1.0316286159810726</v>
      </c>
      <c r="CA427" s="223">
        <v>1.024846110453081</v>
      </c>
      <c r="CB427" s="223">
        <v>1.032203342835426</v>
      </c>
      <c r="CC427" s="223">
        <v>1.0396133917994759</v>
      </c>
      <c r="CD427" s="223">
        <v>1.047076636508367</v>
      </c>
      <c r="CE427" s="223">
        <v>1.0545934588471966</v>
      </c>
      <c r="CF427" s="223">
        <v>1.0621642434425633</v>
      </c>
      <c r="CG427" s="223">
        <v>1.0681268352165749</v>
      </c>
      <c r="CH427" s="223">
        <v>1.0741228987449627</v>
      </c>
      <c r="CI427" s="223">
        <v>1.0801526219256044</v>
      </c>
      <c r="CJ427" s="223">
        <v>1.0862161937111663</v>
      </c>
      <c r="CK427" s="223">
        <v>1.0923138041150233</v>
      </c>
      <c r="CL427" s="222">
        <v>1.012657774283872</v>
      </c>
      <c r="CM427" s="222">
        <v>1.0254757678175654</v>
      </c>
      <c r="CN427" s="222">
        <v>1.0384560086201806</v>
      </c>
      <c r="CO427" s="223">
        <v>1.0316286159810726</v>
      </c>
      <c r="CP427" s="223">
        <v>1.024846110453081</v>
      </c>
      <c r="CQ427" s="223">
        <v>1.032203342835426</v>
      </c>
      <c r="CR427" s="223">
        <v>1.0396133917994759</v>
      </c>
      <c r="CS427" s="223">
        <v>1.047076636508367</v>
      </c>
      <c r="CT427" s="223">
        <v>1.0545934588471966</v>
      </c>
      <c r="CU427" s="223">
        <v>1.0621642434425633</v>
      </c>
      <c r="CV427" s="223">
        <v>1.0681268352165749</v>
      </c>
      <c r="CW427" s="223">
        <v>1.0741228987449627</v>
      </c>
      <c r="CX427" s="223">
        <v>1.0801526219256044</v>
      </c>
      <c r="CY427" s="223">
        <v>1.0862161937111663</v>
      </c>
      <c r="CZ427" s="223">
        <v>1.0923138041150233</v>
      </c>
      <c r="DA427" s="224">
        <v>0</v>
      </c>
      <c r="DB427" s="224">
        <v>0</v>
      </c>
      <c r="DC427" s="224">
        <v>0</v>
      </c>
      <c r="DD427" s="225">
        <v>0</v>
      </c>
      <c r="DE427" s="225">
        <v>0</v>
      </c>
      <c r="DF427" s="225">
        <v>0</v>
      </c>
      <c r="DG427" s="225">
        <v>0</v>
      </c>
      <c r="DH427" s="225">
        <v>0</v>
      </c>
      <c r="DI427" s="225">
        <v>0</v>
      </c>
      <c r="DJ427" s="225">
        <v>0</v>
      </c>
      <c r="DK427" s="225">
        <v>0</v>
      </c>
      <c r="DL427" s="225">
        <v>0</v>
      </c>
      <c r="DM427" s="225">
        <v>0</v>
      </c>
      <c r="DN427" s="225">
        <v>0</v>
      </c>
      <c r="DO427" s="225">
        <v>0</v>
      </c>
      <c r="DP427" s="224">
        <v>0</v>
      </c>
      <c r="DQ427" s="224">
        <v>0</v>
      </c>
      <c r="DR427" s="224">
        <v>0</v>
      </c>
      <c r="DS427" s="225">
        <v>0</v>
      </c>
      <c r="DT427" s="225">
        <v>0</v>
      </c>
      <c r="DU427" s="225">
        <v>0</v>
      </c>
      <c r="DV427" s="225">
        <v>0</v>
      </c>
      <c r="DW427" s="225">
        <v>0</v>
      </c>
      <c r="DX427" s="225">
        <v>0</v>
      </c>
      <c r="DY427" s="225">
        <v>0</v>
      </c>
      <c r="DZ427" s="225">
        <v>0</v>
      </c>
      <c r="EA427" s="225">
        <v>0</v>
      </c>
      <c r="EB427" s="225">
        <v>0</v>
      </c>
      <c r="EC427" s="225">
        <v>0</v>
      </c>
      <c r="ED427" s="225">
        <v>0</v>
      </c>
    </row>
    <row r="428" spans="1:134" ht="15" x14ac:dyDescent="0.25">
      <c r="A428" s="216">
        <v>172</v>
      </c>
      <c r="B428" s="216">
        <v>113</v>
      </c>
      <c r="C428" s="216" t="s">
        <v>1126</v>
      </c>
      <c r="D428" s="2">
        <v>99712</v>
      </c>
      <c r="E428" s="2">
        <v>99712</v>
      </c>
      <c r="F428" s="217" t="s">
        <v>703</v>
      </c>
      <c r="G428" s="20">
        <v>3</v>
      </c>
      <c r="H428" s="20">
        <v>13</v>
      </c>
      <c r="I428" s="20">
        <v>3</v>
      </c>
      <c r="J428" s="20">
        <v>10</v>
      </c>
      <c r="K428" s="20">
        <v>0</v>
      </c>
      <c r="L428" s="20">
        <v>0</v>
      </c>
      <c r="M428" s="20">
        <v>0</v>
      </c>
      <c r="N428" s="20">
        <v>0</v>
      </c>
      <c r="O428" s="20">
        <v>0</v>
      </c>
      <c r="P428" s="20">
        <v>0</v>
      </c>
      <c r="Q428" s="20">
        <v>0</v>
      </c>
      <c r="R428" s="20">
        <v>0</v>
      </c>
      <c r="S428" s="20">
        <v>834.49503068156923</v>
      </c>
      <c r="T428" s="20">
        <v>834.49503068156923</v>
      </c>
      <c r="U428" s="20">
        <v>1408.3846153846155</v>
      </c>
      <c r="V428" s="20">
        <v>0</v>
      </c>
      <c r="W428" s="20">
        <v>0</v>
      </c>
      <c r="X428" s="20">
        <v>1365.173957061457</v>
      </c>
      <c r="Y428" s="20">
        <v>0.29786036036036034</v>
      </c>
      <c r="Z428" s="20">
        <v>12.685247747747749</v>
      </c>
      <c r="AA428" s="20">
        <v>1.6891891891891893E-2</v>
      </c>
      <c r="AB428" s="218">
        <v>0</v>
      </c>
      <c r="AC428" s="218">
        <v>0</v>
      </c>
      <c r="AD428" s="219">
        <v>13</v>
      </c>
      <c r="AE428" s="220">
        <v>6.8737006237006237E-2</v>
      </c>
      <c r="AF428" s="220">
        <v>2.9273648648648649</v>
      </c>
      <c r="AG428" s="221">
        <v>2.996101871101871</v>
      </c>
      <c r="AH428" s="220">
        <v>3.8981288981288983E-3</v>
      </c>
      <c r="AI428" s="220">
        <v>0.27078909666784656</v>
      </c>
      <c r="AJ428" s="220">
        <v>11.53233943068037</v>
      </c>
      <c r="AK428" s="220">
        <v>11.803128527348216</v>
      </c>
      <c r="AL428" s="220">
        <v>1.5356659546380713E-2</v>
      </c>
      <c r="AM428" s="220">
        <v>6.27193638767157E-2</v>
      </c>
      <c r="AN428" s="220">
        <v>2.6710861035510924</v>
      </c>
      <c r="AO428" s="220">
        <v>2.7338054674278083</v>
      </c>
      <c r="AP428" s="220">
        <v>3.5568637359196047E-3</v>
      </c>
      <c r="AQ428" s="220">
        <v>0</v>
      </c>
      <c r="AR428" s="220">
        <v>0</v>
      </c>
      <c r="AS428" s="220">
        <v>10.730392281498304</v>
      </c>
      <c r="AT428" s="220">
        <v>11.253985927101107</v>
      </c>
      <c r="AU428" s="220">
        <v>11.803128527348218</v>
      </c>
      <c r="AV428" s="220">
        <v>12.379066753372678</v>
      </c>
      <c r="AW428" s="220">
        <v>12.983108108108109</v>
      </c>
      <c r="AX428" s="220">
        <v>2.4944720357554431</v>
      </c>
      <c r="AY428" s="220">
        <v>2.6113983399117808</v>
      </c>
      <c r="AZ428" s="220">
        <v>2.7338054674278078</v>
      </c>
      <c r="BA428" s="220">
        <v>2.8619503273447955</v>
      </c>
      <c r="BB428" s="220">
        <v>2.996101871101871</v>
      </c>
      <c r="BC428" s="220">
        <v>0</v>
      </c>
      <c r="BD428" s="220">
        <v>0</v>
      </c>
      <c r="BE428" s="220">
        <v>0</v>
      </c>
      <c r="BF428" s="220">
        <v>0</v>
      </c>
      <c r="BG428" s="220">
        <v>0</v>
      </c>
      <c r="BH428" s="222">
        <v>13.147445360043649</v>
      </c>
      <c r="BI428" s="222">
        <v>13.313862755820622</v>
      </c>
      <c r="BJ428" s="222">
        <v>13.482386625430252</v>
      </c>
      <c r="BK428" s="223">
        <v>13.39374584870021</v>
      </c>
      <c r="BL428" s="223">
        <v>13.305687846186455</v>
      </c>
      <c r="BM428" s="223">
        <v>13.401207589582913</v>
      </c>
      <c r="BN428" s="223">
        <v>13.497413056369549</v>
      </c>
      <c r="BO428" s="223">
        <v>13.594309169262349</v>
      </c>
      <c r="BP428" s="223">
        <v>13.691900886316814</v>
      </c>
      <c r="BQ428" s="223">
        <v>13.79019320118166</v>
      </c>
      <c r="BR428" s="223">
        <v>13.867606174788168</v>
      </c>
      <c r="BS428" s="223">
        <v>13.94545371580031</v>
      </c>
      <c r="BT428" s="223">
        <v>14.023738263716547</v>
      </c>
      <c r="BU428" s="223">
        <v>14.102462271729772</v>
      </c>
      <c r="BV428" s="223">
        <v>14.181628206804172</v>
      </c>
      <c r="BW428" s="222">
        <v>3.034025852317765</v>
      </c>
      <c r="BX428" s="222">
        <v>3.0724298667278358</v>
      </c>
      <c r="BY428" s="222">
        <v>3.1113199904839037</v>
      </c>
      <c r="BZ428" s="223">
        <v>3.0908644266231251</v>
      </c>
      <c r="CA428" s="223">
        <v>3.0705433491199505</v>
      </c>
      <c r="CB428" s="223">
        <v>3.0925863668268256</v>
      </c>
      <c r="CC428" s="223">
        <v>3.1147876283929721</v>
      </c>
      <c r="CD428" s="223">
        <v>3.1371482698297721</v>
      </c>
      <c r="CE428" s="223">
        <v>3.1596694353038797</v>
      </c>
      <c r="CF428" s="223">
        <v>3.1823522771957671</v>
      </c>
      <c r="CG428" s="223">
        <v>3.2002168095664998</v>
      </c>
      <c r="CH428" s="223">
        <v>3.218181626723148</v>
      </c>
      <c r="CI428" s="223">
        <v>3.2362472916268952</v>
      </c>
      <c r="CJ428" s="223">
        <v>3.2544143703991777</v>
      </c>
      <c r="CK428" s="223">
        <v>3.272683432339424</v>
      </c>
      <c r="CL428" s="222">
        <v>0</v>
      </c>
      <c r="CM428" s="222">
        <v>0</v>
      </c>
      <c r="CN428" s="222">
        <v>0</v>
      </c>
      <c r="CO428" s="223">
        <v>0</v>
      </c>
      <c r="CP428" s="223">
        <v>0</v>
      </c>
      <c r="CQ428" s="223">
        <v>0</v>
      </c>
      <c r="CR428" s="223">
        <v>0</v>
      </c>
      <c r="CS428" s="223">
        <v>0</v>
      </c>
      <c r="CT428" s="223">
        <v>0</v>
      </c>
      <c r="CU428" s="223">
        <v>0</v>
      </c>
      <c r="CV428" s="223">
        <v>0</v>
      </c>
      <c r="CW428" s="223">
        <v>0</v>
      </c>
      <c r="CX428" s="223">
        <v>0</v>
      </c>
      <c r="CY428" s="223">
        <v>0</v>
      </c>
      <c r="CZ428" s="223">
        <v>0</v>
      </c>
      <c r="DA428" s="224">
        <v>1.7105705646687029E-2</v>
      </c>
      <c r="DB428" s="224">
        <v>1.7322225807729148E-2</v>
      </c>
      <c r="DC428" s="224">
        <v>1.7541486632097647E-2</v>
      </c>
      <c r="DD428" s="225">
        <v>1.7426159053734337E-2</v>
      </c>
      <c r="DE428" s="225">
        <v>1.7311589703599344E-2</v>
      </c>
      <c r="DF428" s="225">
        <v>1.7435867277625441E-2</v>
      </c>
      <c r="DG428" s="225">
        <v>1.7561037023639797E-2</v>
      </c>
      <c r="DH428" s="225">
        <v>1.7687105346425123E-2</v>
      </c>
      <c r="DI428" s="225">
        <v>1.7814078696743188E-2</v>
      </c>
      <c r="DJ428" s="225">
        <v>1.7941963571664922E-2</v>
      </c>
      <c r="DK428" s="225">
        <v>1.8042683027307011E-2</v>
      </c>
      <c r="DL428" s="225">
        <v>1.8143967884205452E-2</v>
      </c>
      <c r="DM428" s="225">
        <v>1.8245821316310886E-2</v>
      </c>
      <c r="DN428" s="225">
        <v>1.8348246515391322E-2</v>
      </c>
      <c r="DO428" s="225">
        <v>1.8451246691132153E-2</v>
      </c>
      <c r="DP428" s="224">
        <v>0</v>
      </c>
      <c r="DQ428" s="224">
        <v>0</v>
      </c>
      <c r="DR428" s="224">
        <v>0</v>
      </c>
      <c r="DS428" s="225">
        <v>0</v>
      </c>
      <c r="DT428" s="225">
        <v>0</v>
      </c>
      <c r="DU428" s="225">
        <v>0</v>
      </c>
      <c r="DV428" s="225">
        <v>0</v>
      </c>
      <c r="DW428" s="225">
        <v>0</v>
      </c>
      <c r="DX428" s="225">
        <v>0</v>
      </c>
      <c r="DY428" s="225">
        <v>0</v>
      </c>
      <c r="DZ428" s="225">
        <v>0</v>
      </c>
      <c r="EA428" s="225">
        <v>0</v>
      </c>
      <c r="EB428" s="225">
        <v>0</v>
      </c>
      <c r="EC428" s="225">
        <v>0</v>
      </c>
      <c r="ED428" s="225">
        <v>0</v>
      </c>
    </row>
    <row r="429" spans="1:134" ht="15" x14ac:dyDescent="0.25">
      <c r="A429" s="216">
        <v>106</v>
      </c>
      <c r="B429" s="216">
        <v>114</v>
      </c>
      <c r="C429" s="216" t="s">
        <v>1127</v>
      </c>
      <c r="D429" s="2">
        <v>99712</v>
      </c>
      <c r="E429" s="2">
        <v>99712</v>
      </c>
      <c r="F429" s="217" t="s">
        <v>703</v>
      </c>
      <c r="G429" s="20">
        <v>31</v>
      </c>
      <c r="H429" s="20">
        <v>21</v>
      </c>
      <c r="I429" s="20">
        <v>16</v>
      </c>
      <c r="J429" s="20">
        <v>5</v>
      </c>
      <c r="K429" s="20">
        <v>0</v>
      </c>
      <c r="L429" s="20">
        <v>0</v>
      </c>
      <c r="M429" s="20">
        <v>0</v>
      </c>
      <c r="N429" s="20">
        <v>0</v>
      </c>
      <c r="O429" s="20">
        <v>0</v>
      </c>
      <c r="P429" s="20">
        <v>0</v>
      </c>
      <c r="Q429" s="20">
        <v>0</v>
      </c>
      <c r="R429" s="20">
        <v>0</v>
      </c>
      <c r="S429" s="20">
        <v>834.49503068156923</v>
      </c>
      <c r="T429" s="20">
        <v>834.49503068156923</v>
      </c>
      <c r="U429" s="20">
        <v>1408.3846153846155</v>
      </c>
      <c r="V429" s="20">
        <v>0</v>
      </c>
      <c r="W429" s="20">
        <v>0</v>
      </c>
      <c r="X429" s="20">
        <v>1365.173957061457</v>
      </c>
      <c r="Y429" s="20">
        <v>0.48115904365904366</v>
      </c>
      <c r="Z429" s="20">
        <v>20.491554054054053</v>
      </c>
      <c r="AA429" s="20">
        <v>2.7286902286902288E-2</v>
      </c>
      <c r="AB429" s="218">
        <v>0</v>
      </c>
      <c r="AC429" s="218">
        <v>0</v>
      </c>
      <c r="AD429" s="219">
        <v>21</v>
      </c>
      <c r="AE429" s="220">
        <v>0.36659736659736658</v>
      </c>
      <c r="AF429" s="220">
        <v>15.612612612612612</v>
      </c>
      <c r="AG429" s="221">
        <v>15.979209979209978</v>
      </c>
      <c r="AH429" s="220">
        <v>2.0790020790020791E-2</v>
      </c>
      <c r="AI429" s="220">
        <v>0.4374285407711368</v>
      </c>
      <c r="AJ429" s="220">
        <v>18.629163695714443</v>
      </c>
      <c r="AK429" s="220">
        <v>19.06659223648558</v>
      </c>
      <c r="AL429" s="220">
        <v>2.480691157492269E-2</v>
      </c>
      <c r="AM429" s="220">
        <v>0.33450327400915036</v>
      </c>
      <c r="AN429" s="220">
        <v>14.245792552272492</v>
      </c>
      <c r="AO429" s="220">
        <v>14.580295826281644</v>
      </c>
      <c r="AP429" s="220">
        <v>1.8969939924904561E-2</v>
      </c>
      <c r="AQ429" s="220">
        <v>0</v>
      </c>
      <c r="AR429" s="220">
        <v>0</v>
      </c>
      <c r="AS429" s="220">
        <v>17.333710608574179</v>
      </c>
      <c r="AT429" s="220">
        <v>18.179515728394094</v>
      </c>
      <c r="AU429" s="220">
        <v>19.06659223648558</v>
      </c>
      <c r="AV429" s="220">
        <v>19.996953986217399</v>
      </c>
      <c r="AW429" s="220">
        <v>20.972713097713097</v>
      </c>
      <c r="AX429" s="220">
        <v>13.303850857362361</v>
      </c>
      <c r="AY429" s="220">
        <v>13.92745781286283</v>
      </c>
      <c r="AZ429" s="220">
        <v>14.580295826281642</v>
      </c>
      <c r="BA429" s="220">
        <v>15.263735079172241</v>
      </c>
      <c r="BB429" s="220">
        <v>15.979209979209978</v>
      </c>
      <c r="BC429" s="220">
        <v>0</v>
      </c>
      <c r="BD429" s="220">
        <v>0</v>
      </c>
      <c r="BE429" s="220">
        <v>0</v>
      </c>
      <c r="BF429" s="220">
        <v>0</v>
      </c>
      <c r="BG429" s="220">
        <v>0</v>
      </c>
      <c r="BH429" s="222">
        <v>21.253885987861718</v>
      </c>
      <c r="BI429" s="222">
        <v>21.538828452017579</v>
      </c>
      <c r="BJ429" s="222">
        <v>21.827591027372197</v>
      </c>
      <c r="BK429" s="223">
        <v>21.684084193117606</v>
      </c>
      <c r="BL429" s="223">
        <v>21.541520853335303</v>
      </c>
      <c r="BM429" s="223">
        <v>21.696164534148078</v>
      </c>
      <c r="BN429" s="223">
        <v>21.851918381145406</v>
      </c>
      <c r="BO429" s="223">
        <v>22.008790364061014</v>
      </c>
      <c r="BP429" s="223">
        <v>22.166788509842263</v>
      </c>
      <c r="BQ429" s="223">
        <v>22.325920903060894</v>
      </c>
      <c r="BR429" s="223">
        <v>22.451250251272022</v>
      </c>
      <c r="BS429" s="223">
        <v>22.57728315144821</v>
      </c>
      <c r="BT429" s="223">
        <v>22.704023553066371</v>
      </c>
      <c r="BU429" s="223">
        <v>22.831475427774301</v>
      </c>
      <c r="BV429" s="223">
        <v>22.959642769515135</v>
      </c>
      <c r="BW429" s="222">
        <v>16.193436943132735</v>
      </c>
      <c r="BX429" s="222">
        <v>16.410535963441966</v>
      </c>
      <c r="BY429" s="222">
        <v>16.630545544664528</v>
      </c>
      <c r="BZ429" s="223">
        <v>16.521207004280079</v>
      </c>
      <c r="CA429" s="223">
        <v>16.412587316826894</v>
      </c>
      <c r="CB429" s="223">
        <v>16.530411073636628</v>
      </c>
      <c r="CC429" s="223">
        <v>16.649080671348877</v>
      </c>
      <c r="CD429" s="223">
        <v>16.768602182141723</v>
      </c>
      <c r="CE429" s="223">
        <v>16.888981721784578</v>
      </c>
      <c r="CF429" s="223">
        <v>17.010225449951154</v>
      </c>
      <c r="CG429" s="223">
        <v>17.105714477159633</v>
      </c>
      <c r="CH429" s="223">
        <v>17.201739543960539</v>
      </c>
      <c r="CI429" s="223">
        <v>17.298303659479139</v>
      </c>
      <c r="CJ429" s="223">
        <v>17.3954098497328</v>
      </c>
      <c r="CK429" s="223">
        <v>17.493061157725812</v>
      </c>
      <c r="CL429" s="222">
        <v>0</v>
      </c>
      <c r="CM429" s="222">
        <v>0</v>
      </c>
      <c r="CN429" s="222">
        <v>0</v>
      </c>
      <c r="CO429" s="223">
        <v>0</v>
      </c>
      <c r="CP429" s="223">
        <v>0</v>
      </c>
      <c r="CQ429" s="223">
        <v>0</v>
      </c>
      <c r="CR429" s="223">
        <v>0</v>
      </c>
      <c r="CS429" s="223">
        <v>0</v>
      </c>
      <c r="CT429" s="223">
        <v>0</v>
      </c>
      <c r="CU429" s="223">
        <v>0</v>
      </c>
      <c r="CV429" s="223">
        <v>0</v>
      </c>
      <c r="CW429" s="223">
        <v>0</v>
      </c>
      <c r="CX429" s="223">
        <v>0</v>
      </c>
      <c r="CY429" s="223">
        <v>0</v>
      </c>
      <c r="CZ429" s="223">
        <v>0</v>
      </c>
      <c r="DA429" s="224">
        <v>2.7652727020376945E-2</v>
      </c>
      <c r="DB429" s="224">
        <v>2.8023456221724672E-2</v>
      </c>
      <c r="DC429" s="224">
        <v>2.8399155643211289E-2</v>
      </c>
      <c r="DD429" s="225">
        <v>2.8212443654849862E-2</v>
      </c>
      <c r="DE429" s="225">
        <v>2.8026959215892926E-2</v>
      </c>
      <c r="DF429" s="225">
        <v>2.8228160986401348E-2</v>
      </c>
      <c r="DG429" s="225">
        <v>2.8430807157358063E-2</v>
      </c>
      <c r="DH429" s="225">
        <v>2.8634908097919614E-2</v>
      </c>
      <c r="DI429" s="225">
        <v>2.884047425168132E-2</v>
      </c>
      <c r="DJ429" s="225">
        <v>2.9047516137211671E-2</v>
      </c>
      <c r="DK429" s="225">
        <v>2.9210578000614131E-2</v>
      </c>
      <c r="DL429" s="225">
        <v>2.9374555232173055E-2</v>
      </c>
      <c r="DM429" s="225">
        <v>2.9539452970422028E-2</v>
      </c>
      <c r="DN429" s="225">
        <v>2.9705276382740439E-2</v>
      </c>
      <c r="DO429" s="225">
        <v>2.9872030665515397E-2</v>
      </c>
      <c r="DP429" s="224">
        <v>0</v>
      </c>
      <c r="DQ429" s="224">
        <v>0</v>
      </c>
      <c r="DR429" s="224">
        <v>0</v>
      </c>
      <c r="DS429" s="225">
        <v>0</v>
      </c>
      <c r="DT429" s="225">
        <v>0</v>
      </c>
      <c r="DU429" s="225">
        <v>0</v>
      </c>
      <c r="DV429" s="225">
        <v>0</v>
      </c>
      <c r="DW429" s="225">
        <v>0</v>
      </c>
      <c r="DX429" s="225">
        <v>0</v>
      </c>
      <c r="DY429" s="225">
        <v>0</v>
      </c>
      <c r="DZ429" s="225">
        <v>0</v>
      </c>
      <c r="EA429" s="225">
        <v>0</v>
      </c>
      <c r="EB429" s="225">
        <v>0</v>
      </c>
      <c r="EC429" s="225">
        <v>0</v>
      </c>
      <c r="ED429" s="225">
        <v>0</v>
      </c>
    </row>
    <row r="430" spans="1:134" ht="15" x14ac:dyDescent="0.25">
      <c r="A430" s="216">
        <v>165</v>
      </c>
      <c r="B430" s="216">
        <v>114</v>
      </c>
      <c r="C430" s="216" t="s">
        <v>1128</v>
      </c>
      <c r="D430" s="2">
        <v>99712</v>
      </c>
      <c r="E430" s="2">
        <v>99712</v>
      </c>
      <c r="F430" s="217" t="s">
        <v>703</v>
      </c>
      <c r="G430" s="20">
        <v>0</v>
      </c>
      <c r="H430" s="20">
        <v>2</v>
      </c>
      <c r="I430" s="20">
        <v>0</v>
      </c>
      <c r="J430" s="20">
        <v>2</v>
      </c>
      <c r="K430" s="20">
        <v>0</v>
      </c>
      <c r="L430" s="20">
        <v>2</v>
      </c>
      <c r="M430" s="20">
        <v>2</v>
      </c>
      <c r="N430" s="20">
        <v>0</v>
      </c>
      <c r="O430" s="20">
        <v>0</v>
      </c>
      <c r="P430" s="20">
        <v>0</v>
      </c>
      <c r="Q430" s="20">
        <v>2</v>
      </c>
      <c r="R430" s="20">
        <v>0</v>
      </c>
      <c r="S430" s="20">
        <v>225</v>
      </c>
      <c r="T430" s="20">
        <v>225</v>
      </c>
      <c r="U430" s="20">
        <v>0</v>
      </c>
      <c r="V430" s="20">
        <v>0</v>
      </c>
      <c r="W430" s="20">
        <v>0</v>
      </c>
      <c r="X430" s="20">
        <v>225</v>
      </c>
      <c r="Y430" s="20">
        <v>0</v>
      </c>
      <c r="Z430" s="20">
        <v>2</v>
      </c>
      <c r="AA430" s="20">
        <v>0</v>
      </c>
      <c r="AB430" s="218">
        <v>0</v>
      </c>
      <c r="AC430" s="218">
        <v>0</v>
      </c>
      <c r="AD430" s="219">
        <v>2</v>
      </c>
      <c r="AE430" s="220">
        <v>0</v>
      </c>
      <c r="AF430" s="220">
        <v>0</v>
      </c>
      <c r="AG430" s="221">
        <v>0</v>
      </c>
      <c r="AH430" s="220">
        <v>0</v>
      </c>
      <c r="AI430" s="220">
        <v>0</v>
      </c>
      <c r="AJ430" s="220">
        <v>1.8182284902914765</v>
      </c>
      <c r="AK430" s="220">
        <v>1.8182284902914765</v>
      </c>
      <c r="AL430" s="220">
        <v>0</v>
      </c>
      <c r="AM430" s="220">
        <v>0</v>
      </c>
      <c r="AN430" s="220">
        <v>0</v>
      </c>
      <c r="AO430" s="220">
        <v>0</v>
      </c>
      <c r="AP430" s="220">
        <v>0</v>
      </c>
      <c r="AQ430" s="220">
        <v>0</v>
      </c>
      <c r="AR430" s="220">
        <v>0</v>
      </c>
      <c r="AS430" s="220">
        <v>1.6529774214538109</v>
      </c>
      <c r="AT430" s="220">
        <v>1.7336350946770376</v>
      </c>
      <c r="AU430" s="220">
        <v>1.8182284902914765</v>
      </c>
      <c r="AV430" s="220">
        <v>1.9069496533949062</v>
      </c>
      <c r="AW430" s="220">
        <v>2</v>
      </c>
      <c r="AX430" s="220">
        <v>0</v>
      </c>
      <c r="AY430" s="220">
        <v>0</v>
      </c>
      <c r="AZ430" s="220">
        <v>0</v>
      </c>
      <c r="BA430" s="220">
        <v>0</v>
      </c>
      <c r="BB430" s="220">
        <v>0</v>
      </c>
      <c r="BC430" s="220">
        <v>0</v>
      </c>
      <c r="BD430" s="220">
        <v>0</v>
      </c>
      <c r="BE430" s="220">
        <v>0</v>
      </c>
      <c r="BF430" s="220">
        <v>0</v>
      </c>
      <c r="BG430" s="220">
        <v>0</v>
      </c>
      <c r="BH430" s="222">
        <v>2.0268132109411519</v>
      </c>
      <c r="BI430" s="222">
        <v>2.053985896022791</v>
      </c>
      <c r="BJ430" s="222">
        <v>2.081522874572896</v>
      </c>
      <c r="BK430" s="223">
        <v>2.0678377749307097</v>
      </c>
      <c r="BL430" s="223">
        <v>2.0542426488143994</v>
      </c>
      <c r="BM430" s="223">
        <v>2.0689897804889981</v>
      </c>
      <c r="BN430" s="223">
        <v>2.0838427798383585</v>
      </c>
      <c r="BO430" s="223">
        <v>2.0988024068722795</v>
      </c>
      <c r="BP430" s="223">
        <v>2.1138694270565663</v>
      </c>
      <c r="BQ430" s="223">
        <v>2.1290446113522004</v>
      </c>
      <c r="BR430" s="223">
        <v>2.1409962694545368</v>
      </c>
      <c r="BS430" s="223">
        <v>2.153015019683846</v>
      </c>
      <c r="BT430" s="223">
        <v>2.1651012386701707</v>
      </c>
      <c r="BU430" s="223">
        <v>2.1772553051578134</v>
      </c>
      <c r="BV430" s="223">
        <v>2.1894776000172045</v>
      </c>
      <c r="BW430" s="222">
        <v>0</v>
      </c>
      <c r="BX430" s="222">
        <v>0</v>
      </c>
      <c r="BY430" s="222">
        <v>0</v>
      </c>
      <c r="BZ430" s="223">
        <v>0</v>
      </c>
      <c r="CA430" s="223">
        <v>0</v>
      </c>
      <c r="CB430" s="223">
        <v>0</v>
      </c>
      <c r="CC430" s="223">
        <v>0</v>
      </c>
      <c r="CD430" s="223">
        <v>0</v>
      </c>
      <c r="CE430" s="223">
        <v>0</v>
      </c>
      <c r="CF430" s="223">
        <v>0</v>
      </c>
      <c r="CG430" s="223">
        <v>0</v>
      </c>
      <c r="CH430" s="223">
        <v>0</v>
      </c>
      <c r="CI430" s="223">
        <v>0</v>
      </c>
      <c r="CJ430" s="223">
        <v>0</v>
      </c>
      <c r="CK430" s="223">
        <v>0</v>
      </c>
      <c r="CL430" s="222">
        <v>0</v>
      </c>
      <c r="CM430" s="222">
        <v>0</v>
      </c>
      <c r="CN430" s="222">
        <v>0</v>
      </c>
      <c r="CO430" s="223">
        <v>0</v>
      </c>
      <c r="CP430" s="223">
        <v>0</v>
      </c>
      <c r="CQ430" s="223">
        <v>0</v>
      </c>
      <c r="CR430" s="223">
        <v>0</v>
      </c>
      <c r="CS430" s="223">
        <v>0</v>
      </c>
      <c r="CT430" s="223">
        <v>0</v>
      </c>
      <c r="CU430" s="223">
        <v>0</v>
      </c>
      <c r="CV430" s="223">
        <v>0</v>
      </c>
      <c r="CW430" s="223">
        <v>0</v>
      </c>
      <c r="CX430" s="223">
        <v>0</v>
      </c>
      <c r="CY430" s="223">
        <v>0</v>
      </c>
      <c r="CZ430" s="223">
        <v>0</v>
      </c>
      <c r="DA430" s="224">
        <v>0</v>
      </c>
      <c r="DB430" s="224">
        <v>0</v>
      </c>
      <c r="DC430" s="224">
        <v>0</v>
      </c>
      <c r="DD430" s="225">
        <v>0</v>
      </c>
      <c r="DE430" s="225">
        <v>0</v>
      </c>
      <c r="DF430" s="225">
        <v>0</v>
      </c>
      <c r="DG430" s="225">
        <v>0</v>
      </c>
      <c r="DH430" s="225">
        <v>0</v>
      </c>
      <c r="DI430" s="225">
        <v>0</v>
      </c>
      <c r="DJ430" s="225">
        <v>0</v>
      </c>
      <c r="DK430" s="225">
        <v>0</v>
      </c>
      <c r="DL430" s="225">
        <v>0</v>
      </c>
      <c r="DM430" s="225">
        <v>0</v>
      </c>
      <c r="DN430" s="225">
        <v>0</v>
      </c>
      <c r="DO430" s="225">
        <v>0</v>
      </c>
      <c r="DP430" s="224">
        <v>0</v>
      </c>
      <c r="DQ430" s="224">
        <v>0</v>
      </c>
      <c r="DR430" s="224">
        <v>0</v>
      </c>
      <c r="DS430" s="225">
        <v>0</v>
      </c>
      <c r="DT430" s="225">
        <v>0</v>
      </c>
      <c r="DU430" s="225">
        <v>0</v>
      </c>
      <c r="DV430" s="225">
        <v>0</v>
      </c>
      <c r="DW430" s="225">
        <v>0</v>
      </c>
      <c r="DX430" s="225">
        <v>0</v>
      </c>
      <c r="DY430" s="225">
        <v>0</v>
      </c>
      <c r="DZ430" s="225">
        <v>0</v>
      </c>
      <c r="EA430" s="225">
        <v>0</v>
      </c>
      <c r="EB430" s="225">
        <v>0</v>
      </c>
      <c r="EC430" s="225">
        <v>0</v>
      </c>
      <c r="ED430" s="225">
        <v>0</v>
      </c>
    </row>
    <row r="431" spans="1:134" ht="15" x14ac:dyDescent="0.25">
      <c r="A431" s="216">
        <v>116</v>
      </c>
      <c r="B431" s="216">
        <v>115</v>
      </c>
      <c r="C431" s="216" t="s">
        <v>1129</v>
      </c>
      <c r="D431" s="2">
        <v>99712</v>
      </c>
      <c r="E431" s="2">
        <v>99712</v>
      </c>
      <c r="F431" s="217" t="s">
        <v>703</v>
      </c>
      <c r="G431" s="20">
        <v>8</v>
      </c>
      <c r="H431" s="20">
        <v>7</v>
      </c>
      <c r="I431" s="20">
        <v>3</v>
      </c>
      <c r="J431" s="20">
        <v>4</v>
      </c>
      <c r="K431" s="20">
        <v>0</v>
      </c>
      <c r="L431" s="20">
        <v>0</v>
      </c>
      <c r="M431" s="20">
        <v>0</v>
      </c>
      <c r="N431" s="20">
        <v>0</v>
      </c>
      <c r="O431" s="20">
        <v>0</v>
      </c>
      <c r="P431" s="20">
        <v>0</v>
      </c>
      <c r="Q431" s="20">
        <v>0</v>
      </c>
      <c r="R431" s="20">
        <v>0</v>
      </c>
      <c r="S431" s="20">
        <v>834.49503068156923</v>
      </c>
      <c r="T431" s="20">
        <v>834.49503068156923</v>
      </c>
      <c r="U431" s="20">
        <v>1408.3846153846155</v>
      </c>
      <c r="V431" s="20">
        <v>0</v>
      </c>
      <c r="W431" s="20">
        <v>0</v>
      </c>
      <c r="X431" s="20">
        <v>1365.173957061457</v>
      </c>
      <c r="Y431" s="20">
        <v>0.1603863478863479</v>
      </c>
      <c r="Z431" s="20">
        <v>6.8305180180180178</v>
      </c>
      <c r="AA431" s="20">
        <v>9.0956340956340961E-3</v>
      </c>
      <c r="AB431" s="218">
        <v>0</v>
      </c>
      <c r="AC431" s="218">
        <v>0</v>
      </c>
      <c r="AD431" s="219">
        <v>7</v>
      </c>
      <c r="AE431" s="220">
        <v>6.8737006237006251E-2</v>
      </c>
      <c r="AF431" s="220">
        <v>2.9273648648648645</v>
      </c>
      <c r="AG431" s="221">
        <v>2.9961018711018705</v>
      </c>
      <c r="AH431" s="220">
        <v>3.8981288981288983E-3</v>
      </c>
      <c r="AI431" s="220">
        <v>0.14580951359037894</v>
      </c>
      <c r="AJ431" s="220">
        <v>6.2097212319048145</v>
      </c>
      <c r="AK431" s="220">
        <v>6.3555307454951935</v>
      </c>
      <c r="AL431" s="220">
        <v>8.2689705249742312E-3</v>
      </c>
      <c r="AM431" s="220">
        <v>6.2719363876715714E-2</v>
      </c>
      <c r="AN431" s="220">
        <v>2.671086103551092</v>
      </c>
      <c r="AO431" s="220">
        <v>2.7338054674278078</v>
      </c>
      <c r="AP431" s="220">
        <v>3.5568637359196047E-3</v>
      </c>
      <c r="AQ431" s="220">
        <v>0</v>
      </c>
      <c r="AR431" s="220">
        <v>0</v>
      </c>
      <c r="AS431" s="220">
        <v>5.7779035361913937</v>
      </c>
      <c r="AT431" s="220">
        <v>6.0598385761313649</v>
      </c>
      <c r="AU431" s="220">
        <v>6.3555307454951935</v>
      </c>
      <c r="AV431" s="220">
        <v>6.6656513287391341</v>
      </c>
      <c r="AW431" s="220">
        <v>6.9909043659043659</v>
      </c>
      <c r="AX431" s="220">
        <v>2.4944720357554426</v>
      </c>
      <c r="AY431" s="220">
        <v>2.6113983399117804</v>
      </c>
      <c r="AZ431" s="220">
        <v>2.7338054674278078</v>
      </c>
      <c r="BA431" s="220">
        <v>2.861950327344795</v>
      </c>
      <c r="BB431" s="220">
        <v>2.9961018711018705</v>
      </c>
      <c r="BC431" s="220">
        <v>0</v>
      </c>
      <c r="BD431" s="220">
        <v>0</v>
      </c>
      <c r="BE431" s="220">
        <v>0</v>
      </c>
      <c r="BF431" s="220">
        <v>0</v>
      </c>
      <c r="BG431" s="220">
        <v>0</v>
      </c>
      <c r="BH431" s="222">
        <v>7.0846286626205721</v>
      </c>
      <c r="BI431" s="222">
        <v>7.1796094840058604</v>
      </c>
      <c r="BJ431" s="222">
        <v>7.275863675790732</v>
      </c>
      <c r="BK431" s="223">
        <v>7.228028064372535</v>
      </c>
      <c r="BL431" s="223">
        <v>7.1805069511117674</v>
      </c>
      <c r="BM431" s="223">
        <v>7.2320548447160249</v>
      </c>
      <c r="BN431" s="223">
        <v>7.2839727937151348</v>
      </c>
      <c r="BO431" s="223">
        <v>7.3362634546870051</v>
      </c>
      <c r="BP431" s="223">
        <v>7.388929503280754</v>
      </c>
      <c r="BQ431" s="223">
        <v>7.4419736343536309</v>
      </c>
      <c r="BR431" s="223">
        <v>7.4837500837573403</v>
      </c>
      <c r="BS431" s="223">
        <v>7.5257610504827364</v>
      </c>
      <c r="BT431" s="223">
        <v>7.5680078510221236</v>
      </c>
      <c r="BU431" s="223">
        <v>7.6104918092581002</v>
      </c>
      <c r="BV431" s="223">
        <v>7.6532142565050441</v>
      </c>
      <c r="BW431" s="222">
        <v>3.0362694268373875</v>
      </c>
      <c r="BX431" s="222">
        <v>3.0769754931453681</v>
      </c>
      <c r="BY431" s="222">
        <v>3.1182272896245991</v>
      </c>
      <c r="BZ431" s="223">
        <v>3.0977263133025144</v>
      </c>
      <c r="CA431" s="223">
        <v>3.077360121905043</v>
      </c>
      <c r="CB431" s="223">
        <v>3.0994520763068674</v>
      </c>
      <c r="CC431" s="223">
        <v>3.1217026258779148</v>
      </c>
      <c r="CD431" s="223">
        <v>3.1441129091515729</v>
      </c>
      <c r="CE431" s="223">
        <v>3.1666840728346086</v>
      </c>
      <c r="CF431" s="223">
        <v>3.1894172718658411</v>
      </c>
      <c r="CG431" s="223">
        <v>3.2073214644674315</v>
      </c>
      <c r="CH431" s="223">
        <v>3.2253261644926008</v>
      </c>
      <c r="CI431" s="223">
        <v>3.243431936152338</v>
      </c>
      <c r="CJ431" s="223">
        <v>3.2616393468248996</v>
      </c>
      <c r="CK431" s="223">
        <v>3.2799489670735902</v>
      </c>
      <c r="CL431" s="222">
        <v>0</v>
      </c>
      <c r="CM431" s="222">
        <v>0</v>
      </c>
      <c r="CN431" s="222">
        <v>0</v>
      </c>
      <c r="CO431" s="223">
        <v>0</v>
      </c>
      <c r="CP431" s="223">
        <v>0</v>
      </c>
      <c r="CQ431" s="223">
        <v>0</v>
      </c>
      <c r="CR431" s="223">
        <v>0</v>
      </c>
      <c r="CS431" s="223">
        <v>0</v>
      </c>
      <c r="CT431" s="223">
        <v>0</v>
      </c>
      <c r="CU431" s="223">
        <v>0</v>
      </c>
      <c r="CV431" s="223">
        <v>0</v>
      </c>
      <c r="CW431" s="223">
        <v>0</v>
      </c>
      <c r="CX431" s="223">
        <v>0</v>
      </c>
      <c r="CY431" s="223">
        <v>0</v>
      </c>
      <c r="CZ431" s="223">
        <v>0</v>
      </c>
      <c r="DA431" s="224">
        <v>9.2175756734589817E-3</v>
      </c>
      <c r="DB431" s="224">
        <v>9.3411520739082234E-3</v>
      </c>
      <c r="DC431" s="224">
        <v>9.4663852144037629E-3</v>
      </c>
      <c r="DD431" s="225">
        <v>9.4041478849499534E-3</v>
      </c>
      <c r="DE431" s="225">
        <v>9.3423197386309758E-3</v>
      </c>
      <c r="DF431" s="225">
        <v>9.4093869954671155E-3</v>
      </c>
      <c r="DG431" s="225">
        <v>9.4769357191193532E-3</v>
      </c>
      <c r="DH431" s="225">
        <v>9.5449693659732035E-3</v>
      </c>
      <c r="DI431" s="225">
        <v>9.6134914172271071E-3</v>
      </c>
      <c r="DJ431" s="225">
        <v>9.6825053790705572E-3</v>
      </c>
      <c r="DK431" s="225">
        <v>9.7368593335380449E-3</v>
      </c>
      <c r="DL431" s="225">
        <v>9.7915184107243512E-3</v>
      </c>
      <c r="DM431" s="225">
        <v>9.8464843234740088E-3</v>
      </c>
      <c r="DN431" s="225">
        <v>9.9017587942468125E-3</v>
      </c>
      <c r="DO431" s="225">
        <v>9.9573435551717979E-3</v>
      </c>
      <c r="DP431" s="224">
        <v>0</v>
      </c>
      <c r="DQ431" s="224">
        <v>0</v>
      </c>
      <c r="DR431" s="224">
        <v>0</v>
      </c>
      <c r="DS431" s="225">
        <v>0</v>
      </c>
      <c r="DT431" s="225">
        <v>0</v>
      </c>
      <c r="DU431" s="225">
        <v>0</v>
      </c>
      <c r="DV431" s="225">
        <v>0</v>
      </c>
      <c r="DW431" s="225">
        <v>0</v>
      </c>
      <c r="DX431" s="225">
        <v>0</v>
      </c>
      <c r="DY431" s="225">
        <v>0</v>
      </c>
      <c r="DZ431" s="225">
        <v>0</v>
      </c>
      <c r="EA431" s="225">
        <v>0</v>
      </c>
      <c r="EB431" s="225">
        <v>0</v>
      </c>
      <c r="EC431" s="225">
        <v>0</v>
      </c>
      <c r="ED431" s="225">
        <v>0</v>
      </c>
    </row>
    <row r="432" spans="1:134" ht="15" x14ac:dyDescent="0.25">
      <c r="A432" s="216">
        <v>119</v>
      </c>
      <c r="B432" s="216">
        <v>115</v>
      </c>
      <c r="C432" s="216" t="s">
        <v>1130</v>
      </c>
      <c r="D432" s="2">
        <v>99712</v>
      </c>
      <c r="E432" s="2">
        <v>99712</v>
      </c>
      <c r="F432" s="217" t="s">
        <v>703</v>
      </c>
      <c r="G432" s="20">
        <v>3</v>
      </c>
      <c r="H432" s="20">
        <v>1</v>
      </c>
      <c r="I432" s="20">
        <v>1</v>
      </c>
      <c r="J432" s="20">
        <v>0</v>
      </c>
      <c r="K432" s="20">
        <v>0</v>
      </c>
      <c r="L432" s="20">
        <v>0</v>
      </c>
      <c r="M432" s="20">
        <v>0</v>
      </c>
      <c r="N432" s="20">
        <v>0</v>
      </c>
      <c r="O432" s="20">
        <v>0</v>
      </c>
      <c r="P432" s="20">
        <v>0</v>
      </c>
      <c r="Q432" s="20">
        <v>0</v>
      </c>
      <c r="R432" s="20">
        <v>0</v>
      </c>
      <c r="S432" s="20">
        <v>834.49503068156923</v>
      </c>
      <c r="T432" s="20">
        <v>834.49503068156923</v>
      </c>
      <c r="U432" s="20">
        <v>1408.3846153846155</v>
      </c>
      <c r="V432" s="20">
        <v>0</v>
      </c>
      <c r="W432" s="20">
        <v>0</v>
      </c>
      <c r="X432" s="20">
        <v>1365.173957061457</v>
      </c>
      <c r="Y432" s="20">
        <v>2.2912335412335411E-2</v>
      </c>
      <c r="Z432" s="20">
        <v>0.97578828828828834</v>
      </c>
      <c r="AA432" s="20">
        <v>1.2993762993762994E-3</v>
      </c>
      <c r="AB432" s="218">
        <v>0</v>
      </c>
      <c r="AC432" s="218">
        <v>0</v>
      </c>
      <c r="AD432" s="219">
        <v>1</v>
      </c>
      <c r="AE432" s="220">
        <v>2.2912335412335411E-2</v>
      </c>
      <c r="AF432" s="220">
        <v>0.97578828828828834</v>
      </c>
      <c r="AG432" s="221">
        <v>0.99870062370062374</v>
      </c>
      <c r="AH432" s="220">
        <v>1.2993762993762994E-3</v>
      </c>
      <c r="AI432" s="220">
        <v>2.0829930512911272E-2</v>
      </c>
      <c r="AJ432" s="220">
        <v>0.8871030331292592</v>
      </c>
      <c r="AK432" s="220">
        <v>0.90793296364217047</v>
      </c>
      <c r="AL432" s="220">
        <v>1.1812815035677471E-3</v>
      </c>
      <c r="AM432" s="220">
        <v>2.0906454625571898E-2</v>
      </c>
      <c r="AN432" s="220">
        <v>0.89036203451703089</v>
      </c>
      <c r="AO432" s="220">
        <v>0.91126848914260283</v>
      </c>
      <c r="AP432" s="220">
        <v>1.1856212453065351E-3</v>
      </c>
      <c r="AQ432" s="220">
        <v>0</v>
      </c>
      <c r="AR432" s="220">
        <v>0</v>
      </c>
      <c r="AS432" s="220">
        <v>0.82541479088448488</v>
      </c>
      <c r="AT432" s="220">
        <v>0.86569122516162356</v>
      </c>
      <c r="AU432" s="220">
        <v>0.90793296364217047</v>
      </c>
      <c r="AV432" s="220">
        <v>0.95223590410559056</v>
      </c>
      <c r="AW432" s="220">
        <v>0.99870062370062374</v>
      </c>
      <c r="AX432" s="220">
        <v>0.83149067858514769</v>
      </c>
      <c r="AY432" s="220">
        <v>0.87046611330392698</v>
      </c>
      <c r="AZ432" s="220">
        <v>0.91126848914260272</v>
      </c>
      <c r="BA432" s="220">
        <v>0.95398344244826516</v>
      </c>
      <c r="BB432" s="220">
        <v>0.99870062370062374</v>
      </c>
      <c r="BC432" s="220">
        <v>0</v>
      </c>
      <c r="BD432" s="220">
        <v>0</v>
      </c>
      <c r="BE432" s="220">
        <v>0</v>
      </c>
      <c r="BF432" s="220">
        <v>0</v>
      </c>
      <c r="BG432" s="220">
        <v>0</v>
      </c>
      <c r="BH432" s="222">
        <v>1.0120898089457961</v>
      </c>
      <c r="BI432" s="222">
        <v>1.0256584977151229</v>
      </c>
      <c r="BJ432" s="222">
        <v>1.0394090965415332</v>
      </c>
      <c r="BK432" s="223">
        <v>1.0325754377675052</v>
      </c>
      <c r="BL432" s="223">
        <v>1.0257867073016811</v>
      </c>
      <c r="BM432" s="223">
        <v>1.0331506921022895</v>
      </c>
      <c r="BN432" s="223">
        <v>1.040567541959305</v>
      </c>
      <c r="BO432" s="223">
        <v>1.0480376363838579</v>
      </c>
      <c r="BP432" s="223">
        <v>1.0555613576115364</v>
      </c>
      <c r="BQ432" s="223">
        <v>1.0631390906219473</v>
      </c>
      <c r="BR432" s="223">
        <v>1.0691071548224773</v>
      </c>
      <c r="BS432" s="223">
        <v>1.0751087214975339</v>
      </c>
      <c r="BT432" s="223">
        <v>1.0811439787174464</v>
      </c>
      <c r="BU432" s="223">
        <v>1.0872131156083003</v>
      </c>
      <c r="BV432" s="223">
        <v>1.0933163223578635</v>
      </c>
      <c r="BW432" s="222">
        <v>1.0120898089457961</v>
      </c>
      <c r="BX432" s="222">
        <v>1.0256584977151229</v>
      </c>
      <c r="BY432" s="222">
        <v>1.0394090965415332</v>
      </c>
      <c r="BZ432" s="223">
        <v>1.0325754377675052</v>
      </c>
      <c r="CA432" s="223">
        <v>1.0257867073016811</v>
      </c>
      <c r="CB432" s="223">
        <v>1.0331506921022895</v>
      </c>
      <c r="CC432" s="223">
        <v>1.040567541959305</v>
      </c>
      <c r="CD432" s="223">
        <v>1.0480376363838579</v>
      </c>
      <c r="CE432" s="223">
        <v>1.0555613576115364</v>
      </c>
      <c r="CF432" s="223">
        <v>1.0631390906219473</v>
      </c>
      <c r="CG432" s="223">
        <v>1.0691071548224773</v>
      </c>
      <c r="CH432" s="223">
        <v>1.0751087214975339</v>
      </c>
      <c r="CI432" s="223">
        <v>1.0811439787174464</v>
      </c>
      <c r="CJ432" s="223">
        <v>1.0872131156083003</v>
      </c>
      <c r="CK432" s="223">
        <v>1.0933163223578635</v>
      </c>
      <c r="CL432" s="222">
        <v>0</v>
      </c>
      <c r="CM432" s="222">
        <v>0</v>
      </c>
      <c r="CN432" s="222">
        <v>0</v>
      </c>
      <c r="CO432" s="223">
        <v>0</v>
      </c>
      <c r="CP432" s="223">
        <v>0</v>
      </c>
      <c r="CQ432" s="223">
        <v>0</v>
      </c>
      <c r="CR432" s="223">
        <v>0</v>
      </c>
      <c r="CS432" s="223">
        <v>0</v>
      </c>
      <c r="CT432" s="223">
        <v>0</v>
      </c>
      <c r="CU432" s="223">
        <v>0</v>
      </c>
      <c r="CV432" s="223">
        <v>0</v>
      </c>
      <c r="CW432" s="223">
        <v>0</v>
      </c>
      <c r="CX432" s="223">
        <v>0</v>
      </c>
      <c r="CY432" s="223">
        <v>0</v>
      </c>
      <c r="CZ432" s="223">
        <v>0</v>
      </c>
      <c r="DA432" s="224">
        <v>1.3167965247798544E-3</v>
      </c>
      <c r="DB432" s="224">
        <v>1.3344502962726033E-3</v>
      </c>
      <c r="DC432" s="224">
        <v>1.3523407449148232E-3</v>
      </c>
      <c r="DD432" s="225">
        <v>1.3434496978499935E-3</v>
      </c>
      <c r="DE432" s="225">
        <v>1.3346171055187107E-3</v>
      </c>
      <c r="DF432" s="225">
        <v>1.3441981422095879E-3</v>
      </c>
      <c r="DG432" s="225">
        <v>1.3538479598741934E-3</v>
      </c>
      <c r="DH432" s="225">
        <v>1.3635670522818863E-3</v>
      </c>
      <c r="DI432" s="225">
        <v>1.3733559167467295E-3</v>
      </c>
      <c r="DJ432" s="225">
        <v>1.3832150541529368E-3</v>
      </c>
      <c r="DK432" s="225">
        <v>1.3909799047911492E-3</v>
      </c>
      <c r="DL432" s="225">
        <v>1.3987883443891929E-3</v>
      </c>
      <c r="DM432" s="225">
        <v>1.4066406176391441E-3</v>
      </c>
      <c r="DN432" s="225">
        <v>1.4145369706066876E-3</v>
      </c>
      <c r="DO432" s="225">
        <v>1.4224776507388284E-3</v>
      </c>
      <c r="DP432" s="224">
        <v>0</v>
      </c>
      <c r="DQ432" s="224">
        <v>0</v>
      </c>
      <c r="DR432" s="224">
        <v>0</v>
      </c>
      <c r="DS432" s="225">
        <v>0</v>
      </c>
      <c r="DT432" s="225">
        <v>0</v>
      </c>
      <c r="DU432" s="225">
        <v>0</v>
      </c>
      <c r="DV432" s="225">
        <v>0</v>
      </c>
      <c r="DW432" s="225">
        <v>0</v>
      </c>
      <c r="DX432" s="225">
        <v>0</v>
      </c>
      <c r="DY432" s="225">
        <v>0</v>
      </c>
      <c r="DZ432" s="225">
        <v>0</v>
      </c>
      <c r="EA432" s="225">
        <v>0</v>
      </c>
      <c r="EB432" s="225">
        <v>0</v>
      </c>
      <c r="EC432" s="225">
        <v>0</v>
      </c>
      <c r="ED432" s="225">
        <v>0</v>
      </c>
    </row>
    <row r="433" spans="1:134" ht="15" x14ac:dyDescent="0.25">
      <c r="A433" s="216">
        <v>99</v>
      </c>
      <c r="B433" s="216">
        <v>116</v>
      </c>
      <c r="C433" s="216" t="s">
        <v>1131</v>
      </c>
      <c r="D433" s="2">
        <v>99712</v>
      </c>
      <c r="E433" s="2">
        <v>99712</v>
      </c>
      <c r="F433" s="217" t="s">
        <v>703</v>
      </c>
      <c r="G433" s="20">
        <v>2</v>
      </c>
      <c r="H433" s="20">
        <v>8</v>
      </c>
      <c r="I433" s="20">
        <v>1</v>
      </c>
      <c r="J433" s="20">
        <v>7</v>
      </c>
      <c r="K433" s="20">
        <v>0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20">
        <v>0</v>
      </c>
      <c r="R433" s="20">
        <v>0</v>
      </c>
      <c r="S433" s="20">
        <v>834.49503068156923</v>
      </c>
      <c r="T433" s="20">
        <v>834.49503068156923</v>
      </c>
      <c r="U433" s="20">
        <v>1408.3846153846155</v>
      </c>
      <c r="V433" s="20">
        <v>0</v>
      </c>
      <c r="W433" s="20">
        <v>0</v>
      </c>
      <c r="X433" s="20">
        <v>1365.173957061457</v>
      </c>
      <c r="Y433" s="20">
        <v>0.18329868329868329</v>
      </c>
      <c r="Z433" s="20">
        <v>7.8063063063063067</v>
      </c>
      <c r="AA433" s="20">
        <v>1.0395010395010396E-2</v>
      </c>
      <c r="AB433" s="218">
        <v>0</v>
      </c>
      <c r="AC433" s="218">
        <v>0</v>
      </c>
      <c r="AD433" s="219">
        <v>8</v>
      </c>
      <c r="AE433" s="220">
        <v>2.2912335412335411E-2</v>
      </c>
      <c r="AF433" s="220">
        <v>0.97578828828828834</v>
      </c>
      <c r="AG433" s="221">
        <v>0.99870062370062374</v>
      </c>
      <c r="AH433" s="220">
        <v>1.2993762993762994E-3</v>
      </c>
      <c r="AI433" s="220">
        <v>0.16663944410329018</v>
      </c>
      <c r="AJ433" s="220">
        <v>7.0968242650340736</v>
      </c>
      <c r="AK433" s="220">
        <v>7.2634637091373637</v>
      </c>
      <c r="AL433" s="220">
        <v>9.4502520285419771E-3</v>
      </c>
      <c r="AM433" s="220">
        <v>2.0906454625571898E-2</v>
      </c>
      <c r="AN433" s="220">
        <v>0.89036203451703089</v>
      </c>
      <c r="AO433" s="220">
        <v>0.91126848914260283</v>
      </c>
      <c r="AP433" s="220">
        <v>1.1856212453065351E-3</v>
      </c>
      <c r="AQ433" s="220">
        <v>0</v>
      </c>
      <c r="AR433" s="220">
        <v>0</v>
      </c>
      <c r="AS433" s="220">
        <v>6.6033183270758791</v>
      </c>
      <c r="AT433" s="220">
        <v>6.9255298012929885</v>
      </c>
      <c r="AU433" s="220">
        <v>7.2634637091373637</v>
      </c>
      <c r="AV433" s="220">
        <v>7.6178872328447245</v>
      </c>
      <c r="AW433" s="220">
        <v>7.9896049896049899</v>
      </c>
      <c r="AX433" s="220">
        <v>0.83149067858514769</v>
      </c>
      <c r="AY433" s="220">
        <v>0.87046611330392698</v>
      </c>
      <c r="AZ433" s="220">
        <v>0.91126848914260272</v>
      </c>
      <c r="BA433" s="220">
        <v>0.95398344244826516</v>
      </c>
      <c r="BB433" s="220">
        <v>0.99870062370062374</v>
      </c>
      <c r="BC433" s="220">
        <v>0</v>
      </c>
      <c r="BD433" s="220">
        <v>0</v>
      </c>
      <c r="BE433" s="220">
        <v>0</v>
      </c>
      <c r="BF433" s="220">
        <v>0</v>
      </c>
      <c r="BG433" s="220">
        <v>0</v>
      </c>
      <c r="BH433" s="222">
        <v>8.0305327719125525</v>
      </c>
      <c r="BI433" s="222">
        <v>8.0716702120651274</v>
      </c>
      <c r="BJ433" s="222">
        <v>8.1130183840620731</v>
      </c>
      <c r="BK433" s="223">
        <v>8.0596788477345864</v>
      </c>
      <c r="BL433" s="223">
        <v>8.0066899954559876</v>
      </c>
      <c r="BM433" s="223">
        <v>8.0641689460117174</v>
      </c>
      <c r="BN433" s="223">
        <v>8.1220605302224129</v>
      </c>
      <c r="BO433" s="223">
        <v>8.1803677103295822</v>
      </c>
      <c r="BP433" s="223">
        <v>8.2390934698402649</v>
      </c>
      <c r="BQ433" s="223">
        <v>8.2982408136796977</v>
      </c>
      <c r="BR433" s="223">
        <v>8.3448240259464264</v>
      </c>
      <c r="BS433" s="223">
        <v>8.3916687388991225</v>
      </c>
      <c r="BT433" s="223">
        <v>8.4387764205045777</v>
      </c>
      <c r="BU433" s="223">
        <v>8.4861485469702025</v>
      </c>
      <c r="BV433" s="223">
        <v>8.5337866027902773</v>
      </c>
      <c r="BW433" s="222">
        <v>1.0038165964890691</v>
      </c>
      <c r="BX433" s="222">
        <v>1.0089587765081409</v>
      </c>
      <c r="BY433" s="222">
        <v>1.0141272980077591</v>
      </c>
      <c r="BZ433" s="223">
        <v>1.0074598559668233</v>
      </c>
      <c r="CA433" s="223">
        <v>1.0008362494319984</v>
      </c>
      <c r="CB433" s="223">
        <v>1.0080211182514647</v>
      </c>
      <c r="CC433" s="223">
        <v>1.0152575662778016</v>
      </c>
      <c r="CD433" s="223">
        <v>1.0225459637911978</v>
      </c>
      <c r="CE433" s="223">
        <v>1.0298866837300331</v>
      </c>
      <c r="CF433" s="223">
        <v>1.0372801017099622</v>
      </c>
      <c r="CG433" s="223">
        <v>1.0431030032433033</v>
      </c>
      <c r="CH433" s="223">
        <v>1.0489585923623903</v>
      </c>
      <c r="CI433" s="223">
        <v>1.0548470525630722</v>
      </c>
      <c r="CJ433" s="223">
        <v>1.0607685683712753</v>
      </c>
      <c r="CK433" s="223">
        <v>1.0667233253487847</v>
      </c>
      <c r="CL433" s="222">
        <v>0</v>
      </c>
      <c r="CM433" s="222">
        <v>0</v>
      </c>
      <c r="CN433" s="222">
        <v>0</v>
      </c>
      <c r="CO433" s="223">
        <v>0</v>
      </c>
      <c r="CP433" s="223">
        <v>0</v>
      </c>
      <c r="CQ433" s="223">
        <v>0</v>
      </c>
      <c r="CR433" s="223">
        <v>0</v>
      </c>
      <c r="CS433" s="223">
        <v>0</v>
      </c>
      <c r="CT433" s="223">
        <v>0</v>
      </c>
      <c r="CU433" s="223">
        <v>0</v>
      </c>
      <c r="CV433" s="223">
        <v>0</v>
      </c>
      <c r="CW433" s="223">
        <v>0</v>
      </c>
      <c r="CX433" s="223">
        <v>0</v>
      </c>
      <c r="CY433" s="223">
        <v>0</v>
      </c>
      <c r="CZ433" s="223">
        <v>0</v>
      </c>
      <c r="DA433" s="224">
        <v>1.0448260176831321E-2</v>
      </c>
      <c r="DB433" s="224">
        <v>1.050178273752944E-2</v>
      </c>
      <c r="DC433" s="224">
        <v>1.0555579474449744E-2</v>
      </c>
      <c r="DD433" s="225">
        <v>1.0486181170614867E-2</v>
      </c>
      <c r="DE433" s="225">
        <v>1.041723913017953E-2</v>
      </c>
      <c r="DF433" s="225">
        <v>1.0492023088748007E-2</v>
      </c>
      <c r="DG433" s="225">
        <v>1.0567343911296401E-2</v>
      </c>
      <c r="DH433" s="225">
        <v>1.0643205451899014E-2</v>
      </c>
      <c r="DI433" s="225">
        <v>1.0719611592298029E-2</v>
      </c>
      <c r="DJ433" s="225">
        <v>1.0796566242102132E-2</v>
      </c>
      <c r="DK433" s="225">
        <v>1.0857174116505891E-2</v>
      </c>
      <c r="DL433" s="225">
        <v>1.0918122220789906E-2</v>
      </c>
      <c r="DM433" s="225">
        <v>1.097941246487715E-2</v>
      </c>
      <c r="DN433" s="225">
        <v>1.1041046769412182E-2</v>
      </c>
      <c r="DO433" s="225">
        <v>1.1103027065821334E-2</v>
      </c>
      <c r="DP433" s="224">
        <v>0</v>
      </c>
      <c r="DQ433" s="224">
        <v>0</v>
      </c>
      <c r="DR433" s="224">
        <v>0</v>
      </c>
      <c r="DS433" s="225">
        <v>0</v>
      </c>
      <c r="DT433" s="225">
        <v>0</v>
      </c>
      <c r="DU433" s="225">
        <v>0</v>
      </c>
      <c r="DV433" s="225">
        <v>0</v>
      </c>
      <c r="DW433" s="225">
        <v>0</v>
      </c>
      <c r="DX433" s="225">
        <v>0</v>
      </c>
      <c r="DY433" s="225">
        <v>0</v>
      </c>
      <c r="DZ433" s="225">
        <v>0</v>
      </c>
      <c r="EA433" s="225">
        <v>0</v>
      </c>
      <c r="EB433" s="225">
        <v>0</v>
      </c>
      <c r="EC433" s="225">
        <v>0</v>
      </c>
      <c r="ED433" s="225">
        <v>0</v>
      </c>
    </row>
    <row r="434" spans="1:134" ht="15" x14ac:dyDescent="0.25">
      <c r="A434" s="216">
        <v>106</v>
      </c>
      <c r="B434" s="216">
        <v>116</v>
      </c>
      <c r="C434" s="216" t="s">
        <v>1132</v>
      </c>
      <c r="D434" s="2">
        <v>99712</v>
      </c>
      <c r="E434" s="2">
        <v>99712</v>
      </c>
      <c r="F434" s="217" t="s">
        <v>703</v>
      </c>
      <c r="G434" s="20">
        <v>0</v>
      </c>
      <c r="H434" s="20">
        <v>1</v>
      </c>
      <c r="I434" s="20">
        <v>0</v>
      </c>
      <c r="J434" s="20">
        <v>1</v>
      </c>
      <c r="K434" s="20">
        <v>0</v>
      </c>
      <c r="L434" s="20">
        <v>9</v>
      </c>
      <c r="M434" s="20">
        <v>9</v>
      </c>
      <c r="N434" s="20">
        <v>0</v>
      </c>
      <c r="O434" s="20">
        <v>0</v>
      </c>
      <c r="P434" s="20">
        <v>0</v>
      </c>
      <c r="Q434" s="20">
        <v>9</v>
      </c>
      <c r="R434" s="20">
        <v>0</v>
      </c>
      <c r="S434" s="20">
        <v>906.44444444444446</v>
      </c>
      <c r="T434" s="20">
        <v>906.44444444444446</v>
      </c>
      <c r="U434" s="20">
        <v>0</v>
      </c>
      <c r="V434" s="20">
        <v>0</v>
      </c>
      <c r="W434" s="20">
        <v>0</v>
      </c>
      <c r="X434" s="20">
        <v>906.44444444444446</v>
      </c>
      <c r="Y434" s="20">
        <v>0</v>
      </c>
      <c r="Z434" s="20">
        <v>1</v>
      </c>
      <c r="AA434" s="20">
        <v>0</v>
      </c>
      <c r="AB434" s="218">
        <v>0</v>
      </c>
      <c r="AC434" s="218">
        <v>0</v>
      </c>
      <c r="AD434" s="219">
        <v>1</v>
      </c>
      <c r="AE434" s="220">
        <v>0</v>
      </c>
      <c r="AF434" s="220">
        <v>0</v>
      </c>
      <c r="AG434" s="221">
        <v>0</v>
      </c>
      <c r="AH434" s="220">
        <v>0</v>
      </c>
      <c r="AI434" s="220">
        <v>0</v>
      </c>
      <c r="AJ434" s="220">
        <v>0.90911424514573824</v>
      </c>
      <c r="AK434" s="220">
        <v>0.90911424514573824</v>
      </c>
      <c r="AL434" s="220">
        <v>0</v>
      </c>
      <c r="AM434" s="220">
        <v>0</v>
      </c>
      <c r="AN434" s="220">
        <v>0</v>
      </c>
      <c r="AO434" s="220">
        <v>0</v>
      </c>
      <c r="AP434" s="220">
        <v>0</v>
      </c>
      <c r="AQ434" s="220">
        <v>0</v>
      </c>
      <c r="AR434" s="220">
        <v>0</v>
      </c>
      <c r="AS434" s="220">
        <v>0.82648871072690544</v>
      </c>
      <c r="AT434" s="220">
        <v>0.86681754733851879</v>
      </c>
      <c r="AU434" s="220">
        <v>0.90911424514573824</v>
      </c>
      <c r="AV434" s="220">
        <v>0.95347482669745309</v>
      </c>
      <c r="AW434" s="220">
        <v>1</v>
      </c>
      <c r="AX434" s="220">
        <v>0</v>
      </c>
      <c r="AY434" s="220">
        <v>0</v>
      </c>
      <c r="AZ434" s="220">
        <v>0</v>
      </c>
      <c r="BA434" s="220">
        <v>0</v>
      </c>
      <c r="BB434" s="220">
        <v>0</v>
      </c>
      <c r="BC434" s="220">
        <v>0</v>
      </c>
      <c r="BD434" s="220">
        <v>0</v>
      </c>
      <c r="BE434" s="220">
        <v>0</v>
      </c>
      <c r="BF434" s="220">
        <v>0</v>
      </c>
      <c r="BG434" s="220">
        <v>0</v>
      </c>
      <c r="BH434" s="222">
        <v>1.0134066054705759</v>
      </c>
      <c r="BI434" s="222">
        <v>1.0269929480113955</v>
      </c>
      <c r="BJ434" s="222">
        <v>1.040761437286448</v>
      </c>
      <c r="BK434" s="223">
        <v>1.0339188874653549</v>
      </c>
      <c r="BL434" s="223">
        <v>1.0271213244071997</v>
      </c>
      <c r="BM434" s="223">
        <v>1.034494890244499</v>
      </c>
      <c r="BN434" s="223">
        <v>1.0419213899191793</v>
      </c>
      <c r="BO434" s="223">
        <v>1.0494012034361397</v>
      </c>
      <c r="BP434" s="223">
        <v>1.0569347135282832</v>
      </c>
      <c r="BQ434" s="223">
        <v>1.0645223056761002</v>
      </c>
      <c r="BR434" s="223">
        <v>1.0704981347272684</v>
      </c>
      <c r="BS434" s="223">
        <v>1.076507509841923</v>
      </c>
      <c r="BT434" s="223">
        <v>1.0825506193350853</v>
      </c>
      <c r="BU434" s="223">
        <v>1.0886276525789067</v>
      </c>
      <c r="BV434" s="223">
        <v>1.0947388000086022</v>
      </c>
      <c r="BW434" s="222">
        <v>0</v>
      </c>
      <c r="BX434" s="222">
        <v>0</v>
      </c>
      <c r="BY434" s="222">
        <v>0</v>
      </c>
      <c r="BZ434" s="223">
        <v>0</v>
      </c>
      <c r="CA434" s="223">
        <v>0</v>
      </c>
      <c r="CB434" s="223">
        <v>0</v>
      </c>
      <c r="CC434" s="223">
        <v>0</v>
      </c>
      <c r="CD434" s="223">
        <v>0</v>
      </c>
      <c r="CE434" s="223">
        <v>0</v>
      </c>
      <c r="CF434" s="223">
        <v>0</v>
      </c>
      <c r="CG434" s="223">
        <v>0</v>
      </c>
      <c r="CH434" s="223">
        <v>0</v>
      </c>
      <c r="CI434" s="223">
        <v>0</v>
      </c>
      <c r="CJ434" s="223">
        <v>0</v>
      </c>
      <c r="CK434" s="223">
        <v>0</v>
      </c>
      <c r="CL434" s="222">
        <v>0</v>
      </c>
      <c r="CM434" s="222">
        <v>0</v>
      </c>
      <c r="CN434" s="222">
        <v>0</v>
      </c>
      <c r="CO434" s="223">
        <v>0</v>
      </c>
      <c r="CP434" s="223">
        <v>0</v>
      </c>
      <c r="CQ434" s="223">
        <v>0</v>
      </c>
      <c r="CR434" s="223">
        <v>0</v>
      </c>
      <c r="CS434" s="223">
        <v>0</v>
      </c>
      <c r="CT434" s="223">
        <v>0</v>
      </c>
      <c r="CU434" s="223">
        <v>0</v>
      </c>
      <c r="CV434" s="223">
        <v>0</v>
      </c>
      <c r="CW434" s="223">
        <v>0</v>
      </c>
      <c r="CX434" s="223">
        <v>0</v>
      </c>
      <c r="CY434" s="223">
        <v>0</v>
      </c>
      <c r="CZ434" s="223">
        <v>0</v>
      </c>
      <c r="DA434" s="224">
        <v>0</v>
      </c>
      <c r="DB434" s="224">
        <v>0</v>
      </c>
      <c r="DC434" s="224">
        <v>0</v>
      </c>
      <c r="DD434" s="225">
        <v>0</v>
      </c>
      <c r="DE434" s="225">
        <v>0</v>
      </c>
      <c r="DF434" s="225">
        <v>0</v>
      </c>
      <c r="DG434" s="225">
        <v>0</v>
      </c>
      <c r="DH434" s="225">
        <v>0</v>
      </c>
      <c r="DI434" s="225">
        <v>0</v>
      </c>
      <c r="DJ434" s="225">
        <v>0</v>
      </c>
      <c r="DK434" s="225">
        <v>0</v>
      </c>
      <c r="DL434" s="225">
        <v>0</v>
      </c>
      <c r="DM434" s="225">
        <v>0</v>
      </c>
      <c r="DN434" s="225">
        <v>0</v>
      </c>
      <c r="DO434" s="225">
        <v>0</v>
      </c>
      <c r="DP434" s="224">
        <v>0</v>
      </c>
      <c r="DQ434" s="224">
        <v>0</v>
      </c>
      <c r="DR434" s="224">
        <v>0</v>
      </c>
      <c r="DS434" s="225">
        <v>0</v>
      </c>
      <c r="DT434" s="225">
        <v>0</v>
      </c>
      <c r="DU434" s="225">
        <v>0</v>
      </c>
      <c r="DV434" s="225">
        <v>0</v>
      </c>
      <c r="DW434" s="225">
        <v>0</v>
      </c>
      <c r="DX434" s="225">
        <v>0</v>
      </c>
      <c r="DY434" s="225">
        <v>0</v>
      </c>
      <c r="DZ434" s="225">
        <v>0</v>
      </c>
      <c r="EA434" s="225">
        <v>0</v>
      </c>
      <c r="EB434" s="225">
        <v>0</v>
      </c>
      <c r="EC434" s="225">
        <v>0</v>
      </c>
      <c r="ED434" s="225">
        <v>0</v>
      </c>
    </row>
    <row r="435" spans="1:134" ht="15" x14ac:dyDescent="0.25">
      <c r="A435" s="216">
        <v>107</v>
      </c>
      <c r="B435" s="216">
        <v>116</v>
      </c>
      <c r="C435" s="216" t="s">
        <v>1133</v>
      </c>
      <c r="D435" s="2">
        <v>99712</v>
      </c>
      <c r="E435" s="2">
        <v>99712</v>
      </c>
      <c r="F435" s="217" t="s">
        <v>703</v>
      </c>
      <c r="G435" s="20">
        <v>23</v>
      </c>
      <c r="H435" s="20">
        <v>17</v>
      </c>
      <c r="I435" s="20">
        <v>14</v>
      </c>
      <c r="J435" s="20">
        <v>3</v>
      </c>
      <c r="K435" s="20">
        <v>0</v>
      </c>
      <c r="L435" s="20">
        <v>8</v>
      </c>
      <c r="M435" s="20">
        <v>8</v>
      </c>
      <c r="N435" s="20">
        <v>0</v>
      </c>
      <c r="O435" s="20">
        <v>0</v>
      </c>
      <c r="P435" s="20">
        <v>0</v>
      </c>
      <c r="Q435" s="20">
        <v>8</v>
      </c>
      <c r="R435" s="20">
        <v>0</v>
      </c>
      <c r="S435" s="20">
        <v>717</v>
      </c>
      <c r="T435" s="20">
        <v>717</v>
      </c>
      <c r="U435" s="20">
        <v>0</v>
      </c>
      <c r="V435" s="20">
        <v>0</v>
      </c>
      <c r="W435" s="20">
        <v>0</v>
      </c>
      <c r="X435" s="20">
        <v>717</v>
      </c>
      <c r="Y435" s="20">
        <v>0</v>
      </c>
      <c r="Z435" s="20">
        <v>17</v>
      </c>
      <c r="AA435" s="20">
        <v>0</v>
      </c>
      <c r="AB435" s="218">
        <v>0</v>
      </c>
      <c r="AC435" s="218">
        <v>0</v>
      </c>
      <c r="AD435" s="219">
        <v>17</v>
      </c>
      <c r="AE435" s="220">
        <v>0</v>
      </c>
      <c r="AF435" s="220">
        <v>14</v>
      </c>
      <c r="AG435" s="221">
        <v>14</v>
      </c>
      <c r="AH435" s="220">
        <v>0</v>
      </c>
      <c r="AI435" s="220">
        <v>0</v>
      </c>
      <c r="AJ435" s="220">
        <v>15.454942167477549</v>
      </c>
      <c r="AK435" s="220">
        <v>15.454942167477549</v>
      </c>
      <c r="AL435" s="220">
        <v>0</v>
      </c>
      <c r="AM435" s="220">
        <v>0</v>
      </c>
      <c r="AN435" s="220">
        <v>12.77435754543073</v>
      </c>
      <c r="AO435" s="220">
        <v>12.77435754543073</v>
      </c>
      <c r="AP435" s="220">
        <v>0</v>
      </c>
      <c r="AQ435" s="220">
        <v>0</v>
      </c>
      <c r="AR435" s="220">
        <v>0</v>
      </c>
      <c r="AS435" s="220">
        <v>14.050308082357391</v>
      </c>
      <c r="AT435" s="220">
        <v>14.735898304754819</v>
      </c>
      <c r="AU435" s="220">
        <v>15.454942167477549</v>
      </c>
      <c r="AV435" s="220">
        <v>16.209072053856705</v>
      </c>
      <c r="AW435" s="220">
        <v>17</v>
      </c>
      <c r="AX435" s="220">
        <v>11.656015049893073</v>
      </c>
      <c r="AY435" s="220">
        <v>12.202381071014612</v>
      </c>
      <c r="AZ435" s="220">
        <v>12.77435754543073</v>
      </c>
      <c r="BA435" s="220">
        <v>13.373144941861291</v>
      </c>
      <c r="BB435" s="220">
        <v>14</v>
      </c>
      <c r="BC435" s="220">
        <v>0</v>
      </c>
      <c r="BD435" s="220">
        <v>0</v>
      </c>
      <c r="BE435" s="220">
        <v>0</v>
      </c>
      <c r="BF435" s="220">
        <v>0</v>
      </c>
      <c r="BG435" s="220">
        <v>0</v>
      </c>
      <c r="BH435" s="222">
        <v>17.22791229299979</v>
      </c>
      <c r="BI435" s="222">
        <v>17.458880116193725</v>
      </c>
      <c r="BJ435" s="222">
        <v>17.692944433869616</v>
      </c>
      <c r="BK435" s="223">
        <v>17.576621086911036</v>
      </c>
      <c r="BL435" s="223">
        <v>17.461062514922396</v>
      </c>
      <c r="BM435" s="223">
        <v>17.586413134156484</v>
      </c>
      <c r="BN435" s="223">
        <v>17.712663628626046</v>
      </c>
      <c r="BO435" s="223">
        <v>17.839820458414376</v>
      </c>
      <c r="BP435" s="223">
        <v>17.967890129980812</v>
      </c>
      <c r="BQ435" s="223">
        <v>18.096879196493703</v>
      </c>
      <c r="BR435" s="223">
        <v>18.198468290363564</v>
      </c>
      <c r="BS435" s="223">
        <v>18.300627667312693</v>
      </c>
      <c r="BT435" s="223">
        <v>18.403360528696453</v>
      </c>
      <c r="BU435" s="223">
        <v>18.506670093841414</v>
      </c>
      <c r="BV435" s="223">
        <v>18.610559600146239</v>
      </c>
      <c r="BW435" s="222">
        <v>14.187692476588063</v>
      </c>
      <c r="BX435" s="222">
        <v>14.377901272159537</v>
      </c>
      <c r="BY435" s="222">
        <v>14.570660122010272</v>
      </c>
      <c r="BZ435" s="223">
        <v>14.474864424514969</v>
      </c>
      <c r="CA435" s="223">
        <v>14.379698541700797</v>
      </c>
      <c r="CB435" s="223">
        <v>14.482928463422985</v>
      </c>
      <c r="CC435" s="223">
        <v>14.58689945886851</v>
      </c>
      <c r="CD435" s="223">
        <v>14.691616848105957</v>
      </c>
      <c r="CE435" s="223">
        <v>14.797085989395963</v>
      </c>
      <c r="CF435" s="223">
        <v>14.903312279465403</v>
      </c>
      <c r="CG435" s="223">
        <v>14.986973886181758</v>
      </c>
      <c r="CH435" s="223">
        <v>15.071105137786923</v>
      </c>
      <c r="CI435" s="223">
        <v>15.155708670691196</v>
      </c>
      <c r="CJ435" s="223">
        <v>15.240787136104695</v>
      </c>
      <c r="CK435" s="223">
        <v>15.326343200120434</v>
      </c>
      <c r="CL435" s="222">
        <v>0</v>
      </c>
      <c r="CM435" s="222">
        <v>0</v>
      </c>
      <c r="CN435" s="222">
        <v>0</v>
      </c>
      <c r="CO435" s="223">
        <v>0</v>
      </c>
      <c r="CP435" s="223">
        <v>0</v>
      </c>
      <c r="CQ435" s="223">
        <v>0</v>
      </c>
      <c r="CR435" s="223">
        <v>0</v>
      </c>
      <c r="CS435" s="223">
        <v>0</v>
      </c>
      <c r="CT435" s="223">
        <v>0</v>
      </c>
      <c r="CU435" s="223">
        <v>0</v>
      </c>
      <c r="CV435" s="223">
        <v>0</v>
      </c>
      <c r="CW435" s="223">
        <v>0</v>
      </c>
      <c r="CX435" s="223">
        <v>0</v>
      </c>
      <c r="CY435" s="223">
        <v>0</v>
      </c>
      <c r="CZ435" s="223">
        <v>0</v>
      </c>
      <c r="DA435" s="224">
        <v>0</v>
      </c>
      <c r="DB435" s="224">
        <v>0</v>
      </c>
      <c r="DC435" s="224">
        <v>0</v>
      </c>
      <c r="DD435" s="225">
        <v>0</v>
      </c>
      <c r="DE435" s="225">
        <v>0</v>
      </c>
      <c r="DF435" s="225">
        <v>0</v>
      </c>
      <c r="DG435" s="225">
        <v>0</v>
      </c>
      <c r="DH435" s="225">
        <v>0</v>
      </c>
      <c r="DI435" s="225">
        <v>0</v>
      </c>
      <c r="DJ435" s="225">
        <v>0</v>
      </c>
      <c r="DK435" s="225">
        <v>0</v>
      </c>
      <c r="DL435" s="225">
        <v>0</v>
      </c>
      <c r="DM435" s="225">
        <v>0</v>
      </c>
      <c r="DN435" s="225">
        <v>0</v>
      </c>
      <c r="DO435" s="225">
        <v>0</v>
      </c>
      <c r="DP435" s="224">
        <v>0</v>
      </c>
      <c r="DQ435" s="224">
        <v>0</v>
      </c>
      <c r="DR435" s="224">
        <v>0</v>
      </c>
      <c r="DS435" s="225">
        <v>0</v>
      </c>
      <c r="DT435" s="225">
        <v>0</v>
      </c>
      <c r="DU435" s="225">
        <v>0</v>
      </c>
      <c r="DV435" s="225">
        <v>0</v>
      </c>
      <c r="DW435" s="225">
        <v>0</v>
      </c>
      <c r="DX435" s="225">
        <v>0</v>
      </c>
      <c r="DY435" s="225">
        <v>0</v>
      </c>
      <c r="DZ435" s="225">
        <v>0</v>
      </c>
      <c r="EA435" s="225">
        <v>0</v>
      </c>
      <c r="EB435" s="225">
        <v>0</v>
      </c>
      <c r="EC435" s="225">
        <v>0</v>
      </c>
      <c r="ED435" s="225">
        <v>0</v>
      </c>
    </row>
    <row r="436" spans="1:134" ht="15" x14ac:dyDescent="0.25">
      <c r="A436" s="216">
        <v>109</v>
      </c>
      <c r="B436" s="216">
        <v>116</v>
      </c>
      <c r="C436" s="216" t="s">
        <v>1134</v>
      </c>
      <c r="D436" s="2">
        <v>99712</v>
      </c>
      <c r="E436" s="2">
        <v>99712</v>
      </c>
      <c r="F436" s="217" t="s">
        <v>703</v>
      </c>
      <c r="G436" s="20">
        <v>18</v>
      </c>
      <c r="H436" s="20">
        <v>14</v>
      </c>
      <c r="I436" s="20">
        <v>11</v>
      </c>
      <c r="J436" s="20">
        <v>3</v>
      </c>
      <c r="K436" s="20">
        <v>0</v>
      </c>
      <c r="L436" s="20">
        <v>0</v>
      </c>
      <c r="M436" s="20">
        <v>0</v>
      </c>
      <c r="N436" s="20">
        <v>0</v>
      </c>
      <c r="O436" s="20">
        <v>0</v>
      </c>
      <c r="P436" s="20">
        <v>0</v>
      </c>
      <c r="Q436" s="20">
        <v>0</v>
      </c>
      <c r="R436" s="20">
        <v>0</v>
      </c>
      <c r="S436" s="20">
        <v>834.49503068156923</v>
      </c>
      <c r="T436" s="20">
        <v>834.49503068156923</v>
      </c>
      <c r="U436" s="20">
        <v>1408.3846153846155</v>
      </c>
      <c r="V436" s="20">
        <v>0</v>
      </c>
      <c r="W436" s="20">
        <v>0</v>
      </c>
      <c r="X436" s="20">
        <v>1365.173957061457</v>
      </c>
      <c r="Y436" s="20">
        <v>0.32077269577269579</v>
      </c>
      <c r="Z436" s="20">
        <v>13.661036036036036</v>
      </c>
      <c r="AA436" s="20">
        <v>1.8191268191268192E-2</v>
      </c>
      <c r="AB436" s="218">
        <v>0</v>
      </c>
      <c r="AC436" s="218">
        <v>0</v>
      </c>
      <c r="AD436" s="219">
        <v>14</v>
      </c>
      <c r="AE436" s="220">
        <v>0.25203568953568956</v>
      </c>
      <c r="AF436" s="220">
        <v>10.733671171171171</v>
      </c>
      <c r="AG436" s="221">
        <v>10.985706860706861</v>
      </c>
      <c r="AH436" s="220">
        <v>1.4293139293139292E-2</v>
      </c>
      <c r="AI436" s="220">
        <v>0.29161902718075788</v>
      </c>
      <c r="AJ436" s="220">
        <v>12.419442463809629</v>
      </c>
      <c r="AK436" s="220">
        <v>12.711061490990387</v>
      </c>
      <c r="AL436" s="220">
        <v>1.6537941049948462E-2</v>
      </c>
      <c r="AM436" s="220">
        <v>0.22997100088129091</v>
      </c>
      <c r="AN436" s="220">
        <v>9.7939823796873391</v>
      </c>
      <c r="AO436" s="220">
        <v>10.02395338056863</v>
      </c>
      <c r="AP436" s="220">
        <v>1.3041833698371882E-2</v>
      </c>
      <c r="AQ436" s="220">
        <v>0</v>
      </c>
      <c r="AR436" s="220">
        <v>0</v>
      </c>
      <c r="AS436" s="220">
        <v>11.555807072382787</v>
      </c>
      <c r="AT436" s="220">
        <v>12.11967715226273</v>
      </c>
      <c r="AU436" s="220">
        <v>12.711061490990387</v>
      </c>
      <c r="AV436" s="220">
        <v>13.331302657478268</v>
      </c>
      <c r="AW436" s="220">
        <v>13.981808731808732</v>
      </c>
      <c r="AX436" s="220">
        <v>9.1463974644366246</v>
      </c>
      <c r="AY436" s="220">
        <v>9.5751272463431967</v>
      </c>
      <c r="AZ436" s="220">
        <v>10.02395338056863</v>
      </c>
      <c r="BA436" s="220">
        <v>10.493817866930916</v>
      </c>
      <c r="BB436" s="220">
        <v>10.985706860706861</v>
      </c>
      <c r="BC436" s="220">
        <v>0</v>
      </c>
      <c r="BD436" s="220">
        <v>0</v>
      </c>
      <c r="BE436" s="220">
        <v>0</v>
      </c>
      <c r="BF436" s="220">
        <v>0</v>
      </c>
      <c r="BG436" s="220">
        <v>0</v>
      </c>
      <c r="BH436" s="222">
        <v>14.169257325241144</v>
      </c>
      <c r="BI436" s="222">
        <v>14.359218968011721</v>
      </c>
      <c r="BJ436" s="222">
        <v>14.551727351581464</v>
      </c>
      <c r="BK436" s="223">
        <v>14.45605612874507</v>
      </c>
      <c r="BL436" s="223">
        <v>14.361013902223535</v>
      </c>
      <c r="BM436" s="223">
        <v>14.46410968943205</v>
      </c>
      <c r="BN436" s="223">
        <v>14.56794558743027</v>
      </c>
      <c r="BO436" s="223">
        <v>14.67252690937401</v>
      </c>
      <c r="BP436" s="223">
        <v>14.777859006561508</v>
      </c>
      <c r="BQ436" s="223">
        <v>14.883947268707262</v>
      </c>
      <c r="BR436" s="223">
        <v>14.967500167514681</v>
      </c>
      <c r="BS436" s="223">
        <v>15.051522100965473</v>
      </c>
      <c r="BT436" s="223">
        <v>15.136015702044247</v>
      </c>
      <c r="BU436" s="223">
        <v>15.2209836185162</v>
      </c>
      <c r="BV436" s="223">
        <v>15.306428513010088</v>
      </c>
      <c r="BW436" s="222">
        <v>11.132987898403757</v>
      </c>
      <c r="BX436" s="222">
        <v>11.282243474866352</v>
      </c>
      <c r="BY436" s="222">
        <v>11.433500061956865</v>
      </c>
      <c r="BZ436" s="223">
        <v>11.358329815442556</v>
      </c>
      <c r="CA436" s="223">
        <v>11.283653780318492</v>
      </c>
      <c r="CB436" s="223">
        <v>11.364657613125182</v>
      </c>
      <c r="CC436" s="223">
        <v>11.446242961552356</v>
      </c>
      <c r="CD436" s="223">
        <v>11.528414000222437</v>
      </c>
      <c r="CE436" s="223">
        <v>11.6111749337269</v>
      </c>
      <c r="CF436" s="223">
        <v>11.694529996841419</v>
      </c>
      <c r="CG436" s="223">
        <v>11.76017870304725</v>
      </c>
      <c r="CH436" s="223">
        <v>11.826195936472871</v>
      </c>
      <c r="CI436" s="223">
        <v>11.892583765891908</v>
      </c>
      <c r="CJ436" s="223">
        <v>11.9593442716913</v>
      </c>
      <c r="CK436" s="223">
        <v>12.026479545936498</v>
      </c>
      <c r="CL436" s="222">
        <v>0</v>
      </c>
      <c r="CM436" s="222">
        <v>0</v>
      </c>
      <c r="CN436" s="222">
        <v>0</v>
      </c>
      <c r="CO436" s="223">
        <v>0</v>
      </c>
      <c r="CP436" s="223">
        <v>0</v>
      </c>
      <c r="CQ436" s="223">
        <v>0</v>
      </c>
      <c r="CR436" s="223">
        <v>0</v>
      </c>
      <c r="CS436" s="223">
        <v>0</v>
      </c>
      <c r="CT436" s="223">
        <v>0</v>
      </c>
      <c r="CU436" s="223">
        <v>0</v>
      </c>
      <c r="CV436" s="223">
        <v>0</v>
      </c>
      <c r="CW436" s="223">
        <v>0</v>
      </c>
      <c r="CX436" s="223">
        <v>0</v>
      </c>
      <c r="CY436" s="223">
        <v>0</v>
      </c>
      <c r="CZ436" s="223">
        <v>0</v>
      </c>
      <c r="DA436" s="224">
        <v>1.8435151346917963E-2</v>
      </c>
      <c r="DB436" s="224">
        <v>1.8682304147816447E-2</v>
      </c>
      <c r="DC436" s="224">
        <v>1.8932770428807526E-2</v>
      </c>
      <c r="DD436" s="225">
        <v>1.8808295769899907E-2</v>
      </c>
      <c r="DE436" s="225">
        <v>1.8684639477261952E-2</v>
      </c>
      <c r="DF436" s="225">
        <v>1.8818773990934231E-2</v>
      </c>
      <c r="DG436" s="225">
        <v>1.8953871438238706E-2</v>
      </c>
      <c r="DH436" s="225">
        <v>1.9089938731946407E-2</v>
      </c>
      <c r="DI436" s="225">
        <v>1.9226982834454214E-2</v>
      </c>
      <c r="DJ436" s="225">
        <v>1.9365010758141114E-2</v>
      </c>
      <c r="DK436" s="225">
        <v>1.947371866707609E-2</v>
      </c>
      <c r="DL436" s="225">
        <v>1.9583036821448702E-2</v>
      </c>
      <c r="DM436" s="225">
        <v>1.9692968646948018E-2</v>
      </c>
      <c r="DN436" s="225">
        <v>1.9803517588493625E-2</v>
      </c>
      <c r="DO436" s="225">
        <v>1.9914687110343596E-2</v>
      </c>
      <c r="DP436" s="224">
        <v>0</v>
      </c>
      <c r="DQ436" s="224">
        <v>0</v>
      </c>
      <c r="DR436" s="224">
        <v>0</v>
      </c>
      <c r="DS436" s="225">
        <v>0</v>
      </c>
      <c r="DT436" s="225">
        <v>0</v>
      </c>
      <c r="DU436" s="225">
        <v>0</v>
      </c>
      <c r="DV436" s="225">
        <v>0</v>
      </c>
      <c r="DW436" s="225">
        <v>0</v>
      </c>
      <c r="DX436" s="225">
        <v>0</v>
      </c>
      <c r="DY436" s="225">
        <v>0</v>
      </c>
      <c r="DZ436" s="225">
        <v>0</v>
      </c>
      <c r="EA436" s="225">
        <v>0</v>
      </c>
      <c r="EB436" s="225">
        <v>0</v>
      </c>
      <c r="EC436" s="225">
        <v>0</v>
      </c>
      <c r="ED436" s="225">
        <v>0</v>
      </c>
    </row>
    <row r="437" spans="1:134" ht="15" x14ac:dyDescent="0.25">
      <c r="A437" s="216">
        <v>110</v>
      </c>
      <c r="B437" s="216">
        <v>116</v>
      </c>
      <c r="C437" s="216" t="s">
        <v>1135</v>
      </c>
      <c r="D437" s="2">
        <v>99712</v>
      </c>
      <c r="E437" s="2">
        <v>99712</v>
      </c>
      <c r="F437" s="217" t="s">
        <v>703</v>
      </c>
      <c r="G437" s="20">
        <v>12</v>
      </c>
      <c r="H437" s="20">
        <v>7</v>
      </c>
      <c r="I437" s="20">
        <v>5</v>
      </c>
      <c r="J437" s="20">
        <v>2</v>
      </c>
      <c r="K437" s="20">
        <v>0</v>
      </c>
      <c r="L437" s="20">
        <v>12</v>
      </c>
      <c r="M437" s="20">
        <v>12</v>
      </c>
      <c r="N437" s="20">
        <v>0</v>
      </c>
      <c r="O437" s="20">
        <v>0</v>
      </c>
      <c r="P437" s="20">
        <v>0</v>
      </c>
      <c r="Q437" s="20">
        <v>12</v>
      </c>
      <c r="R437" s="20">
        <v>0</v>
      </c>
      <c r="S437" s="20">
        <v>1159.75</v>
      </c>
      <c r="T437" s="20">
        <v>1159.75</v>
      </c>
      <c r="U437" s="20">
        <v>0</v>
      </c>
      <c r="V437" s="20">
        <v>0</v>
      </c>
      <c r="W437" s="20">
        <v>0</v>
      </c>
      <c r="X437" s="20">
        <v>1159.75</v>
      </c>
      <c r="Y437" s="20">
        <v>0</v>
      </c>
      <c r="Z437" s="20">
        <v>7</v>
      </c>
      <c r="AA437" s="20">
        <v>0</v>
      </c>
      <c r="AB437" s="218">
        <v>0</v>
      </c>
      <c r="AC437" s="218">
        <v>0</v>
      </c>
      <c r="AD437" s="219">
        <v>7</v>
      </c>
      <c r="AE437" s="220">
        <v>0</v>
      </c>
      <c r="AF437" s="220">
        <v>5</v>
      </c>
      <c r="AG437" s="221">
        <v>5</v>
      </c>
      <c r="AH437" s="220">
        <v>0</v>
      </c>
      <c r="AI437" s="220">
        <v>0</v>
      </c>
      <c r="AJ437" s="220">
        <v>6.3637997160201678</v>
      </c>
      <c r="AK437" s="220">
        <v>6.3637997160201678</v>
      </c>
      <c r="AL437" s="220">
        <v>0</v>
      </c>
      <c r="AM437" s="220">
        <v>0</v>
      </c>
      <c r="AN437" s="220">
        <v>4.5622705519395463</v>
      </c>
      <c r="AO437" s="220">
        <v>4.5622705519395463</v>
      </c>
      <c r="AP437" s="220">
        <v>0</v>
      </c>
      <c r="AQ437" s="220">
        <v>0</v>
      </c>
      <c r="AR437" s="220">
        <v>0</v>
      </c>
      <c r="AS437" s="220">
        <v>5.7854209750883383</v>
      </c>
      <c r="AT437" s="220">
        <v>6.0677228313696316</v>
      </c>
      <c r="AU437" s="220">
        <v>6.3637997160201678</v>
      </c>
      <c r="AV437" s="220">
        <v>6.6743237868821721</v>
      </c>
      <c r="AW437" s="220">
        <v>7</v>
      </c>
      <c r="AX437" s="220">
        <v>4.1628625178189544</v>
      </c>
      <c r="AY437" s="220">
        <v>4.3579932396480761</v>
      </c>
      <c r="AZ437" s="220">
        <v>4.5622705519395463</v>
      </c>
      <c r="BA437" s="220">
        <v>4.7761231935218893</v>
      </c>
      <c r="BB437" s="220">
        <v>5</v>
      </c>
      <c r="BC437" s="220">
        <v>0</v>
      </c>
      <c r="BD437" s="220">
        <v>0</v>
      </c>
      <c r="BE437" s="220">
        <v>0</v>
      </c>
      <c r="BF437" s="220">
        <v>0</v>
      </c>
      <c r="BG437" s="220">
        <v>0</v>
      </c>
      <c r="BH437" s="222">
        <v>7.0938462382940317</v>
      </c>
      <c r="BI437" s="222">
        <v>7.1889506360797686</v>
      </c>
      <c r="BJ437" s="222">
        <v>7.2853300610051361</v>
      </c>
      <c r="BK437" s="223">
        <v>7.2374322122574846</v>
      </c>
      <c r="BL437" s="223">
        <v>7.1898492708503987</v>
      </c>
      <c r="BM437" s="223">
        <v>7.2414642317114923</v>
      </c>
      <c r="BN437" s="223">
        <v>7.2934497294342551</v>
      </c>
      <c r="BO437" s="223">
        <v>7.3458084240529784</v>
      </c>
      <c r="BP437" s="223">
        <v>7.3985429946979817</v>
      </c>
      <c r="BQ437" s="223">
        <v>7.4516561397327017</v>
      </c>
      <c r="BR437" s="223">
        <v>7.493486943090879</v>
      </c>
      <c r="BS437" s="223">
        <v>7.5355525688934613</v>
      </c>
      <c r="BT437" s="223">
        <v>7.5778543353455978</v>
      </c>
      <c r="BU437" s="223">
        <v>7.6203935680523474</v>
      </c>
      <c r="BV437" s="223">
        <v>7.6631716000602168</v>
      </c>
      <c r="BW437" s="222">
        <v>5.0670330273528794</v>
      </c>
      <c r="BX437" s="222">
        <v>5.1349647400569776</v>
      </c>
      <c r="BY437" s="222">
        <v>5.2038071864322397</v>
      </c>
      <c r="BZ437" s="223">
        <v>5.1695944373267748</v>
      </c>
      <c r="CA437" s="223">
        <v>5.1356066220359988</v>
      </c>
      <c r="CB437" s="223">
        <v>5.1724744512224943</v>
      </c>
      <c r="CC437" s="223">
        <v>5.2096069495958961</v>
      </c>
      <c r="CD437" s="223">
        <v>5.2470060171806985</v>
      </c>
      <c r="CE437" s="223">
        <v>5.2846735676414154</v>
      </c>
      <c r="CF437" s="223">
        <v>5.3226115283805004</v>
      </c>
      <c r="CG437" s="223">
        <v>5.3524906736363418</v>
      </c>
      <c r="CH437" s="223">
        <v>5.3825375492096148</v>
      </c>
      <c r="CI437" s="223">
        <v>5.4127530966754263</v>
      </c>
      <c r="CJ437" s="223">
        <v>5.443138262894534</v>
      </c>
      <c r="CK437" s="223">
        <v>5.473694000043011</v>
      </c>
      <c r="CL437" s="222">
        <v>0</v>
      </c>
      <c r="CM437" s="222">
        <v>0</v>
      </c>
      <c r="CN437" s="222">
        <v>0</v>
      </c>
      <c r="CO437" s="223">
        <v>0</v>
      </c>
      <c r="CP437" s="223">
        <v>0</v>
      </c>
      <c r="CQ437" s="223">
        <v>0</v>
      </c>
      <c r="CR437" s="223">
        <v>0</v>
      </c>
      <c r="CS437" s="223">
        <v>0</v>
      </c>
      <c r="CT437" s="223">
        <v>0</v>
      </c>
      <c r="CU437" s="223">
        <v>0</v>
      </c>
      <c r="CV437" s="223">
        <v>0</v>
      </c>
      <c r="CW437" s="223">
        <v>0</v>
      </c>
      <c r="CX437" s="223">
        <v>0</v>
      </c>
      <c r="CY437" s="223">
        <v>0</v>
      </c>
      <c r="CZ437" s="223">
        <v>0</v>
      </c>
      <c r="DA437" s="224">
        <v>0</v>
      </c>
      <c r="DB437" s="224">
        <v>0</v>
      </c>
      <c r="DC437" s="224">
        <v>0</v>
      </c>
      <c r="DD437" s="225">
        <v>0</v>
      </c>
      <c r="DE437" s="225">
        <v>0</v>
      </c>
      <c r="DF437" s="225">
        <v>0</v>
      </c>
      <c r="DG437" s="225">
        <v>0</v>
      </c>
      <c r="DH437" s="225">
        <v>0</v>
      </c>
      <c r="DI437" s="225">
        <v>0</v>
      </c>
      <c r="DJ437" s="225">
        <v>0</v>
      </c>
      <c r="DK437" s="225">
        <v>0</v>
      </c>
      <c r="DL437" s="225">
        <v>0</v>
      </c>
      <c r="DM437" s="225">
        <v>0</v>
      </c>
      <c r="DN437" s="225">
        <v>0</v>
      </c>
      <c r="DO437" s="225">
        <v>0</v>
      </c>
      <c r="DP437" s="224">
        <v>0</v>
      </c>
      <c r="DQ437" s="224">
        <v>0</v>
      </c>
      <c r="DR437" s="224">
        <v>0</v>
      </c>
      <c r="DS437" s="225">
        <v>0</v>
      </c>
      <c r="DT437" s="225">
        <v>0</v>
      </c>
      <c r="DU437" s="225">
        <v>0</v>
      </c>
      <c r="DV437" s="225">
        <v>0</v>
      </c>
      <c r="DW437" s="225">
        <v>0</v>
      </c>
      <c r="DX437" s="225">
        <v>0</v>
      </c>
      <c r="DY437" s="225">
        <v>0</v>
      </c>
      <c r="DZ437" s="225">
        <v>0</v>
      </c>
      <c r="EA437" s="225">
        <v>0</v>
      </c>
      <c r="EB437" s="225">
        <v>0</v>
      </c>
      <c r="EC437" s="225">
        <v>0</v>
      </c>
      <c r="ED437" s="225">
        <v>0</v>
      </c>
    </row>
    <row r="438" spans="1:134" ht="15" x14ac:dyDescent="0.25">
      <c r="A438" s="216">
        <v>118</v>
      </c>
      <c r="B438" s="216">
        <v>116</v>
      </c>
      <c r="C438" s="216" t="s">
        <v>1136</v>
      </c>
      <c r="D438" s="2">
        <v>99712</v>
      </c>
      <c r="E438" s="2">
        <v>99712</v>
      </c>
      <c r="F438" s="217" t="s">
        <v>703</v>
      </c>
      <c r="G438" s="20">
        <v>0</v>
      </c>
      <c r="H438" s="20">
        <v>1</v>
      </c>
      <c r="I438" s="20">
        <v>0</v>
      </c>
      <c r="J438" s="20">
        <v>1</v>
      </c>
      <c r="K438" s="20">
        <v>0</v>
      </c>
      <c r="L438" s="20">
        <v>1</v>
      </c>
      <c r="M438" s="20">
        <v>1</v>
      </c>
      <c r="N438" s="20">
        <v>1</v>
      </c>
      <c r="O438" s="20">
        <v>0</v>
      </c>
      <c r="P438" s="20">
        <v>0</v>
      </c>
      <c r="Q438" s="20">
        <v>2</v>
      </c>
      <c r="R438" s="20">
        <v>0</v>
      </c>
      <c r="S438" s="20">
        <v>1035</v>
      </c>
      <c r="T438" s="20">
        <v>1035</v>
      </c>
      <c r="U438" s="20">
        <v>15009</v>
      </c>
      <c r="V438" s="20">
        <v>0</v>
      </c>
      <c r="W438" s="20">
        <v>0</v>
      </c>
      <c r="X438" s="20">
        <v>8022</v>
      </c>
      <c r="Y438" s="20">
        <v>0</v>
      </c>
      <c r="Z438" s="20">
        <v>1</v>
      </c>
      <c r="AA438" s="20">
        <v>0</v>
      </c>
      <c r="AB438" s="218">
        <v>1</v>
      </c>
      <c r="AC438" s="218">
        <v>0</v>
      </c>
      <c r="AD438" s="219">
        <v>2</v>
      </c>
      <c r="AE438" s="220">
        <v>0</v>
      </c>
      <c r="AF438" s="220">
        <v>0</v>
      </c>
      <c r="AG438" s="221">
        <v>0</v>
      </c>
      <c r="AH438" s="220">
        <v>0</v>
      </c>
      <c r="AI438" s="220">
        <v>0</v>
      </c>
      <c r="AJ438" s="220">
        <v>0.90911424514573824</v>
      </c>
      <c r="AK438" s="220">
        <v>0.90911424514573824</v>
      </c>
      <c r="AL438" s="220">
        <v>0</v>
      </c>
      <c r="AM438" s="220">
        <v>0</v>
      </c>
      <c r="AN438" s="220">
        <v>0</v>
      </c>
      <c r="AO438" s="220">
        <v>0</v>
      </c>
      <c r="AP438" s="220">
        <v>0</v>
      </c>
      <c r="AQ438" s="220">
        <v>0.92984135081383867</v>
      </c>
      <c r="AR438" s="220">
        <v>0</v>
      </c>
      <c r="AS438" s="220">
        <v>0.82648871072690544</v>
      </c>
      <c r="AT438" s="220">
        <v>0.86681754733851879</v>
      </c>
      <c r="AU438" s="220">
        <v>0.90911424514573824</v>
      </c>
      <c r="AV438" s="220">
        <v>0.95347482669745309</v>
      </c>
      <c r="AW438" s="220">
        <v>1</v>
      </c>
      <c r="AX438" s="220">
        <v>0</v>
      </c>
      <c r="AY438" s="220">
        <v>0</v>
      </c>
      <c r="AZ438" s="220">
        <v>0</v>
      </c>
      <c r="BA438" s="220">
        <v>0</v>
      </c>
      <c r="BB438" s="220">
        <v>0</v>
      </c>
      <c r="BC438" s="220">
        <v>0.86460493768330426</v>
      </c>
      <c r="BD438" s="220">
        <v>0.89663003695825327</v>
      </c>
      <c r="BE438" s="220">
        <v>0.92984135081383867</v>
      </c>
      <c r="BF438" s="220">
        <v>0.96428281681975381</v>
      </c>
      <c r="BG438" s="220">
        <v>1</v>
      </c>
      <c r="BH438" s="222">
        <v>1.0134066054705759</v>
      </c>
      <c r="BI438" s="222">
        <v>1.0269929480113955</v>
      </c>
      <c r="BJ438" s="222">
        <v>1.040761437286448</v>
      </c>
      <c r="BK438" s="223">
        <v>1.0339188874653549</v>
      </c>
      <c r="BL438" s="223">
        <v>1.0271213244071997</v>
      </c>
      <c r="BM438" s="223">
        <v>1.034494890244499</v>
      </c>
      <c r="BN438" s="223">
        <v>1.0419213899191793</v>
      </c>
      <c r="BO438" s="223">
        <v>1.0494012034361397</v>
      </c>
      <c r="BP438" s="223">
        <v>1.0569347135282832</v>
      </c>
      <c r="BQ438" s="223">
        <v>1.0645223056761002</v>
      </c>
      <c r="BR438" s="223">
        <v>1.0704981347272684</v>
      </c>
      <c r="BS438" s="223">
        <v>1.076507509841923</v>
      </c>
      <c r="BT438" s="223">
        <v>1.0825506193350853</v>
      </c>
      <c r="BU438" s="223">
        <v>1.0886276525789067</v>
      </c>
      <c r="BV438" s="223">
        <v>1.0947388000086022</v>
      </c>
      <c r="BW438" s="222">
        <v>0</v>
      </c>
      <c r="BX438" s="222">
        <v>0</v>
      </c>
      <c r="BY438" s="222">
        <v>0</v>
      </c>
      <c r="BZ438" s="223">
        <v>0</v>
      </c>
      <c r="CA438" s="223">
        <v>0</v>
      </c>
      <c r="CB438" s="223">
        <v>0</v>
      </c>
      <c r="CC438" s="223">
        <v>0</v>
      </c>
      <c r="CD438" s="223">
        <v>0</v>
      </c>
      <c r="CE438" s="223">
        <v>0</v>
      </c>
      <c r="CF438" s="223">
        <v>0</v>
      </c>
      <c r="CG438" s="223">
        <v>0</v>
      </c>
      <c r="CH438" s="223">
        <v>0</v>
      </c>
      <c r="CI438" s="223">
        <v>0</v>
      </c>
      <c r="CJ438" s="223">
        <v>0</v>
      </c>
      <c r="CK438" s="223">
        <v>0</v>
      </c>
      <c r="CL438" s="222">
        <v>1.0134066054705759</v>
      </c>
      <c r="CM438" s="222">
        <v>1.0269929480113955</v>
      </c>
      <c r="CN438" s="222">
        <v>1.040761437286448</v>
      </c>
      <c r="CO438" s="223">
        <v>1.0339188874653549</v>
      </c>
      <c r="CP438" s="223">
        <v>1.0271213244071997</v>
      </c>
      <c r="CQ438" s="223">
        <v>1.034494890244499</v>
      </c>
      <c r="CR438" s="223">
        <v>1.0419213899191793</v>
      </c>
      <c r="CS438" s="223">
        <v>1.0494012034361397</v>
      </c>
      <c r="CT438" s="223">
        <v>1.0569347135282832</v>
      </c>
      <c r="CU438" s="223">
        <v>1.0645223056761002</v>
      </c>
      <c r="CV438" s="223">
        <v>1.0704981347272684</v>
      </c>
      <c r="CW438" s="223">
        <v>1.076507509841923</v>
      </c>
      <c r="CX438" s="223">
        <v>1.0825506193350853</v>
      </c>
      <c r="CY438" s="223">
        <v>1.0886276525789067</v>
      </c>
      <c r="CZ438" s="223">
        <v>1.0947388000086022</v>
      </c>
      <c r="DA438" s="224">
        <v>0</v>
      </c>
      <c r="DB438" s="224">
        <v>0</v>
      </c>
      <c r="DC438" s="224">
        <v>0</v>
      </c>
      <c r="DD438" s="225">
        <v>0</v>
      </c>
      <c r="DE438" s="225">
        <v>0</v>
      </c>
      <c r="DF438" s="225">
        <v>0</v>
      </c>
      <c r="DG438" s="225">
        <v>0</v>
      </c>
      <c r="DH438" s="225">
        <v>0</v>
      </c>
      <c r="DI438" s="225">
        <v>0</v>
      </c>
      <c r="DJ438" s="225">
        <v>0</v>
      </c>
      <c r="DK438" s="225">
        <v>0</v>
      </c>
      <c r="DL438" s="225">
        <v>0</v>
      </c>
      <c r="DM438" s="225">
        <v>0</v>
      </c>
      <c r="DN438" s="225">
        <v>0</v>
      </c>
      <c r="DO438" s="225">
        <v>0</v>
      </c>
      <c r="DP438" s="224">
        <v>0</v>
      </c>
      <c r="DQ438" s="224">
        <v>0</v>
      </c>
      <c r="DR438" s="224">
        <v>0</v>
      </c>
      <c r="DS438" s="225">
        <v>0</v>
      </c>
      <c r="DT438" s="225">
        <v>0</v>
      </c>
      <c r="DU438" s="225">
        <v>0</v>
      </c>
      <c r="DV438" s="225">
        <v>0</v>
      </c>
      <c r="DW438" s="225">
        <v>0</v>
      </c>
      <c r="DX438" s="225">
        <v>0</v>
      </c>
      <c r="DY438" s="225">
        <v>0</v>
      </c>
      <c r="DZ438" s="225">
        <v>0</v>
      </c>
      <c r="EA438" s="225">
        <v>0</v>
      </c>
      <c r="EB438" s="225">
        <v>0</v>
      </c>
      <c r="EC438" s="225">
        <v>0</v>
      </c>
      <c r="ED438" s="225">
        <v>0</v>
      </c>
    </row>
    <row r="439" spans="1:134" ht="15" x14ac:dyDescent="0.25">
      <c r="A439" s="216">
        <v>119</v>
      </c>
      <c r="B439" s="216">
        <v>116</v>
      </c>
      <c r="C439" s="216" t="s">
        <v>1137</v>
      </c>
      <c r="D439" s="2">
        <v>99712</v>
      </c>
      <c r="E439" s="2">
        <v>99712</v>
      </c>
      <c r="F439" s="217" t="s">
        <v>703</v>
      </c>
      <c r="G439" s="20">
        <v>0</v>
      </c>
      <c r="H439" s="20">
        <v>2</v>
      </c>
      <c r="I439" s="20">
        <v>0</v>
      </c>
      <c r="J439" s="20">
        <v>2</v>
      </c>
      <c r="K439" s="20">
        <v>0</v>
      </c>
      <c r="L439" s="20">
        <v>0</v>
      </c>
      <c r="M439" s="20">
        <v>0</v>
      </c>
      <c r="N439" s="20">
        <v>0</v>
      </c>
      <c r="O439" s="20">
        <v>0</v>
      </c>
      <c r="P439" s="20">
        <v>0</v>
      </c>
      <c r="Q439" s="20">
        <v>0</v>
      </c>
      <c r="R439" s="20">
        <v>0</v>
      </c>
      <c r="S439" s="20">
        <v>834.49503068156923</v>
      </c>
      <c r="T439" s="20">
        <v>834.49503068156923</v>
      </c>
      <c r="U439" s="20">
        <v>1408.3846153846155</v>
      </c>
      <c r="V439" s="20">
        <v>0</v>
      </c>
      <c r="W439" s="20">
        <v>0</v>
      </c>
      <c r="X439" s="20">
        <v>1365.173957061457</v>
      </c>
      <c r="Y439" s="20">
        <v>4.5824670824670823E-2</v>
      </c>
      <c r="Z439" s="20">
        <v>1.9515765765765767</v>
      </c>
      <c r="AA439" s="20">
        <v>2.5987525987525989E-3</v>
      </c>
      <c r="AB439" s="218">
        <v>0</v>
      </c>
      <c r="AC439" s="218">
        <v>0</v>
      </c>
      <c r="AD439" s="219">
        <v>2</v>
      </c>
      <c r="AE439" s="220">
        <v>0</v>
      </c>
      <c r="AF439" s="220">
        <v>0</v>
      </c>
      <c r="AG439" s="221">
        <v>0</v>
      </c>
      <c r="AH439" s="220">
        <v>0</v>
      </c>
      <c r="AI439" s="220">
        <v>4.1659861025822545E-2</v>
      </c>
      <c r="AJ439" s="220">
        <v>1.7742060662585184</v>
      </c>
      <c r="AK439" s="220">
        <v>1.8158659272843409</v>
      </c>
      <c r="AL439" s="220">
        <v>2.3625630071354943E-3</v>
      </c>
      <c r="AM439" s="220">
        <v>0</v>
      </c>
      <c r="AN439" s="220">
        <v>0</v>
      </c>
      <c r="AO439" s="220">
        <v>0</v>
      </c>
      <c r="AP439" s="220">
        <v>0</v>
      </c>
      <c r="AQ439" s="220">
        <v>0</v>
      </c>
      <c r="AR439" s="220">
        <v>0</v>
      </c>
      <c r="AS439" s="220">
        <v>1.6508295817689698</v>
      </c>
      <c r="AT439" s="220">
        <v>1.7313824503232471</v>
      </c>
      <c r="AU439" s="220">
        <v>1.8158659272843409</v>
      </c>
      <c r="AV439" s="220">
        <v>1.9044718082111811</v>
      </c>
      <c r="AW439" s="220">
        <v>1.9974012474012475</v>
      </c>
      <c r="AX439" s="220">
        <v>0</v>
      </c>
      <c r="AY439" s="220">
        <v>0</v>
      </c>
      <c r="AZ439" s="220">
        <v>0</v>
      </c>
      <c r="BA439" s="220">
        <v>0</v>
      </c>
      <c r="BB439" s="220">
        <v>0</v>
      </c>
      <c r="BC439" s="220">
        <v>0</v>
      </c>
      <c r="BD439" s="220">
        <v>0</v>
      </c>
      <c r="BE439" s="220">
        <v>0</v>
      </c>
      <c r="BF439" s="220">
        <v>0</v>
      </c>
      <c r="BG439" s="220">
        <v>0</v>
      </c>
      <c r="BH439" s="222">
        <v>2.0241796178915923</v>
      </c>
      <c r="BI439" s="222">
        <v>2.0513169954302457</v>
      </c>
      <c r="BJ439" s="222">
        <v>2.0788181930830665</v>
      </c>
      <c r="BK439" s="223">
        <v>2.0651508755350103</v>
      </c>
      <c r="BL439" s="223">
        <v>2.0515734146033622</v>
      </c>
      <c r="BM439" s="223">
        <v>2.066301384204579</v>
      </c>
      <c r="BN439" s="223">
        <v>2.08113508391861</v>
      </c>
      <c r="BO439" s="223">
        <v>2.0960752727677159</v>
      </c>
      <c r="BP439" s="223">
        <v>2.1111227152230727</v>
      </c>
      <c r="BQ439" s="223">
        <v>2.1262781812438947</v>
      </c>
      <c r="BR439" s="223">
        <v>2.1382143096449546</v>
      </c>
      <c r="BS439" s="223">
        <v>2.1502174429950678</v>
      </c>
      <c r="BT439" s="223">
        <v>2.1622879574348928</v>
      </c>
      <c r="BU439" s="223">
        <v>2.1744262312166005</v>
      </c>
      <c r="BV439" s="223">
        <v>2.1866326447157269</v>
      </c>
      <c r="BW439" s="222">
        <v>0</v>
      </c>
      <c r="BX439" s="222">
        <v>0</v>
      </c>
      <c r="BY439" s="222">
        <v>0</v>
      </c>
      <c r="BZ439" s="223">
        <v>0</v>
      </c>
      <c r="CA439" s="223">
        <v>0</v>
      </c>
      <c r="CB439" s="223">
        <v>0</v>
      </c>
      <c r="CC439" s="223">
        <v>0</v>
      </c>
      <c r="CD439" s="223">
        <v>0</v>
      </c>
      <c r="CE439" s="223">
        <v>0</v>
      </c>
      <c r="CF439" s="223">
        <v>0</v>
      </c>
      <c r="CG439" s="223">
        <v>0</v>
      </c>
      <c r="CH439" s="223">
        <v>0</v>
      </c>
      <c r="CI439" s="223">
        <v>0</v>
      </c>
      <c r="CJ439" s="223">
        <v>0</v>
      </c>
      <c r="CK439" s="223">
        <v>0</v>
      </c>
      <c r="CL439" s="222">
        <v>0</v>
      </c>
      <c r="CM439" s="222">
        <v>0</v>
      </c>
      <c r="CN439" s="222">
        <v>0</v>
      </c>
      <c r="CO439" s="223">
        <v>0</v>
      </c>
      <c r="CP439" s="223">
        <v>0</v>
      </c>
      <c r="CQ439" s="223">
        <v>0</v>
      </c>
      <c r="CR439" s="223">
        <v>0</v>
      </c>
      <c r="CS439" s="223">
        <v>0</v>
      </c>
      <c r="CT439" s="223">
        <v>0</v>
      </c>
      <c r="CU439" s="223">
        <v>0</v>
      </c>
      <c r="CV439" s="223">
        <v>0</v>
      </c>
      <c r="CW439" s="223">
        <v>0</v>
      </c>
      <c r="CX439" s="223">
        <v>0</v>
      </c>
      <c r="CY439" s="223">
        <v>0</v>
      </c>
      <c r="CZ439" s="223">
        <v>0</v>
      </c>
      <c r="DA439" s="224">
        <v>2.6335930495597088E-3</v>
      </c>
      <c r="DB439" s="224">
        <v>2.6689005925452066E-3</v>
      </c>
      <c r="DC439" s="224">
        <v>2.7046814898296465E-3</v>
      </c>
      <c r="DD439" s="225">
        <v>2.6868993956999871E-3</v>
      </c>
      <c r="DE439" s="225">
        <v>2.6692342110374214E-3</v>
      </c>
      <c r="DF439" s="225">
        <v>2.6883962844191757E-3</v>
      </c>
      <c r="DG439" s="225">
        <v>2.7076959197483868E-3</v>
      </c>
      <c r="DH439" s="225">
        <v>2.7271341045637726E-3</v>
      </c>
      <c r="DI439" s="225">
        <v>2.7467118334934589E-3</v>
      </c>
      <c r="DJ439" s="225">
        <v>2.7664301083058737E-3</v>
      </c>
      <c r="DK439" s="225">
        <v>2.7819598095822984E-3</v>
      </c>
      <c r="DL439" s="225">
        <v>2.7975766887783859E-3</v>
      </c>
      <c r="DM439" s="225">
        <v>2.8132812352782881E-3</v>
      </c>
      <c r="DN439" s="225">
        <v>2.8290739412133751E-3</v>
      </c>
      <c r="DO439" s="225">
        <v>2.8449553014776568E-3</v>
      </c>
      <c r="DP439" s="224">
        <v>0</v>
      </c>
      <c r="DQ439" s="224">
        <v>0</v>
      </c>
      <c r="DR439" s="224">
        <v>0</v>
      </c>
      <c r="DS439" s="225">
        <v>0</v>
      </c>
      <c r="DT439" s="225">
        <v>0</v>
      </c>
      <c r="DU439" s="225">
        <v>0</v>
      </c>
      <c r="DV439" s="225">
        <v>0</v>
      </c>
      <c r="DW439" s="225">
        <v>0</v>
      </c>
      <c r="DX439" s="225">
        <v>0</v>
      </c>
      <c r="DY439" s="225">
        <v>0</v>
      </c>
      <c r="DZ439" s="225">
        <v>0</v>
      </c>
      <c r="EA439" s="225">
        <v>0</v>
      </c>
      <c r="EB439" s="225">
        <v>0</v>
      </c>
      <c r="EC439" s="225">
        <v>0</v>
      </c>
      <c r="ED439" s="225">
        <v>0</v>
      </c>
    </row>
    <row r="440" spans="1:134" ht="15" x14ac:dyDescent="0.25">
      <c r="A440" s="216">
        <v>104</v>
      </c>
      <c r="B440" s="216">
        <v>117</v>
      </c>
      <c r="C440" s="216" t="s">
        <v>1138</v>
      </c>
      <c r="D440" s="2">
        <v>99712</v>
      </c>
      <c r="E440" s="2">
        <v>99712</v>
      </c>
      <c r="F440" s="217" t="s">
        <v>703</v>
      </c>
      <c r="G440" s="20">
        <v>6</v>
      </c>
      <c r="H440" s="20">
        <v>4</v>
      </c>
      <c r="I440" s="20">
        <v>3</v>
      </c>
      <c r="J440" s="20">
        <v>1</v>
      </c>
      <c r="K440" s="20">
        <v>0</v>
      </c>
      <c r="L440" s="20">
        <v>0</v>
      </c>
      <c r="M440" s="20">
        <v>0</v>
      </c>
      <c r="N440" s="20">
        <v>0</v>
      </c>
      <c r="O440" s="20">
        <v>0</v>
      </c>
      <c r="P440" s="20">
        <v>0</v>
      </c>
      <c r="Q440" s="20">
        <v>0</v>
      </c>
      <c r="R440" s="20">
        <v>0</v>
      </c>
      <c r="S440" s="20">
        <v>834.49503068156923</v>
      </c>
      <c r="T440" s="20">
        <v>834.49503068156923</v>
      </c>
      <c r="U440" s="20">
        <v>1408.3846153846155</v>
      </c>
      <c r="V440" s="20">
        <v>0</v>
      </c>
      <c r="W440" s="20">
        <v>0</v>
      </c>
      <c r="X440" s="20">
        <v>1365.173957061457</v>
      </c>
      <c r="Y440" s="20">
        <v>9.1649341649341645E-2</v>
      </c>
      <c r="Z440" s="20">
        <v>3.9031531531531534</v>
      </c>
      <c r="AA440" s="20">
        <v>5.1975051975051978E-3</v>
      </c>
      <c r="AB440" s="218">
        <v>0</v>
      </c>
      <c r="AC440" s="218">
        <v>0</v>
      </c>
      <c r="AD440" s="219">
        <v>4</v>
      </c>
      <c r="AE440" s="220">
        <v>6.8737006237006237E-2</v>
      </c>
      <c r="AF440" s="220">
        <v>2.9273648648648649</v>
      </c>
      <c r="AG440" s="221">
        <v>2.996101871101871</v>
      </c>
      <c r="AH440" s="220">
        <v>3.8981288981288983E-3</v>
      </c>
      <c r="AI440" s="220">
        <v>8.331972205164509E-2</v>
      </c>
      <c r="AJ440" s="220">
        <v>3.5484121325170368</v>
      </c>
      <c r="AK440" s="220">
        <v>3.6317318545686819</v>
      </c>
      <c r="AL440" s="220">
        <v>4.7251260142709885E-3</v>
      </c>
      <c r="AM440" s="220">
        <v>6.27193638767157E-2</v>
      </c>
      <c r="AN440" s="220">
        <v>2.6710861035510924</v>
      </c>
      <c r="AO440" s="220">
        <v>2.7338054674278083</v>
      </c>
      <c r="AP440" s="220">
        <v>3.5568637359196047E-3</v>
      </c>
      <c r="AQ440" s="220">
        <v>0</v>
      </c>
      <c r="AR440" s="220">
        <v>0</v>
      </c>
      <c r="AS440" s="220">
        <v>3.3016591635379395</v>
      </c>
      <c r="AT440" s="220">
        <v>3.4627649006464942</v>
      </c>
      <c r="AU440" s="220">
        <v>3.6317318545686819</v>
      </c>
      <c r="AV440" s="220">
        <v>3.8089436164223622</v>
      </c>
      <c r="AW440" s="220">
        <v>3.9948024948024949</v>
      </c>
      <c r="AX440" s="220">
        <v>2.4944720357554431</v>
      </c>
      <c r="AY440" s="220">
        <v>2.6113983399117808</v>
      </c>
      <c r="AZ440" s="220">
        <v>2.7338054674278078</v>
      </c>
      <c r="BA440" s="220">
        <v>2.8619503273447955</v>
      </c>
      <c r="BB440" s="220">
        <v>2.996101871101871</v>
      </c>
      <c r="BC440" s="220">
        <v>0</v>
      </c>
      <c r="BD440" s="220">
        <v>0</v>
      </c>
      <c r="BE440" s="220">
        <v>0</v>
      </c>
      <c r="BF440" s="220">
        <v>0</v>
      </c>
      <c r="BG440" s="220">
        <v>0</v>
      </c>
      <c r="BH440" s="222">
        <v>4.0483592357831846</v>
      </c>
      <c r="BI440" s="222">
        <v>4.1026339908604914</v>
      </c>
      <c r="BJ440" s="222">
        <v>4.157636386166133</v>
      </c>
      <c r="BK440" s="223">
        <v>4.1303017510700206</v>
      </c>
      <c r="BL440" s="223">
        <v>4.1031468292067244</v>
      </c>
      <c r="BM440" s="223">
        <v>4.132602768409158</v>
      </c>
      <c r="BN440" s="223">
        <v>4.16227016783722</v>
      </c>
      <c r="BO440" s="223">
        <v>4.1921505455354318</v>
      </c>
      <c r="BP440" s="223">
        <v>4.2222454304461454</v>
      </c>
      <c r="BQ440" s="223">
        <v>4.2525563624877893</v>
      </c>
      <c r="BR440" s="223">
        <v>4.2764286192899092</v>
      </c>
      <c r="BS440" s="223">
        <v>4.3004348859901356</v>
      </c>
      <c r="BT440" s="223">
        <v>4.3245759148697855</v>
      </c>
      <c r="BU440" s="223">
        <v>4.348852462433201</v>
      </c>
      <c r="BV440" s="223">
        <v>4.3732652894314539</v>
      </c>
      <c r="BW440" s="222">
        <v>3.036269426837388</v>
      </c>
      <c r="BX440" s="222">
        <v>3.0769754931453686</v>
      </c>
      <c r="BY440" s="222">
        <v>3.1182272896245995</v>
      </c>
      <c r="BZ440" s="223">
        <v>3.0977263133025148</v>
      </c>
      <c r="CA440" s="223">
        <v>3.0773601219050435</v>
      </c>
      <c r="CB440" s="223">
        <v>3.0994520763068678</v>
      </c>
      <c r="CC440" s="223">
        <v>3.1217026258779152</v>
      </c>
      <c r="CD440" s="223">
        <v>3.1441129091515734</v>
      </c>
      <c r="CE440" s="223">
        <v>3.1666840728346091</v>
      </c>
      <c r="CF440" s="223">
        <v>3.1894172718658416</v>
      </c>
      <c r="CG440" s="223">
        <v>3.2073214644674319</v>
      </c>
      <c r="CH440" s="223">
        <v>3.2253261644926012</v>
      </c>
      <c r="CI440" s="223">
        <v>3.2434319361523385</v>
      </c>
      <c r="CJ440" s="223">
        <v>3.2616393468249001</v>
      </c>
      <c r="CK440" s="223">
        <v>3.2799489670735906</v>
      </c>
      <c r="CL440" s="222">
        <v>0</v>
      </c>
      <c r="CM440" s="222">
        <v>0</v>
      </c>
      <c r="CN440" s="222">
        <v>0</v>
      </c>
      <c r="CO440" s="223">
        <v>0</v>
      </c>
      <c r="CP440" s="223">
        <v>0</v>
      </c>
      <c r="CQ440" s="223">
        <v>0</v>
      </c>
      <c r="CR440" s="223">
        <v>0</v>
      </c>
      <c r="CS440" s="223">
        <v>0</v>
      </c>
      <c r="CT440" s="223">
        <v>0</v>
      </c>
      <c r="CU440" s="223">
        <v>0</v>
      </c>
      <c r="CV440" s="223">
        <v>0</v>
      </c>
      <c r="CW440" s="223">
        <v>0</v>
      </c>
      <c r="CX440" s="223">
        <v>0</v>
      </c>
      <c r="CY440" s="223">
        <v>0</v>
      </c>
      <c r="CZ440" s="223">
        <v>0</v>
      </c>
      <c r="DA440" s="224">
        <v>5.2671860991194176E-3</v>
      </c>
      <c r="DB440" s="224">
        <v>5.3378011850904131E-3</v>
      </c>
      <c r="DC440" s="224">
        <v>5.4093629796592929E-3</v>
      </c>
      <c r="DD440" s="225">
        <v>5.3737987913999741E-3</v>
      </c>
      <c r="DE440" s="225">
        <v>5.3384684220748428E-3</v>
      </c>
      <c r="DF440" s="225">
        <v>5.3767925688383515E-3</v>
      </c>
      <c r="DG440" s="225">
        <v>5.4153918394967736E-3</v>
      </c>
      <c r="DH440" s="225">
        <v>5.4542682091275451E-3</v>
      </c>
      <c r="DI440" s="225">
        <v>5.4934236669869178E-3</v>
      </c>
      <c r="DJ440" s="225">
        <v>5.5328602166117473E-3</v>
      </c>
      <c r="DK440" s="225">
        <v>5.5639196191645968E-3</v>
      </c>
      <c r="DL440" s="225">
        <v>5.5951533775567717E-3</v>
      </c>
      <c r="DM440" s="225">
        <v>5.6265624705565762E-3</v>
      </c>
      <c r="DN440" s="225">
        <v>5.6581478824267502E-3</v>
      </c>
      <c r="DO440" s="225">
        <v>5.6899106029553136E-3</v>
      </c>
      <c r="DP440" s="224">
        <v>0</v>
      </c>
      <c r="DQ440" s="224">
        <v>0</v>
      </c>
      <c r="DR440" s="224">
        <v>0</v>
      </c>
      <c r="DS440" s="225">
        <v>0</v>
      </c>
      <c r="DT440" s="225">
        <v>0</v>
      </c>
      <c r="DU440" s="225">
        <v>0</v>
      </c>
      <c r="DV440" s="225">
        <v>0</v>
      </c>
      <c r="DW440" s="225">
        <v>0</v>
      </c>
      <c r="DX440" s="225">
        <v>0</v>
      </c>
      <c r="DY440" s="225">
        <v>0</v>
      </c>
      <c r="DZ440" s="225">
        <v>0</v>
      </c>
      <c r="EA440" s="225">
        <v>0</v>
      </c>
      <c r="EB440" s="225">
        <v>0</v>
      </c>
      <c r="EC440" s="225">
        <v>0</v>
      </c>
      <c r="ED440" s="225">
        <v>0</v>
      </c>
    </row>
    <row r="441" spans="1:134" ht="15" x14ac:dyDescent="0.25">
      <c r="A441" s="216">
        <v>106</v>
      </c>
      <c r="B441" s="216">
        <v>117</v>
      </c>
      <c r="C441" s="216" t="s">
        <v>1139</v>
      </c>
      <c r="D441" s="2">
        <v>99712</v>
      </c>
      <c r="E441" s="2">
        <v>99712</v>
      </c>
      <c r="F441" s="217" t="s">
        <v>703</v>
      </c>
      <c r="G441" s="20">
        <v>0</v>
      </c>
      <c r="H441" s="20">
        <v>1</v>
      </c>
      <c r="I441" s="20">
        <v>0</v>
      </c>
      <c r="J441" s="20">
        <v>1</v>
      </c>
      <c r="K441" s="20">
        <v>0</v>
      </c>
      <c r="L441" s="20">
        <v>2</v>
      </c>
      <c r="M441" s="20">
        <v>2</v>
      </c>
      <c r="N441" s="20">
        <v>0</v>
      </c>
      <c r="O441" s="20">
        <v>0</v>
      </c>
      <c r="P441" s="20">
        <v>0</v>
      </c>
      <c r="Q441" s="20">
        <v>2</v>
      </c>
      <c r="R441" s="20">
        <v>0</v>
      </c>
      <c r="S441" s="20">
        <v>368</v>
      </c>
      <c r="T441" s="20">
        <v>368</v>
      </c>
      <c r="U441" s="20">
        <v>0</v>
      </c>
      <c r="V441" s="20">
        <v>0</v>
      </c>
      <c r="W441" s="20">
        <v>0</v>
      </c>
      <c r="X441" s="20">
        <v>368</v>
      </c>
      <c r="Y441" s="20">
        <v>0</v>
      </c>
      <c r="Z441" s="20">
        <v>1</v>
      </c>
      <c r="AA441" s="20">
        <v>0</v>
      </c>
      <c r="AB441" s="218">
        <v>0</v>
      </c>
      <c r="AC441" s="218">
        <v>0</v>
      </c>
      <c r="AD441" s="219">
        <v>1</v>
      </c>
      <c r="AE441" s="220">
        <v>0</v>
      </c>
      <c r="AF441" s="220">
        <v>0</v>
      </c>
      <c r="AG441" s="221">
        <v>0</v>
      </c>
      <c r="AH441" s="220">
        <v>0</v>
      </c>
      <c r="AI441" s="220">
        <v>0</v>
      </c>
      <c r="AJ441" s="220">
        <v>0.90911424514573824</v>
      </c>
      <c r="AK441" s="220">
        <v>0.90911424514573824</v>
      </c>
      <c r="AL441" s="220">
        <v>0</v>
      </c>
      <c r="AM441" s="220">
        <v>0</v>
      </c>
      <c r="AN441" s="220">
        <v>0</v>
      </c>
      <c r="AO441" s="220">
        <v>0</v>
      </c>
      <c r="AP441" s="220">
        <v>0</v>
      </c>
      <c r="AQ441" s="220">
        <v>0</v>
      </c>
      <c r="AR441" s="220">
        <v>0</v>
      </c>
      <c r="AS441" s="220">
        <v>0.82648871072690544</v>
      </c>
      <c r="AT441" s="220">
        <v>0.86681754733851879</v>
      </c>
      <c r="AU441" s="220">
        <v>0.90911424514573824</v>
      </c>
      <c r="AV441" s="220">
        <v>0.95347482669745309</v>
      </c>
      <c r="AW441" s="220">
        <v>1</v>
      </c>
      <c r="AX441" s="220">
        <v>0</v>
      </c>
      <c r="AY441" s="220">
        <v>0</v>
      </c>
      <c r="AZ441" s="220">
        <v>0</v>
      </c>
      <c r="BA441" s="220">
        <v>0</v>
      </c>
      <c r="BB441" s="220">
        <v>0</v>
      </c>
      <c r="BC441" s="220">
        <v>0</v>
      </c>
      <c r="BD441" s="220">
        <v>0</v>
      </c>
      <c r="BE441" s="220">
        <v>0</v>
      </c>
      <c r="BF441" s="220">
        <v>0</v>
      </c>
      <c r="BG441" s="220">
        <v>0</v>
      </c>
      <c r="BH441" s="222">
        <v>1.0134066054705759</v>
      </c>
      <c r="BI441" s="222">
        <v>1.0269929480113955</v>
      </c>
      <c r="BJ441" s="222">
        <v>1.040761437286448</v>
      </c>
      <c r="BK441" s="223">
        <v>1.0339188874653549</v>
      </c>
      <c r="BL441" s="223">
        <v>1.0271213244071997</v>
      </c>
      <c r="BM441" s="223">
        <v>1.034494890244499</v>
      </c>
      <c r="BN441" s="223">
        <v>1.0419213899191793</v>
      </c>
      <c r="BO441" s="223">
        <v>1.0494012034361397</v>
      </c>
      <c r="BP441" s="223">
        <v>1.0569347135282832</v>
      </c>
      <c r="BQ441" s="223">
        <v>1.0645223056761002</v>
      </c>
      <c r="BR441" s="223">
        <v>1.0704981347272684</v>
      </c>
      <c r="BS441" s="223">
        <v>1.076507509841923</v>
      </c>
      <c r="BT441" s="223">
        <v>1.0825506193350853</v>
      </c>
      <c r="BU441" s="223">
        <v>1.0886276525789067</v>
      </c>
      <c r="BV441" s="223">
        <v>1.0947388000086022</v>
      </c>
      <c r="BW441" s="222">
        <v>0</v>
      </c>
      <c r="BX441" s="222">
        <v>0</v>
      </c>
      <c r="BY441" s="222">
        <v>0</v>
      </c>
      <c r="BZ441" s="223">
        <v>0</v>
      </c>
      <c r="CA441" s="223">
        <v>0</v>
      </c>
      <c r="CB441" s="223">
        <v>0</v>
      </c>
      <c r="CC441" s="223">
        <v>0</v>
      </c>
      <c r="CD441" s="223">
        <v>0</v>
      </c>
      <c r="CE441" s="223">
        <v>0</v>
      </c>
      <c r="CF441" s="223">
        <v>0</v>
      </c>
      <c r="CG441" s="223">
        <v>0</v>
      </c>
      <c r="CH441" s="223">
        <v>0</v>
      </c>
      <c r="CI441" s="223">
        <v>0</v>
      </c>
      <c r="CJ441" s="223">
        <v>0</v>
      </c>
      <c r="CK441" s="223">
        <v>0</v>
      </c>
      <c r="CL441" s="222">
        <v>0</v>
      </c>
      <c r="CM441" s="222">
        <v>0</v>
      </c>
      <c r="CN441" s="222">
        <v>0</v>
      </c>
      <c r="CO441" s="223">
        <v>0</v>
      </c>
      <c r="CP441" s="223">
        <v>0</v>
      </c>
      <c r="CQ441" s="223">
        <v>0</v>
      </c>
      <c r="CR441" s="223">
        <v>0</v>
      </c>
      <c r="CS441" s="223">
        <v>0</v>
      </c>
      <c r="CT441" s="223">
        <v>0</v>
      </c>
      <c r="CU441" s="223">
        <v>0</v>
      </c>
      <c r="CV441" s="223">
        <v>0</v>
      </c>
      <c r="CW441" s="223">
        <v>0</v>
      </c>
      <c r="CX441" s="223">
        <v>0</v>
      </c>
      <c r="CY441" s="223">
        <v>0</v>
      </c>
      <c r="CZ441" s="223">
        <v>0</v>
      </c>
      <c r="DA441" s="224">
        <v>0</v>
      </c>
      <c r="DB441" s="224">
        <v>0</v>
      </c>
      <c r="DC441" s="224">
        <v>0</v>
      </c>
      <c r="DD441" s="225">
        <v>0</v>
      </c>
      <c r="DE441" s="225">
        <v>0</v>
      </c>
      <c r="DF441" s="225">
        <v>0</v>
      </c>
      <c r="DG441" s="225">
        <v>0</v>
      </c>
      <c r="DH441" s="225">
        <v>0</v>
      </c>
      <c r="DI441" s="225">
        <v>0</v>
      </c>
      <c r="DJ441" s="225">
        <v>0</v>
      </c>
      <c r="DK441" s="225">
        <v>0</v>
      </c>
      <c r="DL441" s="225">
        <v>0</v>
      </c>
      <c r="DM441" s="225">
        <v>0</v>
      </c>
      <c r="DN441" s="225">
        <v>0</v>
      </c>
      <c r="DO441" s="225">
        <v>0</v>
      </c>
      <c r="DP441" s="224">
        <v>0</v>
      </c>
      <c r="DQ441" s="224">
        <v>0</v>
      </c>
      <c r="DR441" s="224">
        <v>0</v>
      </c>
      <c r="DS441" s="225">
        <v>0</v>
      </c>
      <c r="DT441" s="225">
        <v>0</v>
      </c>
      <c r="DU441" s="225">
        <v>0</v>
      </c>
      <c r="DV441" s="225">
        <v>0</v>
      </c>
      <c r="DW441" s="225">
        <v>0</v>
      </c>
      <c r="DX441" s="225">
        <v>0</v>
      </c>
      <c r="DY441" s="225">
        <v>0</v>
      </c>
      <c r="DZ441" s="225">
        <v>0</v>
      </c>
      <c r="EA441" s="225">
        <v>0</v>
      </c>
      <c r="EB441" s="225">
        <v>0</v>
      </c>
      <c r="EC441" s="225">
        <v>0</v>
      </c>
      <c r="ED441" s="225">
        <v>0</v>
      </c>
    </row>
    <row r="442" spans="1:134" ht="15" x14ac:dyDescent="0.25">
      <c r="A442" s="216">
        <v>111</v>
      </c>
      <c r="B442" s="216">
        <v>117</v>
      </c>
      <c r="C442" s="216" t="s">
        <v>1140</v>
      </c>
      <c r="D442" s="2">
        <v>99712</v>
      </c>
      <c r="E442" s="2">
        <v>99712</v>
      </c>
      <c r="F442" s="217" t="s">
        <v>703</v>
      </c>
      <c r="G442" s="20">
        <v>8</v>
      </c>
      <c r="H442" s="20">
        <v>5</v>
      </c>
      <c r="I442" s="20">
        <v>2</v>
      </c>
      <c r="J442" s="20">
        <v>3</v>
      </c>
      <c r="K442" s="20">
        <v>0</v>
      </c>
      <c r="L442" s="20">
        <v>17</v>
      </c>
      <c r="M442" s="20">
        <v>17</v>
      </c>
      <c r="N442" s="20">
        <v>0</v>
      </c>
      <c r="O442" s="20">
        <v>0</v>
      </c>
      <c r="P442" s="20">
        <v>0</v>
      </c>
      <c r="Q442" s="20">
        <v>17</v>
      </c>
      <c r="R442" s="20">
        <v>0</v>
      </c>
      <c r="S442" s="20">
        <v>1372.3529411764705</v>
      </c>
      <c r="T442" s="20">
        <v>1372.3529411764705</v>
      </c>
      <c r="U442" s="20">
        <v>0</v>
      </c>
      <c r="V442" s="20">
        <v>0</v>
      </c>
      <c r="W442" s="20">
        <v>0</v>
      </c>
      <c r="X442" s="20">
        <v>1372.3529411764705</v>
      </c>
      <c r="Y442" s="20">
        <v>0</v>
      </c>
      <c r="Z442" s="20">
        <v>5</v>
      </c>
      <c r="AA442" s="20">
        <v>0</v>
      </c>
      <c r="AB442" s="218">
        <v>0</v>
      </c>
      <c r="AC442" s="218">
        <v>0</v>
      </c>
      <c r="AD442" s="219">
        <v>5</v>
      </c>
      <c r="AE442" s="220">
        <v>0</v>
      </c>
      <c r="AF442" s="220">
        <v>2</v>
      </c>
      <c r="AG442" s="221">
        <v>2</v>
      </c>
      <c r="AH442" s="220">
        <v>0</v>
      </c>
      <c r="AI442" s="220">
        <v>0</v>
      </c>
      <c r="AJ442" s="220">
        <v>4.5455712257286907</v>
      </c>
      <c r="AK442" s="220">
        <v>4.5455712257286907</v>
      </c>
      <c r="AL442" s="220">
        <v>0</v>
      </c>
      <c r="AM442" s="220">
        <v>0</v>
      </c>
      <c r="AN442" s="220">
        <v>1.8249082207758185</v>
      </c>
      <c r="AO442" s="220">
        <v>1.8249082207758185</v>
      </c>
      <c r="AP442" s="220">
        <v>0</v>
      </c>
      <c r="AQ442" s="220">
        <v>0</v>
      </c>
      <c r="AR442" s="220">
        <v>0</v>
      </c>
      <c r="AS442" s="220">
        <v>4.132443553634527</v>
      </c>
      <c r="AT442" s="220">
        <v>4.3340877366925934</v>
      </c>
      <c r="AU442" s="220">
        <v>4.5455712257286907</v>
      </c>
      <c r="AV442" s="220">
        <v>4.7673741334872659</v>
      </c>
      <c r="AW442" s="220">
        <v>5</v>
      </c>
      <c r="AX442" s="220">
        <v>1.6651450071275817</v>
      </c>
      <c r="AY442" s="220">
        <v>1.7431972958592303</v>
      </c>
      <c r="AZ442" s="220">
        <v>1.8249082207758185</v>
      </c>
      <c r="BA442" s="220">
        <v>1.9104492774087558</v>
      </c>
      <c r="BB442" s="220">
        <v>2</v>
      </c>
      <c r="BC442" s="220">
        <v>0</v>
      </c>
      <c r="BD442" s="220">
        <v>0</v>
      </c>
      <c r="BE442" s="220">
        <v>0</v>
      </c>
      <c r="BF442" s="220">
        <v>0</v>
      </c>
      <c r="BG442" s="220">
        <v>0</v>
      </c>
      <c r="BH442" s="222">
        <v>5.0670330273528794</v>
      </c>
      <c r="BI442" s="222">
        <v>5.1349647400569776</v>
      </c>
      <c r="BJ442" s="222">
        <v>5.2038071864322397</v>
      </c>
      <c r="BK442" s="223">
        <v>5.1695944373267748</v>
      </c>
      <c r="BL442" s="223">
        <v>5.1356066220359988</v>
      </c>
      <c r="BM442" s="223">
        <v>5.1724744512224943</v>
      </c>
      <c r="BN442" s="223">
        <v>5.2096069495958961</v>
      </c>
      <c r="BO442" s="223">
        <v>5.2470060171806985</v>
      </c>
      <c r="BP442" s="223">
        <v>5.2846735676414154</v>
      </c>
      <c r="BQ442" s="223">
        <v>5.3226115283805004</v>
      </c>
      <c r="BR442" s="223">
        <v>5.3524906736363418</v>
      </c>
      <c r="BS442" s="223">
        <v>5.3825375492096148</v>
      </c>
      <c r="BT442" s="223">
        <v>5.4127530966754263</v>
      </c>
      <c r="BU442" s="223">
        <v>5.443138262894534</v>
      </c>
      <c r="BV442" s="223">
        <v>5.473694000043011</v>
      </c>
      <c r="BW442" s="222">
        <v>2.0268132109411519</v>
      </c>
      <c r="BX442" s="222">
        <v>2.053985896022791</v>
      </c>
      <c r="BY442" s="222">
        <v>2.081522874572896</v>
      </c>
      <c r="BZ442" s="223">
        <v>2.0678377749307097</v>
      </c>
      <c r="CA442" s="223">
        <v>2.0542426488143994</v>
      </c>
      <c r="CB442" s="223">
        <v>2.0689897804889981</v>
      </c>
      <c r="CC442" s="223">
        <v>2.0838427798383585</v>
      </c>
      <c r="CD442" s="223">
        <v>2.0988024068722795</v>
      </c>
      <c r="CE442" s="223">
        <v>2.1138694270565663</v>
      </c>
      <c r="CF442" s="223">
        <v>2.1290446113522004</v>
      </c>
      <c r="CG442" s="223">
        <v>2.1409962694545368</v>
      </c>
      <c r="CH442" s="223">
        <v>2.153015019683846</v>
      </c>
      <c r="CI442" s="223">
        <v>2.1651012386701707</v>
      </c>
      <c r="CJ442" s="223">
        <v>2.1772553051578134</v>
      </c>
      <c r="CK442" s="223">
        <v>2.1894776000172045</v>
      </c>
      <c r="CL442" s="222">
        <v>0</v>
      </c>
      <c r="CM442" s="222">
        <v>0</v>
      </c>
      <c r="CN442" s="222">
        <v>0</v>
      </c>
      <c r="CO442" s="223">
        <v>0</v>
      </c>
      <c r="CP442" s="223">
        <v>0</v>
      </c>
      <c r="CQ442" s="223">
        <v>0</v>
      </c>
      <c r="CR442" s="223">
        <v>0</v>
      </c>
      <c r="CS442" s="223">
        <v>0</v>
      </c>
      <c r="CT442" s="223">
        <v>0</v>
      </c>
      <c r="CU442" s="223">
        <v>0</v>
      </c>
      <c r="CV442" s="223">
        <v>0</v>
      </c>
      <c r="CW442" s="223">
        <v>0</v>
      </c>
      <c r="CX442" s="223">
        <v>0</v>
      </c>
      <c r="CY442" s="223">
        <v>0</v>
      </c>
      <c r="CZ442" s="223">
        <v>0</v>
      </c>
      <c r="DA442" s="224">
        <v>0</v>
      </c>
      <c r="DB442" s="224">
        <v>0</v>
      </c>
      <c r="DC442" s="224">
        <v>0</v>
      </c>
      <c r="DD442" s="225">
        <v>0</v>
      </c>
      <c r="DE442" s="225">
        <v>0</v>
      </c>
      <c r="DF442" s="225">
        <v>0</v>
      </c>
      <c r="DG442" s="225">
        <v>0</v>
      </c>
      <c r="DH442" s="225">
        <v>0</v>
      </c>
      <c r="DI442" s="225">
        <v>0</v>
      </c>
      <c r="DJ442" s="225">
        <v>0</v>
      </c>
      <c r="DK442" s="225">
        <v>0</v>
      </c>
      <c r="DL442" s="225">
        <v>0</v>
      </c>
      <c r="DM442" s="225">
        <v>0</v>
      </c>
      <c r="DN442" s="225">
        <v>0</v>
      </c>
      <c r="DO442" s="225">
        <v>0</v>
      </c>
      <c r="DP442" s="224">
        <v>0</v>
      </c>
      <c r="DQ442" s="224">
        <v>0</v>
      </c>
      <c r="DR442" s="224">
        <v>0</v>
      </c>
      <c r="DS442" s="225">
        <v>0</v>
      </c>
      <c r="DT442" s="225">
        <v>0</v>
      </c>
      <c r="DU442" s="225">
        <v>0</v>
      </c>
      <c r="DV442" s="225">
        <v>0</v>
      </c>
      <c r="DW442" s="225">
        <v>0</v>
      </c>
      <c r="DX442" s="225">
        <v>0</v>
      </c>
      <c r="DY442" s="225">
        <v>0</v>
      </c>
      <c r="DZ442" s="225">
        <v>0</v>
      </c>
      <c r="EA442" s="225">
        <v>0</v>
      </c>
      <c r="EB442" s="225">
        <v>0</v>
      </c>
      <c r="EC442" s="225">
        <v>0</v>
      </c>
      <c r="ED442" s="225">
        <v>0</v>
      </c>
    </row>
    <row r="443" spans="1:134" ht="15" x14ac:dyDescent="0.25">
      <c r="A443" s="216">
        <v>112</v>
      </c>
      <c r="B443" s="216">
        <v>117</v>
      </c>
      <c r="C443" s="216" t="s">
        <v>1141</v>
      </c>
      <c r="D443" s="2">
        <v>99712</v>
      </c>
      <c r="E443" s="2">
        <v>99712</v>
      </c>
      <c r="F443" s="217" t="s">
        <v>703</v>
      </c>
      <c r="G443" s="20">
        <v>16</v>
      </c>
      <c r="H443" s="20">
        <v>10</v>
      </c>
      <c r="I443" s="20">
        <v>5</v>
      </c>
      <c r="J443" s="20">
        <v>5</v>
      </c>
      <c r="K443" s="20">
        <v>0</v>
      </c>
      <c r="L443" s="20">
        <v>27</v>
      </c>
      <c r="M443" s="20">
        <v>27</v>
      </c>
      <c r="N443" s="20">
        <v>0</v>
      </c>
      <c r="O443" s="20">
        <v>0</v>
      </c>
      <c r="P443" s="20">
        <v>0</v>
      </c>
      <c r="Q443" s="20">
        <v>27</v>
      </c>
      <c r="R443" s="20">
        <v>0</v>
      </c>
      <c r="S443" s="20">
        <v>1340.4444444444443</v>
      </c>
      <c r="T443" s="20">
        <v>1340.4444444444443</v>
      </c>
      <c r="U443" s="20">
        <v>0</v>
      </c>
      <c r="V443" s="20">
        <v>0</v>
      </c>
      <c r="W443" s="20">
        <v>0</v>
      </c>
      <c r="X443" s="20">
        <v>1340.4444444444443</v>
      </c>
      <c r="Y443" s="20">
        <v>0</v>
      </c>
      <c r="Z443" s="20">
        <v>10</v>
      </c>
      <c r="AA443" s="20">
        <v>0</v>
      </c>
      <c r="AB443" s="218">
        <v>0</v>
      </c>
      <c r="AC443" s="218">
        <v>0</v>
      </c>
      <c r="AD443" s="219">
        <v>10</v>
      </c>
      <c r="AE443" s="220">
        <v>0</v>
      </c>
      <c r="AF443" s="220">
        <v>5</v>
      </c>
      <c r="AG443" s="221">
        <v>5</v>
      </c>
      <c r="AH443" s="220">
        <v>0</v>
      </c>
      <c r="AI443" s="220">
        <v>0</v>
      </c>
      <c r="AJ443" s="220">
        <v>9.0911424514573813</v>
      </c>
      <c r="AK443" s="220">
        <v>9.0911424514573813</v>
      </c>
      <c r="AL443" s="220">
        <v>0</v>
      </c>
      <c r="AM443" s="220">
        <v>0</v>
      </c>
      <c r="AN443" s="220">
        <v>4.5622705519395463</v>
      </c>
      <c r="AO443" s="220">
        <v>4.5622705519395463</v>
      </c>
      <c r="AP443" s="220">
        <v>0</v>
      </c>
      <c r="AQ443" s="220">
        <v>0</v>
      </c>
      <c r="AR443" s="220">
        <v>0</v>
      </c>
      <c r="AS443" s="220">
        <v>8.264887107269054</v>
      </c>
      <c r="AT443" s="220">
        <v>8.6681754733851868</v>
      </c>
      <c r="AU443" s="220">
        <v>9.0911424514573813</v>
      </c>
      <c r="AV443" s="220">
        <v>9.5347482669745318</v>
      </c>
      <c r="AW443" s="220">
        <v>10</v>
      </c>
      <c r="AX443" s="220">
        <v>4.1628625178189544</v>
      </c>
      <c r="AY443" s="220">
        <v>4.3579932396480761</v>
      </c>
      <c r="AZ443" s="220">
        <v>4.5622705519395463</v>
      </c>
      <c r="BA443" s="220">
        <v>4.7761231935218893</v>
      </c>
      <c r="BB443" s="220">
        <v>5</v>
      </c>
      <c r="BC443" s="220">
        <v>0</v>
      </c>
      <c r="BD443" s="220">
        <v>0</v>
      </c>
      <c r="BE443" s="220">
        <v>0</v>
      </c>
      <c r="BF443" s="220">
        <v>0</v>
      </c>
      <c r="BG443" s="220">
        <v>0</v>
      </c>
      <c r="BH443" s="222">
        <v>10.134066054705759</v>
      </c>
      <c r="BI443" s="222">
        <v>10.269929480113955</v>
      </c>
      <c r="BJ443" s="222">
        <v>10.407614372864479</v>
      </c>
      <c r="BK443" s="223">
        <v>10.33918887465355</v>
      </c>
      <c r="BL443" s="223">
        <v>10.271213244071998</v>
      </c>
      <c r="BM443" s="223">
        <v>10.344948902444989</v>
      </c>
      <c r="BN443" s="223">
        <v>10.419213899191792</v>
      </c>
      <c r="BO443" s="223">
        <v>10.494012034361397</v>
      </c>
      <c r="BP443" s="223">
        <v>10.569347135282831</v>
      </c>
      <c r="BQ443" s="223">
        <v>10.645223056761001</v>
      </c>
      <c r="BR443" s="223">
        <v>10.704981347272684</v>
      </c>
      <c r="BS443" s="223">
        <v>10.76507509841923</v>
      </c>
      <c r="BT443" s="223">
        <v>10.825506193350853</v>
      </c>
      <c r="BU443" s="223">
        <v>10.886276525789068</v>
      </c>
      <c r="BV443" s="223">
        <v>10.947388000086022</v>
      </c>
      <c r="BW443" s="222">
        <v>5.0670330273528794</v>
      </c>
      <c r="BX443" s="222">
        <v>5.1349647400569776</v>
      </c>
      <c r="BY443" s="222">
        <v>5.2038071864322397</v>
      </c>
      <c r="BZ443" s="223">
        <v>5.1695944373267748</v>
      </c>
      <c r="CA443" s="223">
        <v>5.1356066220359988</v>
      </c>
      <c r="CB443" s="223">
        <v>5.1724744512224943</v>
      </c>
      <c r="CC443" s="223">
        <v>5.2096069495958961</v>
      </c>
      <c r="CD443" s="223">
        <v>5.2470060171806985</v>
      </c>
      <c r="CE443" s="223">
        <v>5.2846735676414154</v>
      </c>
      <c r="CF443" s="223">
        <v>5.3226115283805004</v>
      </c>
      <c r="CG443" s="223">
        <v>5.3524906736363418</v>
      </c>
      <c r="CH443" s="223">
        <v>5.3825375492096148</v>
      </c>
      <c r="CI443" s="223">
        <v>5.4127530966754263</v>
      </c>
      <c r="CJ443" s="223">
        <v>5.443138262894534</v>
      </c>
      <c r="CK443" s="223">
        <v>5.473694000043011</v>
      </c>
      <c r="CL443" s="222">
        <v>0</v>
      </c>
      <c r="CM443" s="222">
        <v>0</v>
      </c>
      <c r="CN443" s="222">
        <v>0</v>
      </c>
      <c r="CO443" s="223">
        <v>0</v>
      </c>
      <c r="CP443" s="223">
        <v>0</v>
      </c>
      <c r="CQ443" s="223">
        <v>0</v>
      </c>
      <c r="CR443" s="223">
        <v>0</v>
      </c>
      <c r="CS443" s="223">
        <v>0</v>
      </c>
      <c r="CT443" s="223">
        <v>0</v>
      </c>
      <c r="CU443" s="223">
        <v>0</v>
      </c>
      <c r="CV443" s="223">
        <v>0</v>
      </c>
      <c r="CW443" s="223">
        <v>0</v>
      </c>
      <c r="CX443" s="223">
        <v>0</v>
      </c>
      <c r="CY443" s="223">
        <v>0</v>
      </c>
      <c r="CZ443" s="223">
        <v>0</v>
      </c>
      <c r="DA443" s="224">
        <v>0</v>
      </c>
      <c r="DB443" s="224">
        <v>0</v>
      </c>
      <c r="DC443" s="224">
        <v>0</v>
      </c>
      <c r="DD443" s="225">
        <v>0</v>
      </c>
      <c r="DE443" s="225">
        <v>0</v>
      </c>
      <c r="DF443" s="225">
        <v>0</v>
      </c>
      <c r="DG443" s="225">
        <v>0</v>
      </c>
      <c r="DH443" s="225">
        <v>0</v>
      </c>
      <c r="DI443" s="225">
        <v>0</v>
      </c>
      <c r="DJ443" s="225">
        <v>0</v>
      </c>
      <c r="DK443" s="225">
        <v>0</v>
      </c>
      <c r="DL443" s="225">
        <v>0</v>
      </c>
      <c r="DM443" s="225">
        <v>0</v>
      </c>
      <c r="DN443" s="225">
        <v>0</v>
      </c>
      <c r="DO443" s="225">
        <v>0</v>
      </c>
      <c r="DP443" s="224">
        <v>0</v>
      </c>
      <c r="DQ443" s="224">
        <v>0</v>
      </c>
      <c r="DR443" s="224">
        <v>0</v>
      </c>
      <c r="DS443" s="225">
        <v>0</v>
      </c>
      <c r="DT443" s="225">
        <v>0</v>
      </c>
      <c r="DU443" s="225">
        <v>0</v>
      </c>
      <c r="DV443" s="225">
        <v>0</v>
      </c>
      <c r="DW443" s="225">
        <v>0</v>
      </c>
      <c r="DX443" s="225">
        <v>0</v>
      </c>
      <c r="DY443" s="225">
        <v>0</v>
      </c>
      <c r="DZ443" s="225">
        <v>0</v>
      </c>
      <c r="EA443" s="225">
        <v>0</v>
      </c>
      <c r="EB443" s="225">
        <v>0</v>
      </c>
      <c r="EC443" s="225">
        <v>0</v>
      </c>
      <c r="ED443" s="225">
        <v>0</v>
      </c>
    </row>
    <row r="444" spans="1:134" ht="15" x14ac:dyDescent="0.25">
      <c r="A444" s="216">
        <v>117</v>
      </c>
      <c r="B444" s="216">
        <v>117</v>
      </c>
      <c r="C444" s="216" t="s">
        <v>1142</v>
      </c>
      <c r="D444" s="2">
        <v>99712</v>
      </c>
      <c r="E444" s="2">
        <v>99712</v>
      </c>
      <c r="F444" s="217" t="s">
        <v>703</v>
      </c>
      <c r="G444" s="20">
        <v>14</v>
      </c>
      <c r="H444" s="20">
        <v>10</v>
      </c>
      <c r="I444" s="20">
        <v>7</v>
      </c>
      <c r="J444" s="20">
        <v>3</v>
      </c>
      <c r="K444" s="20">
        <v>0</v>
      </c>
      <c r="L444" s="20">
        <v>1</v>
      </c>
      <c r="M444" s="20">
        <v>1</v>
      </c>
      <c r="N444" s="20">
        <v>2</v>
      </c>
      <c r="O444" s="20">
        <v>0</v>
      </c>
      <c r="P444" s="20">
        <v>0</v>
      </c>
      <c r="Q444" s="20">
        <v>3</v>
      </c>
      <c r="R444" s="20">
        <v>0</v>
      </c>
      <c r="S444" s="20">
        <v>576</v>
      </c>
      <c r="T444" s="20">
        <v>576</v>
      </c>
      <c r="U444" s="20">
        <v>11680</v>
      </c>
      <c r="V444" s="20">
        <v>0</v>
      </c>
      <c r="W444" s="20">
        <v>0</v>
      </c>
      <c r="X444" s="20">
        <v>7978.666666666667</v>
      </c>
      <c r="Y444" s="20">
        <v>0</v>
      </c>
      <c r="Z444" s="20">
        <v>10</v>
      </c>
      <c r="AA444" s="20">
        <v>0</v>
      </c>
      <c r="AB444" s="218">
        <v>2</v>
      </c>
      <c r="AC444" s="218">
        <v>0</v>
      </c>
      <c r="AD444" s="219">
        <v>12</v>
      </c>
      <c r="AE444" s="220">
        <v>0</v>
      </c>
      <c r="AF444" s="220">
        <v>7</v>
      </c>
      <c r="AG444" s="221">
        <v>7</v>
      </c>
      <c r="AH444" s="220">
        <v>0</v>
      </c>
      <c r="AI444" s="220">
        <v>0</v>
      </c>
      <c r="AJ444" s="220">
        <v>9.0911424514573813</v>
      </c>
      <c r="AK444" s="220">
        <v>9.0911424514573813</v>
      </c>
      <c r="AL444" s="220">
        <v>0</v>
      </c>
      <c r="AM444" s="220">
        <v>0</v>
      </c>
      <c r="AN444" s="220">
        <v>6.387178772715365</v>
      </c>
      <c r="AO444" s="220">
        <v>6.387178772715365</v>
      </c>
      <c r="AP444" s="220">
        <v>0</v>
      </c>
      <c r="AQ444" s="220">
        <v>1.8596827016276773</v>
      </c>
      <c r="AR444" s="220">
        <v>0</v>
      </c>
      <c r="AS444" s="220">
        <v>8.264887107269054</v>
      </c>
      <c r="AT444" s="220">
        <v>8.6681754733851868</v>
      </c>
      <c r="AU444" s="220">
        <v>9.0911424514573813</v>
      </c>
      <c r="AV444" s="220">
        <v>9.5347482669745318</v>
      </c>
      <c r="AW444" s="220">
        <v>10</v>
      </c>
      <c r="AX444" s="220">
        <v>5.8280075249465364</v>
      </c>
      <c r="AY444" s="220">
        <v>6.1011905355073059</v>
      </c>
      <c r="AZ444" s="220">
        <v>6.387178772715365</v>
      </c>
      <c r="BA444" s="220">
        <v>6.6865724709306456</v>
      </c>
      <c r="BB444" s="220">
        <v>7</v>
      </c>
      <c r="BC444" s="220">
        <v>1.7292098753666085</v>
      </c>
      <c r="BD444" s="220">
        <v>1.7932600739165065</v>
      </c>
      <c r="BE444" s="220">
        <v>1.8596827016276773</v>
      </c>
      <c r="BF444" s="220">
        <v>1.9285656336395076</v>
      </c>
      <c r="BG444" s="220">
        <v>2</v>
      </c>
      <c r="BH444" s="222">
        <v>10.134066054705759</v>
      </c>
      <c r="BI444" s="222">
        <v>10.269929480113955</v>
      </c>
      <c r="BJ444" s="222">
        <v>10.407614372864479</v>
      </c>
      <c r="BK444" s="223">
        <v>10.33918887465355</v>
      </c>
      <c r="BL444" s="223">
        <v>10.271213244071998</v>
      </c>
      <c r="BM444" s="223">
        <v>10.344948902444989</v>
      </c>
      <c r="BN444" s="223">
        <v>10.419213899191792</v>
      </c>
      <c r="BO444" s="223">
        <v>10.494012034361397</v>
      </c>
      <c r="BP444" s="223">
        <v>10.569347135282831</v>
      </c>
      <c r="BQ444" s="223">
        <v>10.645223056761001</v>
      </c>
      <c r="BR444" s="223">
        <v>10.704981347272684</v>
      </c>
      <c r="BS444" s="223">
        <v>10.76507509841923</v>
      </c>
      <c r="BT444" s="223">
        <v>10.825506193350853</v>
      </c>
      <c r="BU444" s="223">
        <v>10.886276525789068</v>
      </c>
      <c r="BV444" s="223">
        <v>10.947388000086022</v>
      </c>
      <c r="BW444" s="222">
        <v>7.0938462382940317</v>
      </c>
      <c r="BX444" s="222">
        <v>7.1889506360797686</v>
      </c>
      <c r="BY444" s="222">
        <v>7.2853300610051361</v>
      </c>
      <c r="BZ444" s="223">
        <v>7.2374322122574846</v>
      </c>
      <c r="CA444" s="223">
        <v>7.1898492708503987</v>
      </c>
      <c r="CB444" s="223">
        <v>7.2414642317114923</v>
      </c>
      <c r="CC444" s="223">
        <v>7.2934497294342551</v>
      </c>
      <c r="CD444" s="223">
        <v>7.3458084240529784</v>
      </c>
      <c r="CE444" s="223">
        <v>7.3985429946979817</v>
      </c>
      <c r="CF444" s="223">
        <v>7.4516561397327017</v>
      </c>
      <c r="CG444" s="223">
        <v>7.493486943090879</v>
      </c>
      <c r="CH444" s="223">
        <v>7.5355525688934613</v>
      </c>
      <c r="CI444" s="223">
        <v>7.5778543353455978</v>
      </c>
      <c r="CJ444" s="223">
        <v>7.6203935680523474</v>
      </c>
      <c r="CK444" s="223">
        <v>7.6631716000602168</v>
      </c>
      <c r="CL444" s="222">
        <v>2.0268132109411519</v>
      </c>
      <c r="CM444" s="222">
        <v>2.053985896022791</v>
      </c>
      <c r="CN444" s="222">
        <v>2.081522874572896</v>
      </c>
      <c r="CO444" s="223">
        <v>2.0678377749307097</v>
      </c>
      <c r="CP444" s="223">
        <v>2.0542426488143994</v>
      </c>
      <c r="CQ444" s="223">
        <v>2.0689897804889981</v>
      </c>
      <c r="CR444" s="223">
        <v>2.0838427798383585</v>
      </c>
      <c r="CS444" s="223">
        <v>2.0988024068722795</v>
      </c>
      <c r="CT444" s="223">
        <v>2.1138694270565663</v>
      </c>
      <c r="CU444" s="223">
        <v>2.1290446113522004</v>
      </c>
      <c r="CV444" s="223">
        <v>2.1409962694545368</v>
      </c>
      <c r="CW444" s="223">
        <v>2.153015019683846</v>
      </c>
      <c r="CX444" s="223">
        <v>2.1651012386701707</v>
      </c>
      <c r="CY444" s="223">
        <v>2.1772553051578134</v>
      </c>
      <c r="CZ444" s="223">
        <v>2.1894776000172045</v>
      </c>
      <c r="DA444" s="224">
        <v>0</v>
      </c>
      <c r="DB444" s="224">
        <v>0</v>
      </c>
      <c r="DC444" s="224">
        <v>0</v>
      </c>
      <c r="DD444" s="225">
        <v>0</v>
      </c>
      <c r="DE444" s="225">
        <v>0</v>
      </c>
      <c r="DF444" s="225">
        <v>0</v>
      </c>
      <c r="DG444" s="225">
        <v>0</v>
      </c>
      <c r="DH444" s="225">
        <v>0</v>
      </c>
      <c r="DI444" s="225">
        <v>0</v>
      </c>
      <c r="DJ444" s="225">
        <v>0</v>
      </c>
      <c r="DK444" s="225">
        <v>0</v>
      </c>
      <c r="DL444" s="225">
        <v>0</v>
      </c>
      <c r="DM444" s="225">
        <v>0</v>
      </c>
      <c r="DN444" s="225">
        <v>0</v>
      </c>
      <c r="DO444" s="225">
        <v>0</v>
      </c>
      <c r="DP444" s="224">
        <v>0</v>
      </c>
      <c r="DQ444" s="224">
        <v>0</v>
      </c>
      <c r="DR444" s="224">
        <v>0</v>
      </c>
      <c r="DS444" s="225">
        <v>0</v>
      </c>
      <c r="DT444" s="225">
        <v>0</v>
      </c>
      <c r="DU444" s="225">
        <v>0</v>
      </c>
      <c r="DV444" s="225">
        <v>0</v>
      </c>
      <c r="DW444" s="225">
        <v>0</v>
      </c>
      <c r="DX444" s="225">
        <v>0</v>
      </c>
      <c r="DY444" s="225">
        <v>0</v>
      </c>
      <c r="DZ444" s="225">
        <v>0</v>
      </c>
      <c r="EA444" s="225">
        <v>0</v>
      </c>
      <c r="EB444" s="225">
        <v>0</v>
      </c>
      <c r="EC444" s="225">
        <v>0</v>
      </c>
      <c r="ED444" s="225">
        <v>0</v>
      </c>
    </row>
    <row r="445" spans="1:134" ht="15" x14ac:dyDescent="0.25">
      <c r="A445" s="216">
        <v>111</v>
      </c>
      <c r="B445" s="216">
        <v>118</v>
      </c>
      <c r="C445" s="216" t="s">
        <v>1143</v>
      </c>
      <c r="D445" s="2">
        <v>99712</v>
      </c>
      <c r="E445" s="2">
        <v>99712</v>
      </c>
      <c r="F445" s="217" t="s">
        <v>703</v>
      </c>
      <c r="G445" s="20">
        <v>0</v>
      </c>
      <c r="H445" s="20">
        <v>1</v>
      </c>
      <c r="I445" s="20">
        <v>0</v>
      </c>
      <c r="J445" s="20">
        <v>1</v>
      </c>
      <c r="K445" s="20">
        <v>0</v>
      </c>
      <c r="L445" s="20">
        <v>0</v>
      </c>
      <c r="M445" s="20">
        <v>0</v>
      </c>
      <c r="N445" s="20">
        <v>0</v>
      </c>
      <c r="O445" s="20">
        <v>0</v>
      </c>
      <c r="P445" s="20">
        <v>0</v>
      </c>
      <c r="Q445" s="20">
        <v>0</v>
      </c>
      <c r="R445" s="20">
        <v>0</v>
      </c>
      <c r="S445" s="20">
        <v>834.49503068156923</v>
      </c>
      <c r="T445" s="20">
        <v>834.49503068156923</v>
      </c>
      <c r="U445" s="20">
        <v>1408.3846153846155</v>
      </c>
      <c r="V445" s="20">
        <v>0</v>
      </c>
      <c r="W445" s="20">
        <v>0</v>
      </c>
      <c r="X445" s="20">
        <v>1365.173957061457</v>
      </c>
      <c r="Y445" s="20">
        <v>2.2912335412335411E-2</v>
      </c>
      <c r="Z445" s="20">
        <v>0.97578828828828834</v>
      </c>
      <c r="AA445" s="20">
        <v>1.2993762993762994E-3</v>
      </c>
      <c r="AB445" s="218">
        <v>0</v>
      </c>
      <c r="AC445" s="218">
        <v>0</v>
      </c>
      <c r="AD445" s="219">
        <v>1</v>
      </c>
      <c r="AE445" s="220">
        <v>0</v>
      </c>
      <c r="AF445" s="220">
        <v>0</v>
      </c>
      <c r="AG445" s="221">
        <v>0</v>
      </c>
      <c r="AH445" s="220">
        <v>0</v>
      </c>
      <c r="AI445" s="220">
        <v>2.0829930512911272E-2</v>
      </c>
      <c r="AJ445" s="220">
        <v>0.8871030331292592</v>
      </c>
      <c r="AK445" s="220">
        <v>0.90793296364217047</v>
      </c>
      <c r="AL445" s="220">
        <v>1.1812815035677471E-3</v>
      </c>
      <c r="AM445" s="220">
        <v>0</v>
      </c>
      <c r="AN445" s="220">
        <v>0</v>
      </c>
      <c r="AO445" s="220">
        <v>0</v>
      </c>
      <c r="AP445" s="220">
        <v>0</v>
      </c>
      <c r="AQ445" s="220">
        <v>0</v>
      </c>
      <c r="AR445" s="220">
        <v>0</v>
      </c>
      <c r="AS445" s="220">
        <v>0.82541479088448488</v>
      </c>
      <c r="AT445" s="220">
        <v>0.86569122516162356</v>
      </c>
      <c r="AU445" s="220">
        <v>0.90793296364217047</v>
      </c>
      <c r="AV445" s="220">
        <v>0.95223590410559056</v>
      </c>
      <c r="AW445" s="220">
        <v>0.99870062370062374</v>
      </c>
      <c r="AX445" s="220">
        <v>0</v>
      </c>
      <c r="AY445" s="220">
        <v>0</v>
      </c>
      <c r="AZ445" s="220">
        <v>0</v>
      </c>
      <c r="BA445" s="220">
        <v>0</v>
      </c>
      <c r="BB445" s="220">
        <v>0</v>
      </c>
      <c r="BC445" s="220">
        <v>0</v>
      </c>
      <c r="BD445" s="220">
        <v>0</v>
      </c>
      <c r="BE445" s="220">
        <v>0</v>
      </c>
      <c r="BF445" s="220">
        <v>0</v>
      </c>
      <c r="BG445" s="220">
        <v>0</v>
      </c>
      <c r="BH445" s="222">
        <v>1.0120898089457961</v>
      </c>
      <c r="BI445" s="222">
        <v>1.0256584977151229</v>
      </c>
      <c r="BJ445" s="222">
        <v>1.0394090965415332</v>
      </c>
      <c r="BK445" s="223">
        <v>1.0325754377675052</v>
      </c>
      <c r="BL445" s="223">
        <v>1.0257867073016811</v>
      </c>
      <c r="BM445" s="223">
        <v>1.0331506921022895</v>
      </c>
      <c r="BN445" s="223">
        <v>1.040567541959305</v>
      </c>
      <c r="BO445" s="223">
        <v>1.0480376363838579</v>
      </c>
      <c r="BP445" s="223">
        <v>1.0555613576115364</v>
      </c>
      <c r="BQ445" s="223">
        <v>1.0631390906219473</v>
      </c>
      <c r="BR445" s="223">
        <v>1.0691071548224773</v>
      </c>
      <c r="BS445" s="223">
        <v>1.0751087214975339</v>
      </c>
      <c r="BT445" s="223">
        <v>1.0811439787174464</v>
      </c>
      <c r="BU445" s="223">
        <v>1.0872131156083003</v>
      </c>
      <c r="BV445" s="223">
        <v>1.0933163223578635</v>
      </c>
      <c r="BW445" s="222">
        <v>0</v>
      </c>
      <c r="BX445" s="222">
        <v>0</v>
      </c>
      <c r="BY445" s="222">
        <v>0</v>
      </c>
      <c r="BZ445" s="223">
        <v>0</v>
      </c>
      <c r="CA445" s="223">
        <v>0</v>
      </c>
      <c r="CB445" s="223">
        <v>0</v>
      </c>
      <c r="CC445" s="223">
        <v>0</v>
      </c>
      <c r="CD445" s="223">
        <v>0</v>
      </c>
      <c r="CE445" s="223">
        <v>0</v>
      </c>
      <c r="CF445" s="223">
        <v>0</v>
      </c>
      <c r="CG445" s="223">
        <v>0</v>
      </c>
      <c r="CH445" s="223">
        <v>0</v>
      </c>
      <c r="CI445" s="223">
        <v>0</v>
      </c>
      <c r="CJ445" s="223">
        <v>0</v>
      </c>
      <c r="CK445" s="223">
        <v>0</v>
      </c>
      <c r="CL445" s="222">
        <v>0</v>
      </c>
      <c r="CM445" s="222">
        <v>0</v>
      </c>
      <c r="CN445" s="222">
        <v>0</v>
      </c>
      <c r="CO445" s="223">
        <v>0</v>
      </c>
      <c r="CP445" s="223">
        <v>0</v>
      </c>
      <c r="CQ445" s="223">
        <v>0</v>
      </c>
      <c r="CR445" s="223">
        <v>0</v>
      </c>
      <c r="CS445" s="223">
        <v>0</v>
      </c>
      <c r="CT445" s="223">
        <v>0</v>
      </c>
      <c r="CU445" s="223">
        <v>0</v>
      </c>
      <c r="CV445" s="223">
        <v>0</v>
      </c>
      <c r="CW445" s="223">
        <v>0</v>
      </c>
      <c r="CX445" s="223">
        <v>0</v>
      </c>
      <c r="CY445" s="223">
        <v>0</v>
      </c>
      <c r="CZ445" s="223">
        <v>0</v>
      </c>
      <c r="DA445" s="224">
        <v>1.3167965247798544E-3</v>
      </c>
      <c r="DB445" s="224">
        <v>1.3344502962726033E-3</v>
      </c>
      <c r="DC445" s="224">
        <v>1.3523407449148232E-3</v>
      </c>
      <c r="DD445" s="225">
        <v>1.3434496978499935E-3</v>
      </c>
      <c r="DE445" s="225">
        <v>1.3346171055187107E-3</v>
      </c>
      <c r="DF445" s="225">
        <v>1.3441981422095879E-3</v>
      </c>
      <c r="DG445" s="225">
        <v>1.3538479598741934E-3</v>
      </c>
      <c r="DH445" s="225">
        <v>1.3635670522818863E-3</v>
      </c>
      <c r="DI445" s="225">
        <v>1.3733559167467295E-3</v>
      </c>
      <c r="DJ445" s="225">
        <v>1.3832150541529368E-3</v>
      </c>
      <c r="DK445" s="225">
        <v>1.3909799047911492E-3</v>
      </c>
      <c r="DL445" s="225">
        <v>1.3987883443891929E-3</v>
      </c>
      <c r="DM445" s="225">
        <v>1.4066406176391441E-3</v>
      </c>
      <c r="DN445" s="225">
        <v>1.4145369706066876E-3</v>
      </c>
      <c r="DO445" s="225">
        <v>1.4224776507388284E-3</v>
      </c>
      <c r="DP445" s="224">
        <v>0</v>
      </c>
      <c r="DQ445" s="224">
        <v>0</v>
      </c>
      <c r="DR445" s="224">
        <v>0</v>
      </c>
      <c r="DS445" s="225">
        <v>0</v>
      </c>
      <c r="DT445" s="225">
        <v>0</v>
      </c>
      <c r="DU445" s="225">
        <v>0</v>
      </c>
      <c r="DV445" s="225">
        <v>0</v>
      </c>
      <c r="DW445" s="225">
        <v>0</v>
      </c>
      <c r="DX445" s="225">
        <v>0</v>
      </c>
      <c r="DY445" s="225">
        <v>0</v>
      </c>
      <c r="DZ445" s="225">
        <v>0</v>
      </c>
      <c r="EA445" s="225">
        <v>0</v>
      </c>
      <c r="EB445" s="225">
        <v>0</v>
      </c>
      <c r="EC445" s="225">
        <v>0</v>
      </c>
      <c r="ED445" s="225">
        <v>0</v>
      </c>
    </row>
    <row r="446" spans="1:134" ht="15" x14ac:dyDescent="0.25">
      <c r="A446" s="216">
        <v>119</v>
      </c>
      <c r="B446" s="216">
        <v>119</v>
      </c>
      <c r="C446" s="216" t="s">
        <v>1144</v>
      </c>
      <c r="D446" s="2">
        <v>99712</v>
      </c>
      <c r="E446" s="2">
        <v>99712</v>
      </c>
      <c r="F446" s="217" t="s">
        <v>703</v>
      </c>
      <c r="G446" s="20">
        <v>0</v>
      </c>
      <c r="H446" s="20">
        <v>1</v>
      </c>
      <c r="I446" s="20">
        <v>0</v>
      </c>
      <c r="J446" s="20">
        <v>1</v>
      </c>
      <c r="K446" s="20">
        <v>0</v>
      </c>
      <c r="L446" s="20">
        <v>6</v>
      </c>
      <c r="M446" s="20">
        <v>6</v>
      </c>
      <c r="N446" s="20">
        <v>0</v>
      </c>
      <c r="O446" s="20">
        <v>0</v>
      </c>
      <c r="P446" s="20">
        <v>0</v>
      </c>
      <c r="Q446" s="20">
        <v>6</v>
      </c>
      <c r="R446" s="20">
        <v>0</v>
      </c>
      <c r="S446" s="20">
        <v>1134.8333333333333</v>
      </c>
      <c r="T446" s="20">
        <v>1134.8333333333333</v>
      </c>
      <c r="U446" s="20">
        <v>0</v>
      </c>
      <c r="V446" s="20">
        <v>0</v>
      </c>
      <c r="W446" s="20">
        <v>0</v>
      </c>
      <c r="X446" s="20">
        <v>1134.8333333333333</v>
      </c>
      <c r="Y446" s="20">
        <v>0</v>
      </c>
      <c r="Z446" s="20">
        <v>1</v>
      </c>
      <c r="AA446" s="20">
        <v>0</v>
      </c>
      <c r="AB446" s="218">
        <v>0</v>
      </c>
      <c r="AC446" s="218">
        <v>0</v>
      </c>
      <c r="AD446" s="219">
        <v>1</v>
      </c>
      <c r="AE446" s="220">
        <v>0</v>
      </c>
      <c r="AF446" s="220">
        <v>0</v>
      </c>
      <c r="AG446" s="221">
        <v>0</v>
      </c>
      <c r="AH446" s="220">
        <v>0</v>
      </c>
      <c r="AI446" s="220">
        <v>0</v>
      </c>
      <c r="AJ446" s="220">
        <v>0.90911424514573824</v>
      </c>
      <c r="AK446" s="220">
        <v>0.90911424514573824</v>
      </c>
      <c r="AL446" s="220">
        <v>0</v>
      </c>
      <c r="AM446" s="220">
        <v>0</v>
      </c>
      <c r="AN446" s="220">
        <v>0</v>
      </c>
      <c r="AO446" s="220">
        <v>0</v>
      </c>
      <c r="AP446" s="220">
        <v>0</v>
      </c>
      <c r="AQ446" s="220">
        <v>0</v>
      </c>
      <c r="AR446" s="220">
        <v>0</v>
      </c>
      <c r="AS446" s="220">
        <v>0.82648871072690544</v>
      </c>
      <c r="AT446" s="220">
        <v>0.86681754733851879</v>
      </c>
      <c r="AU446" s="220">
        <v>0.90911424514573824</v>
      </c>
      <c r="AV446" s="220">
        <v>0.95347482669745309</v>
      </c>
      <c r="AW446" s="220">
        <v>1</v>
      </c>
      <c r="AX446" s="220">
        <v>0</v>
      </c>
      <c r="AY446" s="220">
        <v>0</v>
      </c>
      <c r="AZ446" s="220">
        <v>0</v>
      </c>
      <c r="BA446" s="220">
        <v>0</v>
      </c>
      <c r="BB446" s="220">
        <v>0</v>
      </c>
      <c r="BC446" s="220">
        <v>0</v>
      </c>
      <c r="BD446" s="220">
        <v>0</v>
      </c>
      <c r="BE446" s="220">
        <v>0</v>
      </c>
      <c r="BF446" s="220">
        <v>0</v>
      </c>
      <c r="BG446" s="220">
        <v>0</v>
      </c>
      <c r="BH446" s="222">
        <v>1.0134066054705759</v>
      </c>
      <c r="BI446" s="222">
        <v>1.0269929480113955</v>
      </c>
      <c r="BJ446" s="222">
        <v>1.040761437286448</v>
      </c>
      <c r="BK446" s="223">
        <v>1.0339188874653549</v>
      </c>
      <c r="BL446" s="223">
        <v>1.0271213244071997</v>
      </c>
      <c r="BM446" s="223">
        <v>1.034494890244499</v>
      </c>
      <c r="BN446" s="223">
        <v>1.0419213899191793</v>
      </c>
      <c r="BO446" s="223">
        <v>1.0494012034361397</v>
      </c>
      <c r="BP446" s="223">
        <v>1.0569347135282832</v>
      </c>
      <c r="BQ446" s="223">
        <v>1.0645223056761002</v>
      </c>
      <c r="BR446" s="223">
        <v>1.0704981347272684</v>
      </c>
      <c r="BS446" s="223">
        <v>1.076507509841923</v>
      </c>
      <c r="BT446" s="223">
        <v>1.0825506193350853</v>
      </c>
      <c r="BU446" s="223">
        <v>1.0886276525789067</v>
      </c>
      <c r="BV446" s="223">
        <v>1.0947388000086022</v>
      </c>
      <c r="BW446" s="222">
        <v>0</v>
      </c>
      <c r="BX446" s="222">
        <v>0</v>
      </c>
      <c r="BY446" s="222">
        <v>0</v>
      </c>
      <c r="BZ446" s="223">
        <v>0</v>
      </c>
      <c r="CA446" s="223">
        <v>0</v>
      </c>
      <c r="CB446" s="223">
        <v>0</v>
      </c>
      <c r="CC446" s="223">
        <v>0</v>
      </c>
      <c r="CD446" s="223">
        <v>0</v>
      </c>
      <c r="CE446" s="223">
        <v>0</v>
      </c>
      <c r="CF446" s="223">
        <v>0</v>
      </c>
      <c r="CG446" s="223">
        <v>0</v>
      </c>
      <c r="CH446" s="223">
        <v>0</v>
      </c>
      <c r="CI446" s="223">
        <v>0</v>
      </c>
      <c r="CJ446" s="223">
        <v>0</v>
      </c>
      <c r="CK446" s="223">
        <v>0</v>
      </c>
      <c r="CL446" s="222">
        <v>0</v>
      </c>
      <c r="CM446" s="222">
        <v>0</v>
      </c>
      <c r="CN446" s="222">
        <v>0</v>
      </c>
      <c r="CO446" s="223">
        <v>0</v>
      </c>
      <c r="CP446" s="223">
        <v>0</v>
      </c>
      <c r="CQ446" s="223">
        <v>0</v>
      </c>
      <c r="CR446" s="223">
        <v>0</v>
      </c>
      <c r="CS446" s="223">
        <v>0</v>
      </c>
      <c r="CT446" s="223">
        <v>0</v>
      </c>
      <c r="CU446" s="223">
        <v>0</v>
      </c>
      <c r="CV446" s="223">
        <v>0</v>
      </c>
      <c r="CW446" s="223">
        <v>0</v>
      </c>
      <c r="CX446" s="223">
        <v>0</v>
      </c>
      <c r="CY446" s="223">
        <v>0</v>
      </c>
      <c r="CZ446" s="223">
        <v>0</v>
      </c>
      <c r="DA446" s="224">
        <v>0</v>
      </c>
      <c r="DB446" s="224">
        <v>0</v>
      </c>
      <c r="DC446" s="224">
        <v>0</v>
      </c>
      <c r="DD446" s="225">
        <v>0</v>
      </c>
      <c r="DE446" s="225">
        <v>0</v>
      </c>
      <c r="DF446" s="225">
        <v>0</v>
      </c>
      <c r="DG446" s="225">
        <v>0</v>
      </c>
      <c r="DH446" s="225">
        <v>0</v>
      </c>
      <c r="DI446" s="225">
        <v>0</v>
      </c>
      <c r="DJ446" s="225">
        <v>0</v>
      </c>
      <c r="DK446" s="225">
        <v>0</v>
      </c>
      <c r="DL446" s="225">
        <v>0</v>
      </c>
      <c r="DM446" s="225">
        <v>0</v>
      </c>
      <c r="DN446" s="225">
        <v>0</v>
      </c>
      <c r="DO446" s="225">
        <v>0</v>
      </c>
      <c r="DP446" s="224">
        <v>0</v>
      </c>
      <c r="DQ446" s="224">
        <v>0</v>
      </c>
      <c r="DR446" s="224">
        <v>0</v>
      </c>
      <c r="DS446" s="225">
        <v>0</v>
      </c>
      <c r="DT446" s="225">
        <v>0</v>
      </c>
      <c r="DU446" s="225">
        <v>0</v>
      </c>
      <c r="DV446" s="225">
        <v>0</v>
      </c>
      <c r="DW446" s="225">
        <v>0</v>
      </c>
      <c r="DX446" s="225">
        <v>0</v>
      </c>
      <c r="DY446" s="225">
        <v>0</v>
      </c>
      <c r="DZ446" s="225">
        <v>0</v>
      </c>
      <c r="EA446" s="225">
        <v>0</v>
      </c>
      <c r="EB446" s="225">
        <v>0</v>
      </c>
      <c r="EC446" s="225">
        <v>0</v>
      </c>
      <c r="ED446" s="225">
        <v>0</v>
      </c>
    </row>
    <row r="447" spans="1:134" ht="15" x14ac:dyDescent="0.25">
      <c r="A447" s="216">
        <v>112</v>
      </c>
      <c r="B447" s="216">
        <v>120</v>
      </c>
      <c r="C447" s="216" t="s">
        <v>1145</v>
      </c>
      <c r="D447" s="2">
        <v>99712</v>
      </c>
      <c r="E447" s="2">
        <v>99712</v>
      </c>
      <c r="F447" s="217" t="s">
        <v>703</v>
      </c>
      <c r="G447" s="20">
        <v>218</v>
      </c>
      <c r="H447" s="20">
        <v>141</v>
      </c>
      <c r="I447" s="20">
        <v>96</v>
      </c>
      <c r="J447" s="20">
        <v>45</v>
      </c>
      <c r="K447" s="20">
        <v>0</v>
      </c>
      <c r="L447" s="20">
        <v>0</v>
      </c>
      <c r="M447" s="20">
        <v>0</v>
      </c>
      <c r="N447" s="20">
        <v>0</v>
      </c>
      <c r="O447" s="20">
        <v>0</v>
      </c>
      <c r="P447" s="20">
        <v>0</v>
      </c>
      <c r="Q447" s="20">
        <v>0</v>
      </c>
      <c r="R447" s="20">
        <v>0</v>
      </c>
      <c r="S447" s="20">
        <v>834.49503068156923</v>
      </c>
      <c r="T447" s="20">
        <v>834.49503068156923</v>
      </c>
      <c r="U447" s="20">
        <v>1408.3846153846155</v>
      </c>
      <c r="V447" s="20">
        <v>0</v>
      </c>
      <c r="W447" s="20">
        <v>0</v>
      </c>
      <c r="X447" s="20">
        <v>1365.173957061457</v>
      </c>
      <c r="Y447" s="20">
        <v>3.2306392931392933</v>
      </c>
      <c r="Z447" s="20">
        <v>137.58614864864865</v>
      </c>
      <c r="AA447" s="20">
        <v>0.18321205821205822</v>
      </c>
      <c r="AB447" s="218">
        <v>0</v>
      </c>
      <c r="AC447" s="218">
        <v>0</v>
      </c>
      <c r="AD447" s="219">
        <v>141</v>
      </c>
      <c r="AE447" s="220">
        <v>2.1995841995841996</v>
      </c>
      <c r="AF447" s="220">
        <v>93.675675675675677</v>
      </c>
      <c r="AG447" s="221">
        <v>95.875259875259871</v>
      </c>
      <c r="AH447" s="220">
        <v>0.12474012474012475</v>
      </c>
      <c r="AI447" s="220">
        <v>2.9370202023204901</v>
      </c>
      <c r="AJ447" s="220">
        <v>125.08152767122554</v>
      </c>
      <c r="AK447" s="220">
        <v>128.01854787354603</v>
      </c>
      <c r="AL447" s="220">
        <v>0.16656069200305235</v>
      </c>
      <c r="AM447" s="220">
        <v>2.0070196440549024</v>
      </c>
      <c r="AN447" s="220">
        <v>85.474755313634958</v>
      </c>
      <c r="AO447" s="220">
        <v>87.481774957689865</v>
      </c>
      <c r="AP447" s="220">
        <v>0.11381963954942735</v>
      </c>
      <c r="AQ447" s="220">
        <v>0</v>
      </c>
      <c r="AR447" s="220">
        <v>0</v>
      </c>
      <c r="AS447" s="220">
        <v>116.38348551471235</v>
      </c>
      <c r="AT447" s="220">
        <v>122.06246274778891</v>
      </c>
      <c r="AU447" s="220">
        <v>128.01854787354603</v>
      </c>
      <c r="AV447" s="220">
        <v>134.26526247888825</v>
      </c>
      <c r="AW447" s="220">
        <v>140.81678794178794</v>
      </c>
      <c r="AX447" s="220">
        <v>79.823105144174178</v>
      </c>
      <c r="AY447" s="220">
        <v>83.564746877176987</v>
      </c>
      <c r="AZ447" s="220">
        <v>87.481774957689851</v>
      </c>
      <c r="BA447" s="220">
        <v>91.582410475033456</v>
      </c>
      <c r="BB447" s="220">
        <v>95.875259875259871</v>
      </c>
      <c r="BC447" s="220">
        <v>0</v>
      </c>
      <c r="BD447" s="220">
        <v>0</v>
      </c>
      <c r="BE447" s="220">
        <v>0</v>
      </c>
      <c r="BF447" s="220">
        <v>0</v>
      </c>
      <c r="BG447" s="220">
        <v>0</v>
      </c>
      <c r="BH447" s="222">
        <v>142.70466306135725</v>
      </c>
      <c r="BI447" s="222">
        <v>144.61784817783231</v>
      </c>
      <c r="BJ447" s="222">
        <v>146.55668261235618</v>
      </c>
      <c r="BK447" s="223">
        <v>145.59313672521822</v>
      </c>
      <c r="BL447" s="223">
        <v>144.63592572953704</v>
      </c>
      <c r="BM447" s="223">
        <v>145.67424758642281</v>
      </c>
      <c r="BN447" s="223">
        <v>146.72002341626202</v>
      </c>
      <c r="BO447" s="223">
        <v>147.77330673012398</v>
      </c>
      <c r="BP447" s="223">
        <v>148.83415142322664</v>
      </c>
      <c r="BQ447" s="223">
        <v>149.90261177769457</v>
      </c>
      <c r="BR447" s="223">
        <v>150.74410882996929</v>
      </c>
      <c r="BS447" s="223">
        <v>151.59032973115228</v>
      </c>
      <c r="BT447" s="223">
        <v>152.44130099915992</v>
      </c>
      <c r="BU447" s="223">
        <v>153.29704930077031</v>
      </c>
      <c r="BV447" s="223">
        <v>154.15760145245875</v>
      </c>
      <c r="BW447" s="222">
        <v>97.160621658796416</v>
      </c>
      <c r="BX447" s="222">
        <v>98.463215780651794</v>
      </c>
      <c r="BY447" s="222">
        <v>99.783273267987184</v>
      </c>
      <c r="BZ447" s="223">
        <v>99.127242025680474</v>
      </c>
      <c r="CA447" s="223">
        <v>98.475523900961392</v>
      </c>
      <c r="CB447" s="223">
        <v>99.18246644181977</v>
      </c>
      <c r="CC447" s="223">
        <v>99.894484028093288</v>
      </c>
      <c r="CD447" s="223">
        <v>100.61161309285035</v>
      </c>
      <c r="CE447" s="223">
        <v>101.33389033070749</v>
      </c>
      <c r="CF447" s="223">
        <v>102.06135269970693</v>
      </c>
      <c r="CG447" s="223">
        <v>102.63428686295782</v>
      </c>
      <c r="CH447" s="223">
        <v>103.21043726376324</v>
      </c>
      <c r="CI447" s="223">
        <v>103.78982195687483</v>
      </c>
      <c r="CJ447" s="223">
        <v>104.3724590983968</v>
      </c>
      <c r="CK447" s="223">
        <v>104.9583669463549</v>
      </c>
      <c r="CL447" s="222">
        <v>0</v>
      </c>
      <c r="CM447" s="222">
        <v>0</v>
      </c>
      <c r="CN447" s="222">
        <v>0</v>
      </c>
      <c r="CO447" s="223">
        <v>0</v>
      </c>
      <c r="CP447" s="223">
        <v>0</v>
      </c>
      <c r="CQ447" s="223">
        <v>0</v>
      </c>
      <c r="CR447" s="223">
        <v>0</v>
      </c>
      <c r="CS447" s="223">
        <v>0</v>
      </c>
      <c r="CT447" s="223">
        <v>0</v>
      </c>
      <c r="CU447" s="223">
        <v>0</v>
      </c>
      <c r="CV447" s="223">
        <v>0</v>
      </c>
      <c r="CW447" s="223">
        <v>0</v>
      </c>
      <c r="CX447" s="223">
        <v>0</v>
      </c>
      <c r="CY447" s="223">
        <v>0</v>
      </c>
      <c r="CZ447" s="223">
        <v>0</v>
      </c>
      <c r="DA447" s="224">
        <v>0.18566830999395947</v>
      </c>
      <c r="DB447" s="224">
        <v>0.18815749177443708</v>
      </c>
      <c r="DC447" s="224">
        <v>0.19068004503299008</v>
      </c>
      <c r="DD447" s="225">
        <v>0.18942640739684907</v>
      </c>
      <c r="DE447" s="225">
        <v>0.18818101187813821</v>
      </c>
      <c r="DF447" s="225">
        <v>0.18953193805155191</v>
      </c>
      <c r="DG447" s="225">
        <v>0.19089256234226126</v>
      </c>
      <c r="DH447" s="225">
        <v>0.19226295437174598</v>
      </c>
      <c r="DI447" s="225">
        <v>0.19364318426128885</v>
      </c>
      <c r="DJ447" s="225">
        <v>0.19503332263556408</v>
      </c>
      <c r="DK447" s="225">
        <v>0.19612816657555202</v>
      </c>
      <c r="DL447" s="225">
        <v>0.19722915655887621</v>
      </c>
      <c r="DM447" s="225">
        <v>0.19833632708711932</v>
      </c>
      <c r="DN447" s="225">
        <v>0.19944971285554294</v>
      </c>
      <c r="DO447" s="225">
        <v>0.20056934875417479</v>
      </c>
      <c r="DP447" s="224">
        <v>0</v>
      </c>
      <c r="DQ447" s="224">
        <v>0</v>
      </c>
      <c r="DR447" s="224">
        <v>0</v>
      </c>
      <c r="DS447" s="225">
        <v>0</v>
      </c>
      <c r="DT447" s="225">
        <v>0</v>
      </c>
      <c r="DU447" s="225">
        <v>0</v>
      </c>
      <c r="DV447" s="225">
        <v>0</v>
      </c>
      <c r="DW447" s="225">
        <v>0</v>
      </c>
      <c r="DX447" s="225">
        <v>0</v>
      </c>
      <c r="DY447" s="225">
        <v>0</v>
      </c>
      <c r="DZ447" s="225">
        <v>0</v>
      </c>
      <c r="EA447" s="225">
        <v>0</v>
      </c>
      <c r="EB447" s="225">
        <v>0</v>
      </c>
      <c r="EC447" s="225">
        <v>0</v>
      </c>
      <c r="ED447" s="225">
        <v>0</v>
      </c>
    </row>
    <row r="448" spans="1:134" ht="15" x14ac:dyDescent="0.25">
      <c r="A448" s="216">
        <v>122</v>
      </c>
      <c r="B448" s="216">
        <v>120</v>
      </c>
      <c r="C448" s="216" t="s">
        <v>1146</v>
      </c>
      <c r="D448" s="2">
        <v>99712</v>
      </c>
      <c r="E448" s="2">
        <v>99712</v>
      </c>
      <c r="F448" s="217" t="s">
        <v>703</v>
      </c>
      <c r="G448" s="20">
        <v>3</v>
      </c>
      <c r="H448" s="20">
        <v>1</v>
      </c>
      <c r="I448" s="20">
        <v>1</v>
      </c>
      <c r="J448" s="20">
        <v>0</v>
      </c>
      <c r="K448" s="20">
        <v>0</v>
      </c>
      <c r="L448" s="20">
        <v>1</v>
      </c>
      <c r="M448" s="20">
        <v>1</v>
      </c>
      <c r="N448" s="20">
        <v>0</v>
      </c>
      <c r="O448" s="20">
        <v>0</v>
      </c>
      <c r="P448" s="20">
        <v>0</v>
      </c>
      <c r="Q448" s="20">
        <v>1</v>
      </c>
      <c r="R448" s="20">
        <v>0</v>
      </c>
      <c r="S448" s="20">
        <v>2080</v>
      </c>
      <c r="T448" s="20">
        <v>2080</v>
      </c>
      <c r="U448" s="20">
        <v>0</v>
      </c>
      <c r="V448" s="20">
        <v>0</v>
      </c>
      <c r="W448" s="20">
        <v>0</v>
      </c>
      <c r="X448" s="20">
        <v>2080</v>
      </c>
      <c r="Y448" s="20">
        <v>0</v>
      </c>
      <c r="Z448" s="20">
        <v>1</v>
      </c>
      <c r="AA448" s="20">
        <v>0</v>
      </c>
      <c r="AB448" s="218">
        <v>0</v>
      </c>
      <c r="AC448" s="218">
        <v>0</v>
      </c>
      <c r="AD448" s="219">
        <v>1</v>
      </c>
      <c r="AE448" s="220">
        <v>0</v>
      </c>
      <c r="AF448" s="220">
        <v>1</v>
      </c>
      <c r="AG448" s="221">
        <v>1</v>
      </c>
      <c r="AH448" s="220">
        <v>0</v>
      </c>
      <c r="AI448" s="220">
        <v>0</v>
      </c>
      <c r="AJ448" s="220">
        <v>0.90911424514573824</v>
      </c>
      <c r="AK448" s="220">
        <v>0.90911424514573824</v>
      </c>
      <c r="AL448" s="220">
        <v>0</v>
      </c>
      <c r="AM448" s="220">
        <v>0</v>
      </c>
      <c r="AN448" s="220">
        <v>0.91245411038790925</v>
      </c>
      <c r="AO448" s="220">
        <v>0.91245411038790925</v>
      </c>
      <c r="AP448" s="220">
        <v>0</v>
      </c>
      <c r="AQ448" s="220">
        <v>0</v>
      </c>
      <c r="AR448" s="220">
        <v>0</v>
      </c>
      <c r="AS448" s="220">
        <v>0.82648871072690544</v>
      </c>
      <c r="AT448" s="220">
        <v>0.86681754733851879</v>
      </c>
      <c r="AU448" s="220">
        <v>0.90911424514573824</v>
      </c>
      <c r="AV448" s="220">
        <v>0.95347482669745309</v>
      </c>
      <c r="AW448" s="220">
        <v>1</v>
      </c>
      <c r="AX448" s="220">
        <v>0.83257250356379087</v>
      </c>
      <c r="AY448" s="220">
        <v>0.87159864792961517</v>
      </c>
      <c r="AZ448" s="220">
        <v>0.91245411038790925</v>
      </c>
      <c r="BA448" s="220">
        <v>0.9552246387043779</v>
      </c>
      <c r="BB448" s="220">
        <v>1</v>
      </c>
      <c r="BC448" s="220">
        <v>0</v>
      </c>
      <c r="BD448" s="220">
        <v>0</v>
      </c>
      <c r="BE448" s="220">
        <v>0</v>
      </c>
      <c r="BF448" s="220">
        <v>0</v>
      </c>
      <c r="BG448" s="220">
        <v>0</v>
      </c>
      <c r="BH448" s="222">
        <v>1.0134066054705759</v>
      </c>
      <c r="BI448" s="222">
        <v>1.0269929480113955</v>
      </c>
      <c r="BJ448" s="222">
        <v>1.040761437286448</v>
      </c>
      <c r="BK448" s="223">
        <v>1.0339188874653549</v>
      </c>
      <c r="BL448" s="223">
        <v>1.0271213244071997</v>
      </c>
      <c r="BM448" s="223">
        <v>1.034494890244499</v>
      </c>
      <c r="BN448" s="223">
        <v>1.0419213899191793</v>
      </c>
      <c r="BO448" s="223">
        <v>1.0494012034361397</v>
      </c>
      <c r="BP448" s="223">
        <v>1.0569347135282832</v>
      </c>
      <c r="BQ448" s="223">
        <v>1.0645223056761002</v>
      </c>
      <c r="BR448" s="223">
        <v>1.0704981347272684</v>
      </c>
      <c r="BS448" s="223">
        <v>1.076507509841923</v>
      </c>
      <c r="BT448" s="223">
        <v>1.0825506193350853</v>
      </c>
      <c r="BU448" s="223">
        <v>1.0886276525789067</v>
      </c>
      <c r="BV448" s="223">
        <v>1.0947388000086022</v>
      </c>
      <c r="BW448" s="222">
        <v>1.0134066054705759</v>
      </c>
      <c r="BX448" s="222">
        <v>1.0269929480113955</v>
      </c>
      <c r="BY448" s="222">
        <v>1.040761437286448</v>
      </c>
      <c r="BZ448" s="223">
        <v>1.0339188874653549</v>
      </c>
      <c r="CA448" s="223">
        <v>1.0271213244071997</v>
      </c>
      <c r="CB448" s="223">
        <v>1.034494890244499</v>
      </c>
      <c r="CC448" s="223">
        <v>1.0419213899191793</v>
      </c>
      <c r="CD448" s="223">
        <v>1.0494012034361397</v>
      </c>
      <c r="CE448" s="223">
        <v>1.0569347135282832</v>
      </c>
      <c r="CF448" s="223">
        <v>1.0645223056761002</v>
      </c>
      <c r="CG448" s="223">
        <v>1.0704981347272684</v>
      </c>
      <c r="CH448" s="223">
        <v>1.076507509841923</v>
      </c>
      <c r="CI448" s="223">
        <v>1.0825506193350853</v>
      </c>
      <c r="CJ448" s="223">
        <v>1.0886276525789067</v>
      </c>
      <c r="CK448" s="223">
        <v>1.0947388000086022</v>
      </c>
      <c r="CL448" s="222">
        <v>0</v>
      </c>
      <c r="CM448" s="222">
        <v>0</v>
      </c>
      <c r="CN448" s="222">
        <v>0</v>
      </c>
      <c r="CO448" s="223">
        <v>0</v>
      </c>
      <c r="CP448" s="223">
        <v>0</v>
      </c>
      <c r="CQ448" s="223">
        <v>0</v>
      </c>
      <c r="CR448" s="223">
        <v>0</v>
      </c>
      <c r="CS448" s="223">
        <v>0</v>
      </c>
      <c r="CT448" s="223">
        <v>0</v>
      </c>
      <c r="CU448" s="223">
        <v>0</v>
      </c>
      <c r="CV448" s="223">
        <v>0</v>
      </c>
      <c r="CW448" s="223">
        <v>0</v>
      </c>
      <c r="CX448" s="223">
        <v>0</v>
      </c>
      <c r="CY448" s="223">
        <v>0</v>
      </c>
      <c r="CZ448" s="223">
        <v>0</v>
      </c>
      <c r="DA448" s="224">
        <v>0</v>
      </c>
      <c r="DB448" s="224">
        <v>0</v>
      </c>
      <c r="DC448" s="224">
        <v>0</v>
      </c>
      <c r="DD448" s="225">
        <v>0</v>
      </c>
      <c r="DE448" s="225">
        <v>0</v>
      </c>
      <c r="DF448" s="225">
        <v>0</v>
      </c>
      <c r="DG448" s="225">
        <v>0</v>
      </c>
      <c r="DH448" s="225">
        <v>0</v>
      </c>
      <c r="DI448" s="225">
        <v>0</v>
      </c>
      <c r="DJ448" s="225">
        <v>0</v>
      </c>
      <c r="DK448" s="225">
        <v>0</v>
      </c>
      <c r="DL448" s="225">
        <v>0</v>
      </c>
      <c r="DM448" s="225">
        <v>0</v>
      </c>
      <c r="DN448" s="225">
        <v>0</v>
      </c>
      <c r="DO448" s="225">
        <v>0</v>
      </c>
      <c r="DP448" s="224">
        <v>0</v>
      </c>
      <c r="DQ448" s="224">
        <v>0</v>
      </c>
      <c r="DR448" s="224">
        <v>0</v>
      </c>
      <c r="DS448" s="225">
        <v>0</v>
      </c>
      <c r="DT448" s="225">
        <v>0</v>
      </c>
      <c r="DU448" s="225">
        <v>0</v>
      </c>
      <c r="DV448" s="225">
        <v>0</v>
      </c>
      <c r="DW448" s="225">
        <v>0</v>
      </c>
      <c r="DX448" s="225">
        <v>0</v>
      </c>
      <c r="DY448" s="225">
        <v>0</v>
      </c>
      <c r="DZ448" s="225">
        <v>0</v>
      </c>
      <c r="EA448" s="225">
        <v>0</v>
      </c>
      <c r="EB448" s="225">
        <v>0</v>
      </c>
      <c r="EC448" s="225">
        <v>0</v>
      </c>
      <c r="ED448" s="225">
        <v>0</v>
      </c>
    </row>
    <row r="449" spans="1:135" ht="15" x14ac:dyDescent="0.25">
      <c r="A449" s="216">
        <v>138</v>
      </c>
      <c r="B449" s="216">
        <v>121</v>
      </c>
      <c r="C449" s="216" t="s">
        <v>1147</v>
      </c>
      <c r="D449" s="2">
        <v>99712</v>
      </c>
      <c r="E449" s="2">
        <v>99712</v>
      </c>
      <c r="F449" s="217" t="s">
        <v>703</v>
      </c>
      <c r="G449" s="20">
        <v>28</v>
      </c>
      <c r="H449" s="20">
        <v>29</v>
      </c>
      <c r="I449" s="20">
        <v>12</v>
      </c>
      <c r="J449" s="20">
        <v>17</v>
      </c>
      <c r="K449" s="20">
        <v>0</v>
      </c>
      <c r="L449" s="20">
        <v>0</v>
      </c>
      <c r="M449" s="20">
        <v>0</v>
      </c>
      <c r="N449" s="20">
        <v>0</v>
      </c>
      <c r="O449" s="20">
        <v>0</v>
      </c>
      <c r="P449" s="20">
        <v>0</v>
      </c>
      <c r="Q449" s="20">
        <v>0</v>
      </c>
      <c r="R449" s="20">
        <v>0</v>
      </c>
      <c r="S449" s="20">
        <v>834.49503068156923</v>
      </c>
      <c r="T449" s="20">
        <v>834.49503068156923</v>
      </c>
      <c r="U449" s="20">
        <v>1408.3846153846155</v>
      </c>
      <c r="V449" s="20">
        <v>0</v>
      </c>
      <c r="W449" s="20">
        <v>0</v>
      </c>
      <c r="X449" s="20">
        <v>1365.173957061457</v>
      </c>
      <c r="Y449" s="20">
        <v>0.66445772695772698</v>
      </c>
      <c r="Z449" s="20">
        <v>28.29786036036036</v>
      </c>
      <c r="AA449" s="20">
        <v>3.7681912681912684E-2</v>
      </c>
      <c r="AB449" s="218">
        <v>0</v>
      </c>
      <c r="AC449" s="218">
        <v>0</v>
      </c>
      <c r="AD449" s="219">
        <v>29</v>
      </c>
      <c r="AE449" s="220">
        <v>0.27494802494802495</v>
      </c>
      <c r="AF449" s="220">
        <v>11.70945945945946</v>
      </c>
      <c r="AG449" s="221">
        <v>11.984407484407484</v>
      </c>
      <c r="AH449" s="220">
        <v>1.5592515592515595E-2</v>
      </c>
      <c r="AI449" s="220">
        <v>0.60406798487442703</v>
      </c>
      <c r="AJ449" s="220">
        <v>25.725987960748515</v>
      </c>
      <c r="AK449" s="220">
        <v>26.330055945622941</v>
      </c>
      <c r="AL449" s="220">
        <v>3.4257163603464667E-2</v>
      </c>
      <c r="AM449" s="220">
        <v>0.2508774555068628</v>
      </c>
      <c r="AN449" s="220">
        <v>10.68434441420437</v>
      </c>
      <c r="AO449" s="220">
        <v>10.935221869711233</v>
      </c>
      <c r="AP449" s="220">
        <v>1.4227454943678421E-2</v>
      </c>
      <c r="AQ449" s="220">
        <v>0</v>
      </c>
      <c r="AR449" s="220">
        <v>0</v>
      </c>
      <c r="AS449" s="220">
        <v>23.937028935650062</v>
      </c>
      <c r="AT449" s="220">
        <v>25.105045529687086</v>
      </c>
      <c r="AU449" s="220">
        <v>26.330055945622945</v>
      </c>
      <c r="AV449" s="220">
        <v>27.614841219062125</v>
      </c>
      <c r="AW449" s="220">
        <v>28.962318087318089</v>
      </c>
      <c r="AX449" s="220">
        <v>9.9778881430217723</v>
      </c>
      <c r="AY449" s="220">
        <v>10.445593359647123</v>
      </c>
      <c r="AZ449" s="220">
        <v>10.935221869711231</v>
      </c>
      <c r="BA449" s="220">
        <v>11.447801309379182</v>
      </c>
      <c r="BB449" s="220">
        <v>11.984407484407484</v>
      </c>
      <c r="BC449" s="220">
        <v>0</v>
      </c>
      <c r="BD449" s="220">
        <v>0</v>
      </c>
      <c r="BE449" s="220">
        <v>0</v>
      </c>
      <c r="BF449" s="220">
        <v>0</v>
      </c>
      <c r="BG449" s="220">
        <v>0</v>
      </c>
      <c r="BH449" s="222">
        <v>29.350604459428087</v>
      </c>
      <c r="BI449" s="222">
        <v>29.744096433738566</v>
      </c>
      <c r="BJ449" s="222">
        <v>30.142863799704465</v>
      </c>
      <c r="BK449" s="223">
        <v>29.944687695257649</v>
      </c>
      <c r="BL449" s="223">
        <v>29.747814511748754</v>
      </c>
      <c r="BM449" s="223">
        <v>29.961370070966392</v>
      </c>
      <c r="BN449" s="223">
        <v>30.176458716819848</v>
      </c>
      <c r="BO449" s="223">
        <v>30.393091455131881</v>
      </c>
      <c r="BP449" s="223">
        <v>30.611279370734557</v>
      </c>
      <c r="BQ449" s="223">
        <v>30.831033628036472</v>
      </c>
      <c r="BR449" s="223">
        <v>31.004107489851844</v>
      </c>
      <c r="BS449" s="223">
        <v>31.178152923428481</v>
      </c>
      <c r="BT449" s="223">
        <v>31.353175382805944</v>
      </c>
      <c r="BU449" s="223">
        <v>31.529180352640704</v>
      </c>
      <c r="BV449" s="223">
        <v>31.706173348378044</v>
      </c>
      <c r="BW449" s="222">
        <v>12.145077707349552</v>
      </c>
      <c r="BX449" s="222">
        <v>12.307901972581474</v>
      </c>
      <c r="BY449" s="222">
        <v>12.472909158498398</v>
      </c>
      <c r="BZ449" s="223">
        <v>12.390905253210059</v>
      </c>
      <c r="CA449" s="223">
        <v>12.309440487620174</v>
      </c>
      <c r="CB449" s="223">
        <v>12.397808305227471</v>
      </c>
      <c r="CC449" s="223">
        <v>12.486810503511661</v>
      </c>
      <c r="CD449" s="223">
        <v>12.576451636606294</v>
      </c>
      <c r="CE449" s="223">
        <v>12.666736291338436</v>
      </c>
      <c r="CF449" s="223">
        <v>12.757669087463366</v>
      </c>
      <c r="CG449" s="223">
        <v>12.829285857869728</v>
      </c>
      <c r="CH449" s="223">
        <v>12.901304657970405</v>
      </c>
      <c r="CI449" s="223">
        <v>12.973727744609354</v>
      </c>
      <c r="CJ449" s="223">
        <v>13.0465573872996</v>
      </c>
      <c r="CK449" s="223">
        <v>13.119795868294363</v>
      </c>
      <c r="CL449" s="222">
        <v>0</v>
      </c>
      <c r="CM449" s="222">
        <v>0</v>
      </c>
      <c r="CN449" s="222">
        <v>0</v>
      </c>
      <c r="CO449" s="223">
        <v>0</v>
      </c>
      <c r="CP449" s="223">
        <v>0</v>
      </c>
      <c r="CQ449" s="223">
        <v>0</v>
      </c>
      <c r="CR449" s="223">
        <v>0</v>
      </c>
      <c r="CS449" s="223">
        <v>0</v>
      </c>
      <c r="CT449" s="223">
        <v>0</v>
      </c>
      <c r="CU449" s="223">
        <v>0</v>
      </c>
      <c r="CV449" s="223">
        <v>0</v>
      </c>
      <c r="CW449" s="223">
        <v>0</v>
      </c>
      <c r="CX449" s="223">
        <v>0</v>
      </c>
      <c r="CY449" s="223">
        <v>0</v>
      </c>
      <c r="CZ449" s="223">
        <v>0</v>
      </c>
      <c r="DA449" s="224">
        <v>3.818709921861578E-2</v>
      </c>
      <c r="DB449" s="224">
        <v>3.8699058591905498E-2</v>
      </c>
      <c r="DC449" s="224">
        <v>3.9217881602529876E-2</v>
      </c>
      <c r="DD449" s="225">
        <v>3.896004123764981E-2</v>
      </c>
      <c r="DE449" s="225">
        <v>3.8703896060042611E-2</v>
      </c>
      <c r="DF449" s="225">
        <v>3.8981746124078051E-2</v>
      </c>
      <c r="DG449" s="225">
        <v>3.9261590836351612E-2</v>
      </c>
      <c r="DH449" s="225">
        <v>3.9543444516174704E-2</v>
      </c>
      <c r="DI449" s="225">
        <v>3.9827321585655155E-2</v>
      </c>
      <c r="DJ449" s="225">
        <v>4.0113236570435168E-2</v>
      </c>
      <c r="DK449" s="225">
        <v>4.0338417238943325E-2</v>
      </c>
      <c r="DL449" s="225">
        <v>4.05648619872866E-2</v>
      </c>
      <c r="DM449" s="225">
        <v>4.0792577911535184E-2</v>
      </c>
      <c r="DN449" s="225">
        <v>4.1021572147593943E-2</v>
      </c>
      <c r="DO449" s="225">
        <v>4.1251851871426021E-2</v>
      </c>
      <c r="DP449" s="224">
        <v>0</v>
      </c>
      <c r="DQ449" s="224">
        <v>0</v>
      </c>
      <c r="DR449" s="224">
        <v>0</v>
      </c>
      <c r="DS449" s="225">
        <v>0</v>
      </c>
      <c r="DT449" s="225">
        <v>0</v>
      </c>
      <c r="DU449" s="225">
        <v>0</v>
      </c>
      <c r="DV449" s="225">
        <v>0</v>
      </c>
      <c r="DW449" s="225">
        <v>0</v>
      </c>
      <c r="DX449" s="225">
        <v>0</v>
      </c>
      <c r="DY449" s="225">
        <v>0</v>
      </c>
      <c r="DZ449" s="225">
        <v>0</v>
      </c>
      <c r="EA449" s="225">
        <v>0</v>
      </c>
      <c r="EB449" s="225">
        <v>0</v>
      </c>
      <c r="EC449" s="225">
        <v>0</v>
      </c>
      <c r="ED449" s="225">
        <v>0</v>
      </c>
    </row>
    <row r="450" spans="1:135" ht="15" x14ac:dyDescent="0.25">
      <c r="A450" s="216">
        <v>160</v>
      </c>
      <c r="B450" s="216">
        <v>121</v>
      </c>
      <c r="C450" s="216" t="s">
        <v>1148</v>
      </c>
      <c r="D450" s="2">
        <v>99712</v>
      </c>
      <c r="E450" s="2">
        <v>99712</v>
      </c>
      <c r="F450" s="217" t="s">
        <v>703</v>
      </c>
      <c r="G450" s="20">
        <v>8</v>
      </c>
      <c r="H450" s="20">
        <v>13</v>
      </c>
      <c r="I450" s="20">
        <v>5</v>
      </c>
      <c r="J450" s="20">
        <v>8</v>
      </c>
      <c r="K450" s="20">
        <v>0</v>
      </c>
      <c r="L450" s="20">
        <v>0</v>
      </c>
      <c r="M450" s="20">
        <v>0</v>
      </c>
      <c r="N450" s="20">
        <v>0</v>
      </c>
      <c r="O450" s="20">
        <v>0</v>
      </c>
      <c r="P450" s="20">
        <v>0</v>
      </c>
      <c r="Q450" s="20">
        <v>0</v>
      </c>
      <c r="R450" s="20">
        <v>0</v>
      </c>
      <c r="S450" s="20">
        <v>834.49503068156923</v>
      </c>
      <c r="T450" s="20">
        <v>834.49503068156923</v>
      </c>
      <c r="U450" s="20">
        <v>1408.3846153846155</v>
      </c>
      <c r="V450" s="20">
        <v>0</v>
      </c>
      <c r="W450" s="20">
        <v>0</v>
      </c>
      <c r="X450" s="20">
        <v>1365.173957061457</v>
      </c>
      <c r="Y450" s="20">
        <v>0.29786036036036034</v>
      </c>
      <c r="Z450" s="20">
        <v>12.685247747747749</v>
      </c>
      <c r="AA450" s="20">
        <v>1.6891891891891893E-2</v>
      </c>
      <c r="AB450" s="218">
        <v>0</v>
      </c>
      <c r="AC450" s="218">
        <v>0</v>
      </c>
      <c r="AD450" s="219">
        <v>13</v>
      </c>
      <c r="AE450" s="220">
        <v>0.11456167706167705</v>
      </c>
      <c r="AF450" s="220">
        <v>4.8789414414414418</v>
      </c>
      <c r="AG450" s="221">
        <v>4.9935031185031189</v>
      </c>
      <c r="AH450" s="220">
        <v>6.4968814968814964E-3</v>
      </c>
      <c r="AI450" s="220">
        <v>0.27078909666784656</v>
      </c>
      <c r="AJ450" s="220">
        <v>11.53233943068037</v>
      </c>
      <c r="AK450" s="220">
        <v>11.803128527348216</v>
      </c>
      <c r="AL450" s="220">
        <v>1.5356659546380713E-2</v>
      </c>
      <c r="AM450" s="220">
        <v>0.10453227312785948</v>
      </c>
      <c r="AN450" s="220">
        <v>4.4518101725851542</v>
      </c>
      <c r="AO450" s="220">
        <v>4.5563424457130139</v>
      </c>
      <c r="AP450" s="220">
        <v>5.9281062265326744E-3</v>
      </c>
      <c r="AQ450" s="220">
        <v>0</v>
      </c>
      <c r="AR450" s="220">
        <v>0</v>
      </c>
      <c r="AS450" s="220">
        <v>10.730392281498304</v>
      </c>
      <c r="AT450" s="220">
        <v>11.253985927101107</v>
      </c>
      <c r="AU450" s="220">
        <v>11.803128527348218</v>
      </c>
      <c r="AV450" s="220">
        <v>12.379066753372678</v>
      </c>
      <c r="AW450" s="220">
        <v>12.983108108108109</v>
      </c>
      <c r="AX450" s="220">
        <v>4.1574533929257385</v>
      </c>
      <c r="AY450" s="220">
        <v>4.352330566519635</v>
      </c>
      <c r="AZ450" s="220">
        <v>4.5563424457130139</v>
      </c>
      <c r="BA450" s="220">
        <v>4.7699172122413263</v>
      </c>
      <c r="BB450" s="220">
        <v>4.9935031185031189</v>
      </c>
      <c r="BC450" s="220">
        <v>0</v>
      </c>
      <c r="BD450" s="220">
        <v>0</v>
      </c>
      <c r="BE450" s="220">
        <v>0</v>
      </c>
      <c r="BF450" s="220">
        <v>0</v>
      </c>
      <c r="BG450" s="220">
        <v>0</v>
      </c>
      <c r="BH450" s="222">
        <v>13.157167516295349</v>
      </c>
      <c r="BI450" s="222">
        <v>13.333560470296598</v>
      </c>
      <c r="BJ450" s="222">
        <v>13.512318255039931</v>
      </c>
      <c r="BK450" s="223">
        <v>13.423480690977565</v>
      </c>
      <c r="BL450" s="223">
        <v>13.335227194921854</v>
      </c>
      <c r="BM450" s="223">
        <v>13.430958997329761</v>
      </c>
      <c r="BN450" s="223">
        <v>13.527378045470966</v>
      </c>
      <c r="BO450" s="223">
        <v>13.624489272990152</v>
      </c>
      <c r="BP450" s="223">
        <v>13.722297648949972</v>
      </c>
      <c r="BQ450" s="223">
        <v>13.820808178085313</v>
      </c>
      <c r="BR450" s="223">
        <v>13.898393012692203</v>
      </c>
      <c r="BS450" s="223">
        <v>13.976413379467939</v>
      </c>
      <c r="BT450" s="223">
        <v>14.054871723326801</v>
      </c>
      <c r="BU450" s="223">
        <v>14.1337705029079</v>
      </c>
      <c r="BV450" s="223">
        <v>14.213112190652225</v>
      </c>
      <c r="BW450" s="222">
        <v>5.0604490447289807</v>
      </c>
      <c r="BX450" s="222">
        <v>5.1282924885756147</v>
      </c>
      <c r="BY450" s="222">
        <v>5.197045482707666</v>
      </c>
      <c r="BZ450" s="223">
        <v>5.1628771888375251</v>
      </c>
      <c r="CA450" s="223">
        <v>5.1289335365084057</v>
      </c>
      <c r="CB450" s="223">
        <v>5.1657534605114472</v>
      </c>
      <c r="CC450" s="223">
        <v>5.2028377097965253</v>
      </c>
      <c r="CD450" s="223">
        <v>5.2401881819192893</v>
      </c>
      <c r="CE450" s="223">
        <v>5.2778067880576822</v>
      </c>
      <c r="CF450" s="223">
        <v>5.3156954531097362</v>
      </c>
      <c r="CG450" s="223">
        <v>5.3455357741123866</v>
      </c>
      <c r="CH450" s="223">
        <v>5.3755436074876695</v>
      </c>
      <c r="CI450" s="223">
        <v>5.4057198935872313</v>
      </c>
      <c r="CJ450" s="223">
        <v>5.436065578041501</v>
      </c>
      <c r="CK450" s="223">
        <v>5.4665816117893176</v>
      </c>
      <c r="CL450" s="222">
        <v>0</v>
      </c>
      <c r="CM450" s="222">
        <v>0</v>
      </c>
      <c r="CN450" s="222">
        <v>0</v>
      </c>
      <c r="CO450" s="223">
        <v>0</v>
      </c>
      <c r="CP450" s="223">
        <v>0</v>
      </c>
      <c r="CQ450" s="223">
        <v>0</v>
      </c>
      <c r="CR450" s="223">
        <v>0</v>
      </c>
      <c r="CS450" s="223">
        <v>0</v>
      </c>
      <c r="CT450" s="223">
        <v>0</v>
      </c>
      <c r="CU450" s="223">
        <v>0</v>
      </c>
      <c r="CV450" s="223">
        <v>0</v>
      </c>
      <c r="CW450" s="223">
        <v>0</v>
      </c>
      <c r="CX450" s="223">
        <v>0</v>
      </c>
      <c r="CY450" s="223">
        <v>0</v>
      </c>
      <c r="CZ450" s="223">
        <v>0</v>
      </c>
      <c r="DA450" s="224">
        <v>1.7118354822138106E-2</v>
      </c>
      <c r="DB450" s="224">
        <v>1.7347853851543846E-2</v>
      </c>
      <c r="DC450" s="224">
        <v>1.7580429683892704E-2</v>
      </c>
      <c r="DD450" s="225">
        <v>1.7464846072049917E-2</v>
      </c>
      <c r="DE450" s="225">
        <v>1.7350022371743243E-2</v>
      </c>
      <c r="DF450" s="225">
        <v>1.7474575848724645E-2</v>
      </c>
      <c r="DG450" s="225">
        <v>1.7600023478364517E-2</v>
      </c>
      <c r="DH450" s="225">
        <v>1.7726371679664524E-2</v>
      </c>
      <c r="DI450" s="225">
        <v>1.7853626917707487E-2</v>
      </c>
      <c r="DJ450" s="225">
        <v>1.7981795703988182E-2</v>
      </c>
      <c r="DK450" s="225">
        <v>1.8082738762284941E-2</v>
      </c>
      <c r="DL450" s="225">
        <v>1.8184248477059513E-2</v>
      </c>
      <c r="DM450" s="225">
        <v>1.8286328029308876E-2</v>
      </c>
      <c r="DN450" s="225">
        <v>1.8388980617886942E-2</v>
      </c>
      <c r="DO450" s="225">
        <v>1.849220945960477E-2</v>
      </c>
      <c r="DP450" s="224">
        <v>0</v>
      </c>
      <c r="DQ450" s="224">
        <v>0</v>
      </c>
      <c r="DR450" s="224">
        <v>0</v>
      </c>
      <c r="DS450" s="225">
        <v>0</v>
      </c>
      <c r="DT450" s="225">
        <v>0</v>
      </c>
      <c r="DU450" s="225">
        <v>0</v>
      </c>
      <c r="DV450" s="225">
        <v>0</v>
      </c>
      <c r="DW450" s="225">
        <v>0</v>
      </c>
      <c r="DX450" s="225">
        <v>0</v>
      </c>
      <c r="DY450" s="225">
        <v>0</v>
      </c>
      <c r="DZ450" s="225">
        <v>0</v>
      </c>
      <c r="EA450" s="225">
        <v>0</v>
      </c>
      <c r="EB450" s="225">
        <v>0</v>
      </c>
      <c r="EC450" s="225">
        <v>0</v>
      </c>
      <c r="ED450" s="225">
        <v>0</v>
      </c>
    </row>
    <row r="451" spans="1:135" ht="15" x14ac:dyDescent="0.25">
      <c r="A451" s="216">
        <v>103</v>
      </c>
      <c r="B451" s="216">
        <v>122</v>
      </c>
      <c r="C451" s="216" t="s">
        <v>1149</v>
      </c>
      <c r="D451" s="2">
        <v>99712</v>
      </c>
      <c r="E451" s="2">
        <v>99712</v>
      </c>
      <c r="F451" s="217" t="s">
        <v>703</v>
      </c>
      <c r="G451" s="20">
        <v>0</v>
      </c>
      <c r="H451" s="20">
        <v>1</v>
      </c>
      <c r="I451" s="20">
        <v>0</v>
      </c>
      <c r="J451" s="20">
        <v>1</v>
      </c>
      <c r="K451" s="20">
        <v>0</v>
      </c>
      <c r="L451" s="20">
        <v>0</v>
      </c>
      <c r="M451" s="20">
        <v>0</v>
      </c>
      <c r="N451" s="20">
        <v>0</v>
      </c>
      <c r="O451" s="20">
        <v>0</v>
      </c>
      <c r="P451" s="20">
        <v>0</v>
      </c>
      <c r="Q451" s="20">
        <v>0</v>
      </c>
      <c r="R451" s="20">
        <v>0</v>
      </c>
      <c r="S451" s="20">
        <v>834.49503068156923</v>
      </c>
      <c r="T451" s="20">
        <v>834.49503068156923</v>
      </c>
      <c r="U451" s="20">
        <v>1408.3846153846155</v>
      </c>
      <c r="V451" s="20">
        <v>0</v>
      </c>
      <c r="W451" s="20">
        <v>0</v>
      </c>
      <c r="X451" s="20">
        <v>1365.173957061457</v>
      </c>
      <c r="Y451" s="20">
        <v>2.2912335412335411E-2</v>
      </c>
      <c r="Z451" s="20">
        <v>0.97578828828828834</v>
      </c>
      <c r="AA451" s="20">
        <v>1.2993762993762994E-3</v>
      </c>
      <c r="AB451" s="218">
        <v>0</v>
      </c>
      <c r="AC451" s="218">
        <v>0</v>
      </c>
      <c r="AD451" s="219">
        <v>1</v>
      </c>
      <c r="AE451" s="220">
        <v>0</v>
      </c>
      <c r="AF451" s="220">
        <v>0</v>
      </c>
      <c r="AG451" s="221">
        <v>0</v>
      </c>
      <c r="AH451" s="220">
        <v>0</v>
      </c>
      <c r="AI451" s="220">
        <v>2.0829930512911272E-2</v>
      </c>
      <c r="AJ451" s="220">
        <v>0.8871030331292592</v>
      </c>
      <c r="AK451" s="220">
        <v>0.90793296364217047</v>
      </c>
      <c r="AL451" s="220">
        <v>1.1812815035677471E-3</v>
      </c>
      <c r="AM451" s="220">
        <v>0</v>
      </c>
      <c r="AN451" s="220">
        <v>0</v>
      </c>
      <c r="AO451" s="220">
        <v>0</v>
      </c>
      <c r="AP451" s="220">
        <v>0</v>
      </c>
      <c r="AQ451" s="220">
        <v>0</v>
      </c>
      <c r="AR451" s="220">
        <v>0</v>
      </c>
      <c r="AS451" s="220">
        <v>0.82541479088448488</v>
      </c>
      <c r="AT451" s="220">
        <v>0.86569122516162356</v>
      </c>
      <c r="AU451" s="220">
        <v>0.90793296364217047</v>
      </c>
      <c r="AV451" s="220">
        <v>0.95223590410559056</v>
      </c>
      <c r="AW451" s="220">
        <v>0.99870062370062374</v>
      </c>
      <c r="AX451" s="220">
        <v>0</v>
      </c>
      <c r="AY451" s="220">
        <v>0</v>
      </c>
      <c r="AZ451" s="220">
        <v>0</v>
      </c>
      <c r="BA451" s="220">
        <v>0</v>
      </c>
      <c r="BB451" s="220">
        <v>0</v>
      </c>
      <c r="BC451" s="220">
        <v>0</v>
      </c>
      <c r="BD451" s="220">
        <v>0</v>
      </c>
      <c r="BE451" s="220">
        <v>0</v>
      </c>
      <c r="BF451" s="220">
        <v>0</v>
      </c>
      <c r="BG451" s="220">
        <v>0</v>
      </c>
      <c r="BH451" s="222">
        <v>1.0120898089457961</v>
      </c>
      <c r="BI451" s="222">
        <v>1.0256584977151229</v>
      </c>
      <c r="BJ451" s="222">
        <v>1.0394090965415332</v>
      </c>
      <c r="BK451" s="223">
        <v>1.0325754377675052</v>
      </c>
      <c r="BL451" s="223">
        <v>1.0257867073016811</v>
      </c>
      <c r="BM451" s="223">
        <v>1.0331506921022895</v>
      </c>
      <c r="BN451" s="223">
        <v>1.040567541959305</v>
      </c>
      <c r="BO451" s="223">
        <v>1.0480376363838579</v>
      </c>
      <c r="BP451" s="223">
        <v>1.0555613576115364</v>
      </c>
      <c r="BQ451" s="223">
        <v>1.0631390906219473</v>
      </c>
      <c r="BR451" s="223">
        <v>1.0691071548224773</v>
      </c>
      <c r="BS451" s="223">
        <v>1.0751087214975339</v>
      </c>
      <c r="BT451" s="223">
        <v>1.0811439787174464</v>
      </c>
      <c r="BU451" s="223">
        <v>1.0872131156083003</v>
      </c>
      <c r="BV451" s="223">
        <v>1.0933163223578635</v>
      </c>
      <c r="BW451" s="222">
        <v>0</v>
      </c>
      <c r="BX451" s="222">
        <v>0</v>
      </c>
      <c r="BY451" s="222">
        <v>0</v>
      </c>
      <c r="BZ451" s="223">
        <v>0</v>
      </c>
      <c r="CA451" s="223">
        <v>0</v>
      </c>
      <c r="CB451" s="223">
        <v>0</v>
      </c>
      <c r="CC451" s="223">
        <v>0</v>
      </c>
      <c r="CD451" s="223">
        <v>0</v>
      </c>
      <c r="CE451" s="223">
        <v>0</v>
      </c>
      <c r="CF451" s="223">
        <v>0</v>
      </c>
      <c r="CG451" s="223">
        <v>0</v>
      </c>
      <c r="CH451" s="223">
        <v>0</v>
      </c>
      <c r="CI451" s="223">
        <v>0</v>
      </c>
      <c r="CJ451" s="223">
        <v>0</v>
      </c>
      <c r="CK451" s="223">
        <v>0</v>
      </c>
      <c r="CL451" s="222">
        <v>0</v>
      </c>
      <c r="CM451" s="222">
        <v>0</v>
      </c>
      <c r="CN451" s="222">
        <v>0</v>
      </c>
      <c r="CO451" s="223">
        <v>0</v>
      </c>
      <c r="CP451" s="223">
        <v>0</v>
      </c>
      <c r="CQ451" s="223">
        <v>0</v>
      </c>
      <c r="CR451" s="223">
        <v>0</v>
      </c>
      <c r="CS451" s="223">
        <v>0</v>
      </c>
      <c r="CT451" s="223">
        <v>0</v>
      </c>
      <c r="CU451" s="223">
        <v>0</v>
      </c>
      <c r="CV451" s="223">
        <v>0</v>
      </c>
      <c r="CW451" s="223">
        <v>0</v>
      </c>
      <c r="CX451" s="223">
        <v>0</v>
      </c>
      <c r="CY451" s="223">
        <v>0</v>
      </c>
      <c r="CZ451" s="223">
        <v>0</v>
      </c>
      <c r="DA451" s="224">
        <v>1.3167965247798544E-3</v>
      </c>
      <c r="DB451" s="224">
        <v>1.3344502962726033E-3</v>
      </c>
      <c r="DC451" s="224">
        <v>1.3523407449148232E-3</v>
      </c>
      <c r="DD451" s="225">
        <v>1.3434496978499935E-3</v>
      </c>
      <c r="DE451" s="225">
        <v>1.3346171055187107E-3</v>
      </c>
      <c r="DF451" s="225">
        <v>1.3441981422095879E-3</v>
      </c>
      <c r="DG451" s="225">
        <v>1.3538479598741934E-3</v>
      </c>
      <c r="DH451" s="225">
        <v>1.3635670522818863E-3</v>
      </c>
      <c r="DI451" s="225">
        <v>1.3733559167467295E-3</v>
      </c>
      <c r="DJ451" s="225">
        <v>1.3832150541529368E-3</v>
      </c>
      <c r="DK451" s="225">
        <v>1.3909799047911492E-3</v>
      </c>
      <c r="DL451" s="225">
        <v>1.3987883443891929E-3</v>
      </c>
      <c r="DM451" s="225">
        <v>1.4066406176391441E-3</v>
      </c>
      <c r="DN451" s="225">
        <v>1.4145369706066876E-3</v>
      </c>
      <c r="DO451" s="225">
        <v>1.4224776507388284E-3</v>
      </c>
      <c r="DP451" s="224">
        <v>0</v>
      </c>
      <c r="DQ451" s="224">
        <v>0</v>
      </c>
      <c r="DR451" s="224">
        <v>0</v>
      </c>
      <c r="DS451" s="225">
        <v>0</v>
      </c>
      <c r="DT451" s="225">
        <v>0</v>
      </c>
      <c r="DU451" s="225">
        <v>0</v>
      </c>
      <c r="DV451" s="225">
        <v>0</v>
      </c>
      <c r="DW451" s="225">
        <v>0</v>
      </c>
      <c r="DX451" s="225">
        <v>0</v>
      </c>
      <c r="DY451" s="225">
        <v>0</v>
      </c>
      <c r="DZ451" s="225">
        <v>0</v>
      </c>
      <c r="EA451" s="225">
        <v>0</v>
      </c>
      <c r="EB451" s="225">
        <v>0</v>
      </c>
      <c r="EC451" s="225">
        <v>0</v>
      </c>
      <c r="ED451" s="225">
        <v>0</v>
      </c>
    </row>
    <row r="452" spans="1:135" ht="15" x14ac:dyDescent="0.25">
      <c r="A452" s="216">
        <v>99</v>
      </c>
      <c r="B452" s="216">
        <v>123</v>
      </c>
      <c r="C452" s="216" t="s">
        <v>1150</v>
      </c>
      <c r="D452" s="2">
        <v>99712</v>
      </c>
      <c r="E452" s="2">
        <v>99712</v>
      </c>
      <c r="F452" s="217" t="s">
        <v>703</v>
      </c>
      <c r="G452" s="20">
        <v>0</v>
      </c>
      <c r="H452" s="20">
        <v>1</v>
      </c>
      <c r="I452" s="20">
        <v>0</v>
      </c>
      <c r="J452" s="20">
        <v>1</v>
      </c>
      <c r="K452" s="20">
        <v>0</v>
      </c>
      <c r="L452" s="20">
        <v>0</v>
      </c>
      <c r="M452" s="20">
        <v>0</v>
      </c>
      <c r="N452" s="20">
        <v>0</v>
      </c>
      <c r="O452" s="20">
        <v>0</v>
      </c>
      <c r="P452" s="20">
        <v>0</v>
      </c>
      <c r="Q452" s="20">
        <v>0</v>
      </c>
      <c r="R452" s="20">
        <v>0</v>
      </c>
      <c r="S452" s="20">
        <v>834.49503068156923</v>
      </c>
      <c r="T452" s="20">
        <v>834.49503068156923</v>
      </c>
      <c r="U452" s="20">
        <v>1408.3846153846155</v>
      </c>
      <c r="V452" s="20">
        <v>0</v>
      </c>
      <c r="W452" s="20">
        <v>0</v>
      </c>
      <c r="X452" s="20">
        <v>1365.173957061457</v>
      </c>
      <c r="Y452" s="20">
        <v>2.2912335412335411E-2</v>
      </c>
      <c r="Z452" s="20">
        <v>0.97578828828828834</v>
      </c>
      <c r="AA452" s="20">
        <v>1.2993762993762994E-3</v>
      </c>
      <c r="AB452" s="218">
        <v>0</v>
      </c>
      <c r="AC452" s="218">
        <v>0</v>
      </c>
      <c r="AD452" s="219">
        <v>1</v>
      </c>
      <c r="AE452" s="220">
        <v>0</v>
      </c>
      <c r="AF452" s="220">
        <v>0</v>
      </c>
      <c r="AG452" s="221">
        <v>0</v>
      </c>
      <c r="AH452" s="220">
        <v>0</v>
      </c>
      <c r="AI452" s="220">
        <v>2.0829930512911272E-2</v>
      </c>
      <c r="AJ452" s="220">
        <v>0.8871030331292592</v>
      </c>
      <c r="AK452" s="220">
        <v>0.90793296364217047</v>
      </c>
      <c r="AL452" s="220">
        <v>1.1812815035677471E-3</v>
      </c>
      <c r="AM452" s="220">
        <v>0</v>
      </c>
      <c r="AN452" s="220">
        <v>0</v>
      </c>
      <c r="AO452" s="220">
        <v>0</v>
      </c>
      <c r="AP452" s="220">
        <v>0</v>
      </c>
      <c r="AQ452" s="220">
        <v>0</v>
      </c>
      <c r="AR452" s="220">
        <v>0</v>
      </c>
      <c r="AS452" s="220">
        <v>0.82541479088448488</v>
      </c>
      <c r="AT452" s="220">
        <v>0.86569122516162356</v>
      </c>
      <c r="AU452" s="220">
        <v>0.90793296364217047</v>
      </c>
      <c r="AV452" s="220">
        <v>0.95223590410559056</v>
      </c>
      <c r="AW452" s="220">
        <v>0.99870062370062374</v>
      </c>
      <c r="AX452" s="220">
        <v>0</v>
      </c>
      <c r="AY452" s="220">
        <v>0</v>
      </c>
      <c r="AZ452" s="220">
        <v>0</v>
      </c>
      <c r="BA452" s="220">
        <v>0</v>
      </c>
      <c r="BB452" s="220">
        <v>0</v>
      </c>
      <c r="BC452" s="220">
        <v>0</v>
      </c>
      <c r="BD452" s="220">
        <v>0</v>
      </c>
      <c r="BE452" s="220">
        <v>0</v>
      </c>
      <c r="BF452" s="220">
        <v>0</v>
      </c>
      <c r="BG452" s="220">
        <v>0</v>
      </c>
      <c r="BH452" s="222">
        <v>1.0120898089457961</v>
      </c>
      <c r="BI452" s="222">
        <v>1.0256584977151229</v>
      </c>
      <c r="BJ452" s="222">
        <v>1.0394090965415332</v>
      </c>
      <c r="BK452" s="223">
        <v>1.0325754377675052</v>
      </c>
      <c r="BL452" s="223">
        <v>1.0257867073016811</v>
      </c>
      <c r="BM452" s="223">
        <v>1.0331506921022895</v>
      </c>
      <c r="BN452" s="223">
        <v>1.040567541959305</v>
      </c>
      <c r="BO452" s="223">
        <v>1.0480376363838579</v>
      </c>
      <c r="BP452" s="223">
        <v>1.0555613576115364</v>
      </c>
      <c r="BQ452" s="223">
        <v>1.0631390906219473</v>
      </c>
      <c r="BR452" s="223">
        <v>1.0691071548224773</v>
      </c>
      <c r="BS452" s="223">
        <v>1.0751087214975339</v>
      </c>
      <c r="BT452" s="223">
        <v>1.0811439787174464</v>
      </c>
      <c r="BU452" s="223">
        <v>1.0872131156083003</v>
      </c>
      <c r="BV452" s="223">
        <v>1.0933163223578635</v>
      </c>
      <c r="BW452" s="222">
        <v>0</v>
      </c>
      <c r="BX452" s="222">
        <v>0</v>
      </c>
      <c r="BY452" s="222">
        <v>0</v>
      </c>
      <c r="BZ452" s="223">
        <v>0</v>
      </c>
      <c r="CA452" s="223">
        <v>0</v>
      </c>
      <c r="CB452" s="223">
        <v>0</v>
      </c>
      <c r="CC452" s="223">
        <v>0</v>
      </c>
      <c r="CD452" s="223">
        <v>0</v>
      </c>
      <c r="CE452" s="223">
        <v>0</v>
      </c>
      <c r="CF452" s="223">
        <v>0</v>
      </c>
      <c r="CG452" s="223">
        <v>0</v>
      </c>
      <c r="CH452" s="223">
        <v>0</v>
      </c>
      <c r="CI452" s="223">
        <v>0</v>
      </c>
      <c r="CJ452" s="223">
        <v>0</v>
      </c>
      <c r="CK452" s="223">
        <v>0</v>
      </c>
      <c r="CL452" s="222">
        <v>0</v>
      </c>
      <c r="CM452" s="222">
        <v>0</v>
      </c>
      <c r="CN452" s="222">
        <v>0</v>
      </c>
      <c r="CO452" s="223">
        <v>0</v>
      </c>
      <c r="CP452" s="223">
        <v>0</v>
      </c>
      <c r="CQ452" s="223">
        <v>0</v>
      </c>
      <c r="CR452" s="223">
        <v>0</v>
      </c>
      <c r="CS452" s="223">
        <v>0</v>
      </c>
      <c r="CT452" s="223">
        <v>0</v>
      </c>
      <c r="CU452" s="223">
        <v>0</v>
      </c>
      <c r="CV452" s="223">
        <v>0</v>
      </c>
      <c r="CW452" s="223">
        <v>0</v>
      </c>
      <c r="CX452" s="223">
        <v>0</v>
      </c>
      <c r="CY452" s="223">
        <v>0</v>
      </c>
      <c r="CZ452" s="223">
        <v>0</v>
      </c>
      <c r="DA452" s="224">
        <v>1.3167965247798544E-3</v>
      </c>
      <c r="DB452" s="224">
        <v>1.3344502962726033E-3</v>
      </c>
      <c r="DC452" s="224">
        <v>1.3523407449148232E-3</v>
      </c>
      <c r="DD452" s="225">
        <v>1.3434496978499935E-3</v>
      </c>
      <c r="DE452" s="225">
        <v>1.3346171055187107E-3</v>
      </c>
      <c r="DF452" s="225">
        <v>1.3441981422095879E-3</v>
      </c>
      <c r="DG452" s="225">
        <v>1.3538479598741934E-3</v>
      </c>
      <c r="DH452" s="225">
        <v>1.3635670522818863E-3</v>
      </c>
      <c r="DI452" s="225">
        <v>1.3733559167467295E-3</v>
      </c>
      <c r="DJ452" s="225">
        <v>1.3832150541529368E-3</v>
      </c>
      <c r="DK452" s="225">
        <v>1.3909799047911492E-3</v>
      </c>
      <c r="DL452" s="225">
        <v>1.3987883443891929E-3</v>
      </c>
      <c r="DM452" s="225">
        <v>1.4066406176391441E-3</v>
      </c>
      <c r="DN452" s="225">
        <v>1.4145369706066876E-3</v>
      </c>
      <c r="DO452" s="225">
        <v>1.4224776507388284E-3</v>
      </c>
      <c r="DP452" s="224">
        <v>0</v>
      </c>
      <c r="DQ452" s="224">
        <v>0</v>
      </c>
      <c r="DR452" s="224">
        <v>0</v>
      </c>
      <c r="DS452" s="225">
        <v>0</v>
      </c>
      <c r="DT452" s="225">
        <v>0</v>
      </c>
      <c r="DU452" s="225">
        <v>0</v>
      </c>
      <c r="DV452" s="225">
        <v>0</v>
      </c>
      <c r="DW452" s="225">
        <v>0</v>
      </c>
      <c r="DX452" s="225">
        <v>0</v>
      </c>
      <c r="DY452" s="225">
        <v>0</v>
      </c>
      <c r="DZ452" s="225">
        <v>0</v>
      </c>
      <c r="EA452" s="225">
        <v>0</v>
      </c>
      <c r="EB452" s="225">
        <v>0</v>
      </c>
      <c r="EC452" s="225">
        <v>0</v>
      </c>
      <c r="ED452" s="225">
        <v>0</v>
      </c>
    </row>
    <row r="453" spans="1:135" ht="15" x14ac:dyDescent="0.25">
      <c r="A453" s="216">
        <v>126</v>
      </c>
      <c r="B453" s="216">
        <v>124</v>
      </c>
      <c r="C453" s="216" t="s">
        <v>1151</v>
      </c>
      <c r="D453" s="2">
        <v>99712</v>
      </c>
      <c r="E453" s="2">
        <v>99712</v>
      </c>
      <c r="F453" s="217" t="s">
        <v>703</v>
      </c>
      <c r="G453" s="20">
        <v>1</v>
      </c>
      <c r="H453" s="20">
        <v>1</v>
      </c>
      <c r="I453" s="20">
        <v>1</v>
      </c>
      <c r="J453" s="20">
        <v>0</v>
      </c>
      <c r="K453" s="20">
        <v>0</v>
      </c>
      <c r="L453" s="20">
        <v>2</v>
      </c>
      <c r="M453" s="20">
        <v>2</v>
      </c>
      <c r="N453" s="20">
        <v>0</v>
      </c>
      <c r="O453" s="20">
        <v>0</v>
      </c>
      <c r="P453" s="20">
        <v>0</v>
      </c>
      <c r="Q453" s="20">
        <v>2</v>
      </c>
      <c r="R453" s="20">
        <v>0</v>
      </c>
      <c r="S453" s="20">
        <v>496</v>
      </c>
      <c r="T453" s="20">
        <v>496</v>
      </c>
      <c r="U453" s="20">
        <v>0</v>
      </c>
      <c r="V453" s="20">
        <v>0</v>
      </c>
      <c r="W453" s="20">
        <v>0</v>
      </c>
      <c r="X453" s="20">
        <v>496</v>
      </c>
      <c r="Y453" s="20">
        <v>0</v>
      </c>
      <c r="Z453" s="20">
        <v>1</v>
      </c>
      <c r="AA453" s="20">
        <v>0</v>
      </c>
      <c r="AB453" s="218">
        <v>0</v>
      </c>
      <c r="AC453" s="218">
        <v>0</v>
      </c>
      <c r="AD453" s="219">
        <v>1</v>
      </c>
      <c r="AE453" s="220">
        <v>0</v>
      </c>
      <c r="AF453" s="220">
        <v>1</v>
      </c>
      <c r="AG453" s="221">
        <v>1</v>
      </c>
      <c r="AH453" s="220">
        <v>0</v>
      </c>
      <c r="AI453" s="220">
        <v>0</v>
      </c>
      <c r="AJ453" s="220">
        <v>0.90911424514573824</v>
      </c>
      <c r="AK453" s="220">
        <v>0.90911424514573824</v>
      </c>
      <c r="AL453" s="220">
        <v>0</v>
      </c>
      <c r="AM453" s="220">
        <v>0</v>
      </c>
      <c r="AN453" s="220">
        <v>0.91245411038790925</v>
      </c>
      <c r="AO453" s="220">
        <v>0.91245411038790925</v>
      </c>
      <c r="AP453" s="220">
        <v>0</v>
      </c>
      <c r="AQ453" s="220">
        <v>0</v>
      </c>
      <c r="AR453" s="220">
        <v>0</v>
      </c>
      <c r="AS453" s="220">
        <v>0.82648871072690544</v>
      </c>
      <c r="AT453" s="220">
        <v>0.86681754733851879</v>
      </c>
      <c r="AU453" s="220">
        <v>0.90911424514573824</v>
      </c>
      <c r="AV453" s="220">
        <v>0.95347482669745309</v>
      </c>
      <c r="AW453" s="220">
        <v>1</v>
      </c>
      <c r="AX453" s="220">
        <v>0.83257250356379087</v>
      </c>
      <c r="AY453" s="220">
        <v>0.87159864792961517</v>
      </c>
      <c r="AZ453" s="220">
        <v>0.91245411038790925</v>
      </c>
      <c r="BA453" s="220">
        <v>0.9552246387043779</v>
      </c>
      <c r="BB453" s="220">
        <v>1</v>
      </c>
      <c r="BC453" s="220">
        <v>0</v>
      </c>
      <c r="BD453" s="220">
        <v>0</v>
      </c>
      <c r="BE453" s="220">
        <v>0</v>
      </c>
      <c r="BF453" s="220">
        <v>0</v>
      </c>
      <c r="BG453" s="220">
        <v>0</v>
      </c>
      <c r="BH453" s="222">
        <v>1.0134066054705759</v>
      </c>
      <c r="BI453" s="222">
        <v>1.0269929480113955</v>
      </c>
      <c r="BJ453" s="222">
        <v>1.040761437286448</v>
      </c>
      <c r="BK453" s="223">
        <v>1.0339188874653549</v>
      </c>
      <c r="BL453" s="223">
        <v>1.0271213244071997</v>
      </c>
      <c r="BM453" s="223">
        <v>1.034494890244499</v>
      </c>
      <c r="BN453" s="223">
        <v>1.0419213899191793</v>
      </c>
      <c r="BO453" s="223">
        <v>1.0494012034361397</v>
      </c>
      <c r="BP453" s="223">
        <v>1.0569347135282832</v>
      </c>
      <c r="BQ453" s="223">
        <v>1.0645223056761002</v>
      </c>
      <c r="BR453" s="223">
        <v>1.0704981347272684</v>
      </c>
      <c r="BS453" s="223">
        <v>1.076507509841923</v>
      </c>
      <c r="BT453" s="223">
        <v>1.0825506193350853</v>
      </c>
      <c r="BU453" s="223">
        <v>1.0886276525789067</v>
      </c>
      <c r="BV453" s="223">
        <v>1.0947388000086022</v>
      </c>
      <c r="BW453" s="222">
        <v>1.0134066054705759</v>
      </c>
      <c r="BX453" s="222">
        <v>1.0269929480113955</v>
      </c>
      <c r="BY453" s="222">
        <v>1.040761437286448</v>
      </c>
      <c r="BZ453" s="223">
        <v>1.0339188874653549</v>
      </c>
      <c r="CA453" s="223">
        <v>1.0271213244071997</v>
      </c>
      <c r="CB453" s="223">
        <v>1.034494890244499</v>
      </c>
      <c r="CC453" s="223">
        <v>1.0419213899191793</v>
      </c>
      <c r="CD453" s="223">
        <v>1.0494012034361397</v>
      </c>
      <c r="CE453" s="223">
        <v>1.0569347135282832</v>
      </c>
      <c r="CF453" s="223">
        <v>1.0645223056761002</v>
      </c>
      <c r="CG453" s="223">
        <v>1.0704981347272684</v>
      </c>
      <c r="CH453" s="223">
        <v>1.076507509841923</v>
      </c>
      <c r="CI453" s="223">
        <v>1.0825506193350853</v>
      </c>
      <c r="CJ453" s="223">
        <v>1.0886276525789067</v>
      </c>
      <c r="CK453" s="223">
        <v>1.0947388000086022</v>
      </c>
      <c r="CL453" s="222">
        <v>0</v>
      </c>
      <c r="CM453" s="222">
        <v>0</v>
      </c>
      <c r="CN453" s="222">
        <v>0</v>
      </c>
      <c r="CO453" s="223">
        <v>0</v>
      </c>
      <c r="CP453" s="223">
        <v>0</v>
      </c>
      <c r="CQ453" s="223">
        <v>0</v>
      </c>
      <c r="CR453" s="223">
        <v>0</v>
      </c>
      <c r="CS453" s="223">
        <v>0</v>
      </c>
      <c r="CT453" s="223">
        <v>0</v>
      </c>
      <c r="CU453" s="223">
        <v>0</v>
      </c>
      <c r="CV453" s="223">
        <v>0</v>
      </c>
      <c r="CW453" s="223">
        <v>0</v>
      </c>
      <c r="CX453" s="223">
        <v>0</v>
      </c>
      <c r="CY453" s="223">
        <v>0</v>
      </c>
      <c r="CZ453" s="223">
        <v>0</v>
      </c>
      <c r="DA453" s="224">
        <v>0</v>
      </c>
      <c r="DB453" s="224">
        <v>0</v>
      </c>
      <c r="DC453" s="224">
        <v>0</v>
      </c>
      <c r="DD453" s="225">
        <v>0</v>
      </c>
      <c r="DE453" s="225">
        <v>0</v>
      </c>
      <c r="DF453" s="225">
        <v>0</v>
      </c>
      <c r="DG453" s="225">
        <v>0</v>
      </c>
      <c r="DH453" s="225">
        <v>0</v>
      </c>
      <c r="DI453" s="225">
        <v>0</v>
      </c>
      <c r="DJ453" s="225">
        <v>0</v>
      </c>
      <c r="DK453" s="225">
        <v>0</v>
      </c>
      <c r="DL453" s="225">
        <v>0</v>
      </c>
      <c r="DM453" s="225">
        <v>0</v>
      </c>
      <c r="DN453" s="225">
        <v>0</v>
      </c>
      <c r="DO453" s="225">
        <v>0</v>
      </c>
      <c r="DP453" s="224">
        <v>0</v>
      </c>
      <c r="DQ453" s="224">
        <v>0</v>
      </c>
      <c r="DR453" s="224">
        <v>0</v>
      </c>
      <c r="DS453" s="225">
        <v>0</v>
      </c>
      <c r="DT453" s="225">
        <v>0</v>
      </c>
      <c r="DU453" s="225">
        <v>0</v>
      </c>
      <c r="DV453" s="225">
        <v>0</v>
      </c>
      <c r="DW453" s="225">
        <v>0</v>
      </c>
      <c r="DX453" s="225">
        <v>0</v>
      </c>
      <c r="DY453" s="225">
        <v>0</v>
      </c>
      <c r="DZ453" s="225">
        <v>0</v>
      </c>
      <c r="EA453" s="225">
        <v>0</v>
      </c>
      <c r="EB453" s="225">
        <v>0</v>
      </c>
      <c r="EC453" s="225">
        <v>0</v>
      </c>
      <c r="ED453" s="225">
        <v>0</v>
      </c>
    </row>
    <row r="454" spans="1:135" ht="15" x14ac:dyDescent="0.25">
      <c r="A454" s="216">
        <v>127</v>
      </c>
      <c r="B454" s="216">
        <v>124</v>
      </c>
      <c r="C454" s="216" t="s">
        <v>1152</v>
      </c>
      <c r="D454" s="2">
        <v>99712</v>
      </c>
      <c r="E454" s="2">
        <v>99712</v>
      </c>
      <c r="F454" s="217" t="s">
        <v>703</v>
      </c>
      <c r="G454" s="20">
        <v>4</v>
      </c>
      <c r="H454" s="20">
        <v>1</v>
      </c>
      <c r="I454" s="20">
        <v>1</v>
      </c>
      <c r="J454" s="20">
        <v>0</v>
      </c>
      <c r="K454" s="20">
        <v>0</v>
      </c>
      <c r="L454" s="20">
        <v>1</v>
      </c>
      <c r="M454" s="20">
        <v>1</v>
      </c>
      <c r="N454" s="20">
        <v>0</v>
      </c>
      <c r="O454" s="20">
        <v>0</v>
      </c>
      <c r="P454" s="20">
        <v>0</v>
      </c>
      <c r="Q454" s="20">
        <v>1</v>
      </c>
      <c r="R454" s="20">
        <v>0</v>
      </c>
      <c r="S454" s="20">
        <v>1620</v>
      </c>
      <c r="T454" s="20">
        <v>1620</v>
      </c>
      <c r="U454" s="20">
        <v>0</v>
      </c>
      <c r="V454" s="20">
        <v>0</v>
      </c>
      <c r="W454" s="20">
        <v>0</v>
      </c>
      <c r="X454" s="20">
        <v>1620</v>
      </c>
      <c r="Y454" s="20">
        <v>0</v>
      </c>
      <c r="Z454" s="20">
        <v>1</v>
      </c>
      <c r="AA454" s="20">
        <v>0</v>
      </c>
      <c r="AB454" s="218">
        <v>0</v>
      </c>
      <c r="AC454" s="218">
        <v>0</v>
      </c>
      <c r="AD454" s="219">
        <v>1</v>
      </c>
      <c r="AE454" s="220">
        <v>0</v>
      </c>
      <c r="AF454" s="220">
        <v>1</v>
      </c>
      <c r="AG454" s="221">
        <v>1</v>
      </c>
      <c r="AH454" s="220">
        <v>0</v>
      </c>
      <c r="AI454" s="220">
        <v>0</v>
      </c>
      <c r="AJ454" s="220">
        <v>0.90911424514573824</v>
      </c>
      <c r="AK454" s="220">
        <v>0.90911424514573824</v>
      </c>
      <c r="AL454" s="220">
        <v>0</v>
      </c>
      <c r="AM454" s="220">
        <v>0</v>
      </c>
      <c r="AN454" s="220">
        <v>0.91245411038790925</v>
      </c>
      <c r="AO454" s="220">
        <v>0.91245411038790925</v>
      </c>
      <c r="AP454" s="220">
        <v>0</v>
      </c>
      <c r="AQ454" s="220">
        <v>0</v>
      </c>
      <c r="AR454" s="220">
        <v>0</v>
      </c>
      <c r="AS454" s="220">
        <v>0.82648871072690544</v>
      </c>
      <c r="AT454" s="220">
        <v>0.86681754733851879</v>
      </c>
      <c r="AU454" s="220">
        <v>0.90911424514573824</v>
      </c>
      <c r="AV454" s="220">
        <v>0.95347482669745309</v>
      </c>
      <c r="AW454" s="220">
        <v>1</v>
      </c>
      <c r="AX454" s="220">
        <v>0.83257250356379087</v>
      </c>
      <c r="AY454" s="220">
        <v>0.87159864792961517</v>
      </c>
      <c r="AZ454" s="220">
        <v>0.91245411038790925</v>
      </c>
      <c r="BA454" s="220">
        <v>0.9552246387043779</v>
      </c>
      <c r="BB454" s="220">
        <v>1</v>
      </c>
      <c r="BC454" s="220">
        <v>0</v>
      </c>
      <c r="BD454" s="220">
        <v>0</v>
      </c>
      <c r="BE454" s="220">
        <v>0</v>
      </c>
      <c r="BF454" s="220">
        <v>0</v>
      </c>
      <c r="BG454" s="220">
        <v>0</v>
      </c>
      <c r="BH454" s="222">
        <v>1.0134066054705759</v>
      </c>
      <c r="BI454" s="222">
        <v>1.0269929480113955</v>
      </c>
      <c r="BJ454" s="222">
        <v>1.040761437286448</v>
      </c>
      <c r="BK454" s="223">
        <v>1.0339188874653549</v>
      </c>
      <c r="BL454" s="223">
        <v>1.0271213244071997</v>
      </c>
      <c r="BM454" s="223">
        <v>1.034494890244499</v>
      </c>
      <c r="BN454" s="223">
        <v>1.0419213899191793</v>
      </c>
      <c r="BO454" s="223">
        <v>1.0494012034361397</v>
      </c>
      <c r="BP454" s="223">
        <v>1.0569347135282832</v>
      </c>
      <c r="BQ454" s="223">
        <v>1.0645223056761002</v>
      </c>
      <c r="BR454" s="223">
        <v>1.0704981347272684</v>
      </c>
      <c r="BS454" s="223">
        <v>1.076507509841923</v>
      </c>
      <c r="BT454" s="223">
        <v>1.0825506193350853</v>
      </c>
      <c r="BU454" s="223">
        <v>1.0886276525789067</v>
      </c>
      <c r="BV454" s="223">
        <v>1.0947388000086022</v>
      </c>
      <c r="BW454" s="222">
        <v>1.0134066054705759</v>
      </c>
      <c r="BX454" s="222">
        <v>1.0269929480113955</v>
      </c>
      <c r="BY454" s="222">
        <v>1.040761437286448</v>
      </c>
      <c r="BZ454" s="223">
        <v>1.0339188874653549</v>
      </c>
      <c r="CA454" s="223">
        <v>1.0271213244071997</v>
      </c>
      <c r="CB454" s="223">
        <v>1.034494890244499</v>
      </c>
      <c r="CC454" s="223">
        <v>1.0419213899191793</v>
      </c>
      <c r="CD454" s="223">
        <v>1.0494012034361397</v>
      </c>
      <c r="CE454" s="223">
        <v>1.0569347135282832</v>
      </c>
      <c r="CF454" s="223">
        <v>1.0645223056761002</v>
      </c>
      <c r="CG454" s="223">
        <v>1.0704981347272684</v>
      </c>
      <c r="CH454" s="223">
        <v>1.076507509841923</v>
      </c>
      <c r="CI454" s="223">
        <v>1.0825506193350853</v>
      </c>
      <c r="CJ454" s="223">
        <v>1.0886276525789067</v>
      </c>
      <c r="CK454" s="223">
        <v>1.0947388000086022</v>
      </c>
      <c r="CL454" s="222">
        <v>0</v>
      </c>
      <c r="CM454" s="222">
        <v>0</v>
      </c>
      <c r="CN454" s="222">
        <v>0</v>
      </c>
      <c r="CO454" s="223">
        <v>0</v>
      </c>
      <c r="CP454" s="223">
        <v>0</v>
      </c>
      <c r="CQ454" s="223">
        <v>0</v>
      </c>
      <c r="CR454" s="223">
        <v>0</v>
      </c>
      <c r="CS454" s="223">
        <v>0</v>
      </c>
      <c r="CT454" s="223">
        <v>0</v>
      </c>
      <c r="CU454" s="223">
        <v>0</v>
      </c>
      <c r="CV454" s="223">
        <v>0</v>
      </c>
      <c r="CW454" s="223">
        <v>0</v>
      </c>
      <c r="CX454" s="223">
        <v>0</v>
      </c>
      <c r="CY454" s="223">
        <v>0</v>
      </c>
      <c r="CZ454" s="223">
        <v>0</v>
      </c>
      <c r="DA454" s="224">
        <v>0</v>
      </c>
      <c r="DB454" s="224">
        <v>0</v>
      </c>
      <c r="DC454" s="224">
        <v>0</v>
      </c>
      <c r="DD454" s="225">
        <v>0</v>
      </c>
      <c r="DE454" s="225">
        <v>0</v>
      </c>
      <c r="DF454" s="225">
        <v>0</v>
      </c>
      <c r="DG454" s="225">
        <v>0</v>
      </c>
      <c r="DH454" s="225">
        <v>0</v>
      </c>
      <c r="DI454" s="225">
        <v>0</v>
      </c>
      <c r="DJ454" s="225">
        <v>0</v>
      </c>
      <c r="DK454" s="225">
        <v>0</v>
      </c>
      <c r="DL454" s="225">
        <v>0</v>
      </c>
      <c r="DM454" s="225">
        <v>0</v>
      </c>
      <c r="DN454" s="225">
        <v>0</v>
      </c>
      <c r="DO454" s="225">
        <v>0</v>
      </c>
      <c r="DP454" s="224">
        <v>0</v>
      </c>
      <c r="DQ454" s="224">
        <v>0</v>
      </c>
      <c r="DR454" s="224">
        <v>0</v>
      </c>
      <c r="DS454" s="225">
        <v>0</v>
      </c>
      <c r="DT454" s="225">
        <v>0</v>
      </c>
      <c r="DU454" s="225">
        <v>0</v>
      </c>
      <c r="DV454" s="225">
        <v>0</v>
      </c>
      <c r="DW454" s="225">
        <v>0</v>
      </c>
      <c r="DX454" s="225">
        <v>0</v>
      </c>
      <c r="DY454" s="225">
        <v>0</v>
      </c>
      <c r="DZ454" s="225">
        <v>0</v>
      </c>
      <c r="EA454" s="225">
        <v>0</v>
      </c>
      <c r="EB454" s="225">
        <v>0</v>
      </c>
      <c r="EC454" s="225">
        <v>0</v>
      </c>
      <c r="ED454" s="225">
        <v>0</v>
      </c>
    </row>
    <row r="455" spans="1:135" ht="15" x14ac:dyDescent="0.25">
      <c r="A455" s="216">
        <v>122</v>
      </c>
      <c r="B455" s="216">
        <v>125</v>
      </c>
      <c r="C455" s="216" t="s">
        <v>1153</v>
      </c>
      <c r="D455" s="2">
        <v>99712</v>
      </c>
      <c r="E455" s="2">
        <v>99712</v>
      </c>
      <c r="F455" s="217" t="s">
        <v>703</v>
      </c>
      <c r="G455" s="20">
        <v>8</v>
      </c>
      <c r="H455" s="20">
        <v>5</v>
      </c>
      <c r="I455" s="20">
        <v>3</v>
      </c>
      <c r="J455" s="20">
        <v>2</v>
      </c>
      <c r="K455" s="20">
        <v>0</v>
      </c>
      <c r="L455" s="20">
        <v>0</v>
      </c>
      <c r="M455" s="20">
        <v>0</v>
      </c>
      <c r="N455" s="20">
        <v>0</v>
      </c>
      <c r="O455" s="20">
        <v>0</v>
      </c>
      <c r="P455" s="20">
        <v>0</v>
      </c>
      <c r="Q455" s="20">
        <v>0</v>
      </c>
      <c r="R455" s="20">
        <v>0</v>
      </c>
      <c r="S455" s="20">
        <v>834.49503068156923</v>
      </c>
      <c r="T455" s="20">
        <v>834.49503068156923</v>
      </c>
      <c r="U455" s="20">
        <v>1408.3846153846155</v>
      </c>
      <c r="V455" s="20">
        <v>0</v>
      </c>
      <c r="W455" s="20">
        <v>0</v>
      </c>
      <c r="X455" s="20">
        <v>1365.173957061457</v>
      </c>
      <c r="Y455" s="20">
        <v>0.11456167706167707</v>
      </c>
      <c r="Z455" s="20">
        <v>4.8789414414414418</v>
      </c>
      <c r="AA455" s="20">
        <v>6.4968814968814972E-3</v>
      </c>
      <c r="AB455" s="218">
        <v>0</v>
      </c>
      <c r="AC455" s="218">
        <v>0</v>
      </c>
      <c r="AD455" s="219">
        <v>5</v>
      </c>
      <c r="AE455" s="220">
        <v>6.8737006237006237E-2</v>
      </c>
      <c r="AF455" s="220">
        <v>2.9273648648648654</v>
      </c>
      <c r="AG455" s="221">
        <v>2.9961018711018714</v>
      </c>
      <c r="AH455" s="220">
        <v>3.8981288981288983E-3</v>
      </c>
      <c r="AI455" s="220">
        <v>0.10414965256455638</v>
      </c>
      <c r="AJ455" s="220">
        <v>4.4355151656462963</v>
      </c>
      <c r="AK455" s="220">
        <v>4.539664818210853</v>
      </c>
      <c r="AL455" s="220">
        <v>5.9064075178387361E-3</v>
      </c>
      <c r="AM455" s="220">
        <v>6.27193638767157E-2</v>
      </c>
      <c r="AN455" s="220">
        <v>2.6710861035510929</v>
      </c>
      <c r="AO455" s="220">
        <v>2.7338054674278087</v>
      </c>
      <c r="AP455" s="220">
        <v>3.5568637359196047E-3</v>
      </c>
      <c r="AQ455" s="220">
        <v>0</v>
      </c>
      <c r="AR455" s="220">
        <v>0</v>
      </c>
      <c r="AS455" s="220">
        <v>4.127073954422424</v>
      </c>
      <c r="AT455" s="220">
        <v>4.3284561258081187</v>
      </c>
      <c r="AU455" s="220">
        <v>4.539664818210853</v>
      </c>
      <c r="AV455" s="220">
        <v>4.7611795205279535</v>
      </c>
      <c r="AW455" s="220">
        <v>4.9935031185031189</v>
      </c>
      <c r="AX455" s="220">
        <v>2.4944720357554431</v>
      </c>
      <c r="AY455" s="220">
        <v>2.6113983399117813</v>
      </c>
      <c r="AZ455" s="220">
        <v>2.7338054674278083</v>
      </c>
      <c r="BA455" s="220">
        <v>2.8619503273447959</v>
      </c>
      <c r="BB455" s="220">
        <v>2.9961018711018714</v>
      </c>
      <c r="BC455" s="220">
        <v>0</v>
      </c>
      <c r="BD455" s="220">
        <v>0</v>
      </c>
      <c r="BE455" s="220">
        <v>0</v>
      </c>
      <c r="BF455" s="220">
        <v>0</v>
      </c>
      <c r="BG455" s="220">
        <v>0</v>
      </c>
      <c r="BH455" s="222">
        <v>5.0604490447289807</v>
      </c>
      <c r="BI455" s="222">
        <v>5.1282924885756147</v>
      </c>
      <c r="BJ455" s="222">
        <v>5.197045482707666</v>
      </c>
      <c r="BK455" s="223">
        <v>5.1628771888375251</v>
      </c>
      <c r="BL455" s="223">
        <v>5.1289335365084057</v>
      </c>
      <c r="BM455" s="223">
        <v>5.1657534605114472</v>
      </c>
      <c r="BN455" s="223">
        <v>5.2028377097965253</v>
      </c>
      <c r="BO455" s="223">
        <v>5.2401881819192893</v>
      </c>
      <c r="BP455" s="223">
        <v>5.2778067880576822</v>
      </c>
      <c r="BQ455" s="223">
        <v>5.3156954531097362</v>
      </c>
      <c r="BR455" s="223">
        <v>5.3455357741123866</v>
      </c>
      <c r="BS455" s="223">
        <v>5.3755436074876695</v>
      </c>
      <c r="BT455" s="223">
        <v>5.4057198935872313</v>
      </c>
      <c r="BU455" s="223">
        <v>5.436065578041501</v>
      </c>
      <c r="BV455" s="223">
        <v>5.4665816117893176</v>
      </c>
      <c r="BW455" s="222">
        <v>3.0362694268373884</v>
      </c>
      <c r="BX455" s="222">
        <v>3.076975493145369</v>
      </c>
      <c r="BY455" s="222">
        <v>3.1182272896245999</v>
      </c>
      <c r="BZ455" s="223">
        <v>3.0977263133025152</v>
      </c>
      <c r="CA455" s="223">
        <v>3.0773601219050439</v>
      </c>
      <c r="CB455" s="223">
        <v>3.0994520763068683</v>
      </c>
      <c r="CC455" s="223">
        <v>3.1217026258779157</v>
      </c>
      <c r="CD455" s="223">
        <v>3.1441129091515738</v>
      </c>
      <c r="CE455" s="223">
        <v>3.1666840728346095</v>
      </c>
      <c r="CF455" s="223">
        <v>3.189417271865842</v>
      </c>
      <c r="CG455" s="223">
        <v>3.2073214644674324</v>
      </c>
      <c r="CH455" s="223">
        <v>3.2253261644926017</v>
      </c>
      <c r="CI455" s="223">
        <v>3.2434319361523389</v>
      </c>
      <c r="CJ455" s="223">
        <v>3.2616393468249005</v>
      </c>
      <c r="CK455" s="223">
        <v>3.2799489670735911</v>
      </c>
      <c r="CL455" s="222">
        <v>0</v>
      </c>
      <c r="CM455" s="222">
        <v>0</v>
      </c>
      <c r="CN455" s="222">
        <v>0</v>
      </c>
      <c r="CO455" s="223">
        <v>0</v>
      </c>
      <c r="CP455" s="223">
        <v>0</v>
      </c>
      <c r="CQ455" s="223">
        <v>0</v>
      </c>
      <c r="CR455" s="223">
        <v>0</v>
      </c>
      <c r="CS455" s="223">
        <v>0</v>
      </c>
      <c r="CT455" s="223">
        <v>0</v>
      </c>
      <c r="CU455" s="223">
        <v>0</v>
      </c>
      <c r="CV455" s="223">
        <v>0</v>
      </c>
      <c r="CW455" s="223">
        <v>0</v>
      </c>
      <c r="CX455" s="223">
        <v>0</v>
      </c>
      <c r="CY455" s="223">
        <v>0</v>
      </c>
      <c r="CZ455" s="223">
        <v>0</v>
      </c>
      <c r="DA455" s="224">
        <v>6.583982623899272E-3</v>
      </c>
      <c r="DB455" s="224">
        <v>6.6722514813630169E-3</v>
      </c>
      <c r="DC455" s="224">
        <v>6.7617037245741168E-3</v>
      </c>
      <c r="DD455" s="225">
        <v>6.7172484892499681E-3</v>
      </c>
      <c r="DE455" s="225">
        <v>6.6730855275935544E-3</v>
      </c>
      <c r="DF455" s="225">
        <v>6.7209907110479406E-3</v>
      </c>
      <c r="DG455" s="225">
        <v>6.7692397993709677E-3</v>
      </c>
      <c r="DH455" s="225">
        <v>6.8178352614094318E-3</v>
      </c>
      <c r="DI455" s="225">
        <v>6.8667795837336482E-3</v>
      </c>
      <c r="DJ455" s="225">
        <v>6.9160752707646848E-3</v>
      </c>
      <c r="DK455" s="225">
        <v>6.9548995239557465E-3</v>
      </c>
      <c r="DL455" s="225">
        <v>6.9939417219459657E-3</v>
      </c>
      <c r="DM455" s="225">
        <v>7.0332030881957216E-3</v>
      </c>
      <c r="DN455" s="225">
        <v>7.0726848530334382E-3</v>
      </c>
      <c r="DO455" s="225">
        <v>7.112388253694142E-3</v>
      </c>
      <c r="DP455" s="224">
        <v>0</v>
      </c>
      <c r="DQ455" s="224">
        <v>0</v>
      </c>
      <c r="DR455" s="224">
        <v>0</v>
      </c>
      <c r="DS455" s="225">
        <v>0</v>
      </c>
      <c r="DT455" s="225">
        <v>0</v>
      </c>
      <c r="DU455" s="225">
        <v>0</v>
      </c>
      <c r="DV455" s="225">
        <v>0</v>
      </c>
      <c r="DW455" s="225">
        <v>0</v>
      </c>
      <c r="DX455" s="225">
        <v>0</v>
      </c>
      <c r="DY455" s="225">
        <v>0</v>
      </c>
      <c r="DZ455" s="225">
        <v>0</v>
      </c>
      <c r="EA455" s="225">
        <v>0</v>
      </c>
      <c r="EB455" s="225">
        <v>0</v>
      </c>
      <c r="EC455" s="225">
        <v>0</v>
      </c>
      <c r="ED455" s="225">
        <v>0</v>
      </c>
    </row>
    <row r="456" spans="1:135" ht="15" x14ac:dyDescent="0.25">
      <c r="A456" s="216">
        <v>128</v>
      </c>
      <c r="B456" s="216">
        <v>125</v>
      </c>
      <c r="C456" s="216" t="s">
        <v>1154</v>
      </c>
      <c r="D456" s="2">
        <v>99712</v>
      </c>
      <c r="E456" s="2">
        <v>99712</v>
      </c>
      <c r="F456" s="217" t="s">
        <v>703</v>
      </c>
      <c r="G456" s="20">
        <v>2</v>
      </c>
      <c r="H456" s="20">
        <v>1</v>
      </c>
      <c r="I456" s="20">
        <v>1</v>
      </c>
      <c r="J456" s="20">
        <v>0</v>
      </c>
      <c r="K456" s="20">
        <v>0</v>
      </c>
      <c r="L456" s="20">
        <v>22</v>
      </c>
      <c r="M456" s="20">
        <v>22</v>
      </c>
      <c r="N456" s="20">
        <v>0</v>
      </c>
      <c r="O456" s="20">
        <v>0</v>
      </c>
      <c r="P456" s="20">
        <v>0</v>
      </c>
      <c r="Q456" s="20">
        <v>22</v>
      </c>
      <c r="R456" s="20">
        <v>0</v>
      </c>
      <c r="S456" s="20">
        <v>816.09090909090912</v>
      </c>
      <c r="T456" s="20">
        <v>816.09090909090912</v>
      </c>
      <c r="U456" s="20">
        <v>0</v>
      </c>
      <c r="V456" s="20">
        <v>0</v>
      </c>
      <c r="W456" s="20">
        <v>0</v>
      </c>
      <c r="X456" s="20">
        <v>816.09090909090912</v>
      </c>
      <c r="Y456" s="20">
        <v>0</v>
      </c>
      <c r="Z456" s="20">
        <v>1</v>
      </c>
      <c r="AA456" s="20">
        <v>0</v>
      </c>
      <c r="AB456" s="218">
        <v>0</v>
      </c>
      <c r="AC456" s="218">
        <v>0</v>
      </c>
      <c r="AD456" s="219">
        <v>1</v>
      </c>
      <c r="AE456" s="220">
        <v>0</v>
      </c>
      <c r="AF456" s="220">
        <v>1</v>
      </c>
      <c r="AG456" s="221">
        <v>1</v>
      </c>
      <c r="AH456" s="220">
        <v>0</v>
      </c>
      <c r="AI456" s="220">
        <v>0</v>
      </c>
      <c r="AJ456" s="220">
        <v>0.90911424514573824</v>
      </c>
      <c r="AK456" s="220">
        <v>0.90911424514573824</v>
      </c>
      <c r="AL456" s="220">
        <v>0</v>
      </c>
      <c r="AM456" s="220">
        <v>0</v>
      </c>
      <c r="AN456" s="220">
        <v>0.91245411038790925</v>
      </c>
      <c r="AO456" s="220">
        <v>0.91245411038790925</v>
      </c>
      <c r="AP456" s="220">
        <v>0</v>
      </c>
      <c r="AQ456" s="220">
        <v>0</v>
      </c>
      <c r="AR456" s="220">
        <v>0</v>
      </c>
      <c r="AS456" s="220">
        <v>0.82648871072690544</v>
      </c>
      <c r="AT456" s="220">
        <v>0.86681754733851879</v>
      </c>
      <c r="AU456" s="220">
        <v>0.90911424514573824</v>
      </c>
      <c r="AV456" s="220">
        <v>0.95347482669745309</v>
      </c>
      <c r="AW456" s="220">
        <v>1</v>
      </c>
      <c r="AX456" s="220">
        <v>0.83257250356379087</v>
      </c>
      <c r="AY456" s="220">
        <v>0.87159864792961517</v>
      </c>
      <c r="AZ456" s="220">
        <v>0.91245411038790925</v>
      </c>
      <c r="BA456" s="220">
        <v>0.9552246387043779</v>
      </c>
      <c r="BB456" s="220">
        <v>1</v>
      </c>
      <c r="BC456" s="220">
        <v>0</v>
      </c>
      <c r="BD456" s="220">
        <v>0</v>
      </c>
      <c r="BE456" s="220">
        <v>0</v>
      </c>
      <c r="BF456" s="220">
        <v>0</v>
      </c>
      <c r="BG456" s="220">
        <v>0</v>
      </c>
      <c r="BH456" s="222">
        <v>1.0134066054705759</v>
      </c>
      <c r="BI456" s="222">
        <v>1.0269929480113955</v>
      </c>
      <c r="BJ456" s="222">
        <v>1.040761437286448</v>
      </c>
      <c r="BK456" s="223">
        <v>1.0339188874653549</v>
      </c>
      <c r="BL456" s="223">
        <v>1.0271213244071997</v>
      </c>
      <c r="BM456" s="223">
        <v>1.034494890244499</v>
      </c>
      <c r="BN456" s="223">
        <v>1.0419213899191793</v>
      </c>
      <c r="BO456" s="223">
        <v>1.0494012034361397</v>
      </c>
      <c r="BP456" s="223">
        <v>1.0569347135282832</v>
      </c>
      <c r="BQ456" s="223">
        <v>1.0645223056761002</v>
      </c>
      <c r="BR456" s="223">
        <v>1.0704981347272684</v>
      </c>
      <c r="BS456" s="223">
        <v>1.076507509841923</v>
      </c>
      <c r="BT456" s="223">
        <v>1.0825506193350853</v>
      </c>
      <c r="BU456" s="223">
        <v>1.0886276525789067</v>
      </c>
      <c r="BV456" s="223">
        <v>1.0947388000086022</v>
      </c>
      <c r="BW456" s="222">
        <v>1.0134066054705759</v>
      </c>
      <c r="BX456" s="222">
        <v>1.0269929480113955</v>
      </c>
      <c r="BY456" s="222">
        <v>1.040761437286448</v>
      </c>
      <c r="BZ456" s="223">
        <v>1.0339188874653549</v>
      </c>
      <c r="CA456" s="223">
        <v>1.0271213244071997</v>
      </c>
      <c r="CB456" s="223">
        <v>1.034494890244499</v>
      </c>
      <c r="CC456" s="223">
        <v>1.0419213899191793</v>
      </c>
      <c r="CD456" s="223">
        <v>1.0494012034361397</v>
      </c>
      <c r="CE456" s="223">
        <v>1.0569347135282832</v>
      </c>
      <c r="CF456" s="223">
        <v>1.0645223056761002</v>
      </c>
      <c r="CG456" s="223">
        <v>1.0704981347272684</v>
      </c>
      <c r="CH456" s="223">
        <v>1.076507509841923</v>
      </c>
      <c r="CI456" s="223">
        <v>1.0825506193350853</v>
      </c>
      <c r="CJ456" s="223">
        <v>1.0886276525789067</v>
      </c>
      <c r="CK456" s="223">
        <v>1.0947388000086022</v>
      </c>
      <c r="CL456" s="222">
        <v>0</v>
      </c>
      <c r="CM456" s="222">
        <v>0</v>
      </c>
      <c r="CN456" s="222">
        <v>0</v>
      </c>
      <c r="CO456" s="223">
        <v>0</v>
      </c>
      <c r="CP456" s="223">
        <v>0</v>
      </c>
      <c r="CQ456" s="223">
        <v>0</v>
      </c>
      <c r="CR456" s="223">
        <v>0</v>
      </c>
      <c r="CS456" s="223">
        <v>0</v>
      </c>
      <c r="CT456" s="223">
        <v>0</v>
      </c>
      <c r="CU456" s="223">
        <v>0</v>
      </c>
      <c r="CV456" s="223">
        <v>0</v>
      </c>
      <c r="CW456" s="223">
        <v>0</v>
      </c>
      <c r="CX456" s="223">
        <v>0</v>
      </c>
      <c r="CY456" s="223">
        <v>0</v>
      </c>
      <c r="CZ456" s="223">
        <v>0</v>
      </c>
      <c r="DA456" s="224">
        <v>0</v>
      </c>
      <c r="DB456" s="224">
        <v>0</v>
      </c>
      <c r="DC456" s="224">
        <v>0</v>
      </c>
      <c r="DD456" s="225">
        <v>0</v>
      </c>
      <c r="DE456" s="225">
        <v>0</v>
      </c>
      <c r="DF456" s="225">
        <v>0</v>
      </c>
      <c r="DG456" s="225">
        <v>0</v>
      </c>
      <c r="DH456" s="225">
        <v>0</v>
      </c>
      <c r="DI456" s="225">
        <v>0</v>
      </c>
      <c r="DJ456" s="225">
        <v>0</v>
      </c>
      <c r="DK456" s="225">
        <v>0</v>
      </c>
      <c r="DL456" s="225">
        <v>0</v>
      </c>
      <c r="DM456" s="225">
        <v>0</v>
      </c>
      <c r="DN456" s="225">
        <v>0</v>
      </c>
      <c r="DO456" s="225">
        <v>0</v>
      </c>
      <c r="DP456" s="224">
        <v>0</v>
      </c>
      <c r="DQ456" s="224">
        <v>0</v>
      </c>
      <c r="DR456" s="224">
        <v>0</v>
      </c>
      <c r="DS456" s="225">
        <v>0</v>
      </c>
      <c r="DT456" s="225">
        <v>0</v>
      </c>
      <c r="DU456" s="225">
        <v>0</v>
      </c>
      <c r="DV456" s="225">
        <v>0</v>
      </c>
      <c r="DW456" s="225">
        <v>0</v>
      </c>
      <c r="DX456" s="225">
        <v>0</v>
      </c>
      <c r="DY456" s="225">
        <v>0</v>
      </c>
      <c r="DZ456" s="225">
        <v>0</v>
      </c>
      <c r="EA456" s="225">
        <v>0</v>
      </c>
      <c r="EB456" s="225">
        <v>0</v>
      </c>
      <c r="EC456" s="225">
        <v>0</v>
      </c>
      <c r="ED456" s="225">
        <v>0</v>
      </c>
    </row>
    <row r="457" spans="1:135" ht="15" x14ac:dyDescent="0.25">
      <c r="A457" s="216">
        <v>130</v>
      </c>
      <c r="B457" s="216">
        <v>125</v>
      </c>
      <c r="C457" s="216" t="s">
        <v>1155</v>
      </c>
      <c r="D457" s="2">
        <v>99712</v>
      </c>
      <c r="E457" s="2">
        <v>99712</v>
      </c>
      <c r="F457" s="217" t="s">
        <v>703</v>
      </c>
      <c r="G457" s="20">
        <v>1</v>
      </c>
      <c r="H457" s="20">
        <v>1</v>
      </c>
      <c r="I457" s="20">
        <v>1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834.49503068156923</v>
      </c>
      <c r="T457" s="20">
        <v>834.49503068156923</v>
      </c>
      <c r="U457" s="20">
        <v>1408.3846153846155</v>
      </c>
      <c r="V457" s="20">
        <v>0</v>
      </c>
      <c r="W457" s="20">
        <v>0</v>
      </c>
      <c r="X457" s="20">
        <v>1365.173957061457</v>
      </c>
      <c r="Y457" s="20">
        <v>2.2912335412335411E-2</v>
      </c>
      <c r="Z457" s="20">
        <v>0.97578828828828834</v>
      </c>
      <c r="AA457" s="20">
        <v>1.2993762993762994E-3</v>
      </c>
      <c r="AB457" s="218">
        <v>0</v>
      </c>
      <c r="AC457" s="218">
        <v>0</v>
      </c>
      <c r="AD457" s="219">
        <v>1</v>
      </c>
      <c r="AE457" s="220">
        <v>2.2912335412335411E-2</v>
      </c>
      <c r="AF457" s="220">
        <v>0.97578828828828834</v>
      </c>
      <c r="AG457" s="221">
        <v>0.99870062370062374</v>
      </c>
      <c r="AH457" s="220">
        <v>1.2993762993762994E-3</v>
      </c>
      <c r="AI457" s="220">
        <v>2.0829930512911272E-2</v>
      </c>
      <c r="AJ457" s="220">
        <v>0.8871030331292592</v>
      </c>
      <c r="AK457" s="220">
        <v>0.90793296364217047</v>
      </c>
      <c r="AL457" s="220">
        <v>1.1812815035677471E-3</v>
      </c>
      <c r="AM457" s="220">
        <v>2.0906454625571898E-2</v>
      </c>
      <c r="AN457" s="220">
        <v>0.89036203451703089</v>
      </c>
      <c r="AO457" s="220">
        <v>0.91126848914260283</v>
      </c>
      <c r="AP457" s="220">
        <v>1.1856212453065351E-3</v>
      </c>
      <c r="AQ457" s="220">
        <v>0</v>
      </c>
      <c r="AR457" s="220">
        <v>0</v>
      </c>
      <c r="AS457" s="220">
        <v>0.82541479088448488</v>
      </c>
      <c r="AT457" s="220">
        <v>0.86569122516162356</v>
      </c>
      <c r="AU457" s="220">
        <v>0.90793296364217047</v>
      </c>
      <c r="AV457" s="220">
        <v>0.95223590410559056</v>
      </c>
      <c r="AW457" s="220">
        <v>0.99870062370062374</v>
      </c>
      <c r="AX457" s="220">
        <v>0.83149067858514769</v>
      </c>
      <c r="AY457" s="220">
        <v>0.87046611330392698</v>
      </c>
      <c r="AZ457" s="220">
        <v>0.91126848914260272</v>
      </c>
      <c r="BA457" s="220">
        <v>0.95398344244826516</v>
      </c>
      <c r="BB457" s="220">
        <v>0.99870062370062374</v>
      </c>
      <c r="BC457" s="220">
        <v>0</v>
      </c>
      <c r="BD457" s="220">
        <v>0</v>
      </c>
      <c r="BE457" s="220">
        <v>0</v>
      </c>
      <c r="BF457" s="220">
        <v>0</v>
      </c>
      <c r="BG457" s="220">
        <v>0</v>
      </c>
      <c r="BH457" s="222">
        <v>1.0120898089457961</v>
      </c>
      <c r="BI457" s="222">
        <v>1.0256584977151229</v>
      </c>
      <c r="BJ457" s="222">
        <v>1.0394090965415332</v>
      </c>
      <c r="BK457" s="223">
        <v>1.0325754377675052</v>
      </c>
      <c r="BL457" s="223">
        <v>1.0257867073016811</v>
      </c>
      <c r="BM457" s="223">
        <v>1.0331506921022895</v>
      </c>
      <c r="BN457" s="223">
        <v>1.040567541959305</v>
      </c>
      <c r="BO457" s="223">
        <v>1.0480376363838579</v>
      </c>
      <c r="BP457" s="223">
        <v>1.0555613576115364</v>
      </c>
      <c r="BQ457" s="223">
        <v>1.0631390906219473</v>
      </c>
      <c r="BR457" s="223">
        <v>1.0691071548224773</v>
      </c>
      <c r="BS457" s="223">
        <v>1.0751087214975339</v>
      </c>
      <c r="BT457" s="223">
        <v>1.0811439787174464</v>
      </c>
      <c r="BU457" s="223">
        <v>1.0872131156083003</v>
      </c>
      <c r="BV457" s="223">
        <v>1.0933163223578635</v>
      </c>
      <c r="BW457" s="222">
        <v>1.0120898089457961</v>
      </c>
      <c r="BX457" s="222">
        <v>1.0256584977151229</v>
      </c>
      <c r="BY457" s="222">
        <v>1.0394090965415332</v>
      </c>
      <c r="BZ457" s="223">
        <v>1.0325754377675052</v>
      </c>
      <c r="CA457" s="223">
        <v>1.0257867073016811</v>
      </c>
      <c r="CB457" s="223">
        <v>1.0331506921022895</v>
      </c>
      <c r="CC457" s="223">
        <v>1.040567541959305</v>
      </c>
      <c r="CD457" s="223">
        <v>1.0480376363838579</v>
      </c>
      <c r="CE457" s="223">
        <v>1.0555613576115364</v>
      </c>
      <c r="CF457" s="223">
        <v>1.0631390906219473</v>
      </c>
      <c r="CG457" s="223">
        <v>1.0691071548224773</v>
      </c>
      <c r="CH457" s="223">
        <v>1.0751087214975339</v>
      </c>
      <c r="CI457" s="223">
        <v>1.0811439787174464</v>
      </c>
      <c r="CJ457" s="223">
        <v>1.0872131156083003</v>
      </c>
      <c r="CK457" s="223">
        <v>1.0933163223578635</v>
      </c>
      <c r="CL457" s="222">
        <v>0</v>
      </c>
      <c r="CM457" s="222">
        <v>0</v>
      </c>
      <c r="CN457" s="222">
        <v>0</v>
      </c>
      <c r="CO457" s="223">
        <v>0</v>
      </c>
      <c r="CP457" s="223">
        <v>0</v>
      </c>
      <c r="CQ457" s="223">
        <v>0</v>
      </c>
      <c r="CR457" s="223">
        <v>0</v>
      </c>
      <c r="CS457" s="223">
        <v>0</v>
      </c>
      <c r="CT457" s="223">
        <v>0</v>
      </c>
      <c r="CU457" s="223">
        <v>0</v>
      </c>
      <c r="CV457" s="223">
        <v>0</v>
      </c>
      <c r="CW457" s="223">
        <v>0</v>
      </c>
      <c r="CX457" s="223">
        <v>0</v>
      </c>
      <c r="CY457" s="223">
        <v>0</v>
      </c>
      <c r="CZ457" s="223">
        <v>0</v>
      </c>
      <c r="DA457" s="224">
        <v>1.3167965247798544E-3</v>
      </c>
      <c r="DB457" s="224">
        <v>1.3344502962726033E-3</v>
      </c>
      <c r="DC457" s="224">
        <v>1.3523407449148232E-3</v>
      </c>
      <c r="DD457" s="225">
        <v>1.3434496978499935E-3</v>
      </c>
      <c r="DE457" s="225">
        <v>1.3346171055187107E-3</v>
      </c>
      <c r="DF457" s="225">
        <v>1.3441981422095879E-3</v>
      </c>
      <c r="DG457" s="225">
        <v>1.3538479598741934E-3</v>
      </c>
      <c r="DH457" s="225">
        <v>1.3635670522818863E-3</v>
      </c>
      <c r="DI457" s="225">
        <v>1.3733559167467295E-3</v>
      </c>
      <c r="DJ457" s="225">
        <v>1.3832150541529368E-3</v>
      </c>
      <c r="DK457" s="225">
        <v>1.3909799047911492E-3</v>
      </c>
      <c r="DL457" s="225">
        <v>1.3987883443891929E-3</v>
      </c>
      <c r="DM457" s="225">
        <v>1.4066406176391441E-3</v>
      </c>
      <c r="DN457" s="225">
        <v>1.4145369706066876E-3</v>
      </c>
      <c r="DO457" s="225">
        <v>1.4224776507388284E-3</v>
      </c>
      <c r="DP457" s="224">
        <v>0</v>
      </c>
      <c r="DQ457" s="224">
        <v>0</v>
      </c>
      <c r="DR457" s="224">
        <v>0</v>
      </c>
      <c r="DS457" s="225">
        <v>0</v>
      </c>
      <c r="DT457" s="225">
        <v>0</v>
      </c>
      <c r="DU457" s="225">
        <v>0</v>
      </c>
      <c r="DV457" s="225">
        <v>0</v>
      </c>
      <c r="DW457" s="225">
        <v>0</v>
      </c>
      <c r="DX457" s="225">
        <v>0</v>
      </c>
      <c r="DY457" s="225">
        <v>0</v>
      </c>
      <c r="DZ457" s="225">
        <v>0</v>
      </c>
      <c r="EA457" s="225">
        <v>0</v>
      </c>
      <c r="EB457" s="225">
        <v>0</v>
      </c>
      <c r="EC457" s="225">
        <v>0</v>
      </c>
      <c r="ED457" s="225">
        <v>0</v>
      </c>
    </row>
    <row r="458" spans="1:135" ht="15" x14ac:dyDescent="0.25">
      <c r="A458" s="216">
        <v>135</v>
      </c>
      <c r="B458" s="216">
        <v>129</v>
      </c>
      <c r="C458" s="216" t="s">
        <v>1156</v>
      </c>
      <c r="D458" s="2">
        <v>99712</v>
      </c>
      <c r="E458" s="2">
        <v>99712</v>
      </c>
      <c r="F458" s="217" t="s">
        <v>703</v>
      </c>
      <c r="G458" s="20">
        <v>20</v>
      </c>
      <c r="H458" s="20">
        <v>30</v>
      </c>
      <c r="I458" s="20">
        <v>13</v>
      </c>
      <c r="J458" s="20">
        <v>17</v>
      </c>
      <c r="K458" s="20">
        <v>0</v>
      </c>
      <c r="L458" s="20">
        <v>0</v>
      </c>
      <c r="M458" s="20">
        <v>0</v>
      </c>
      <c r="N458" s="20">
        <v>0</v>
      </c>
      <c r="O458" s="20">
        <v>0</v>
      </c>
      <c r="P458" s="20">
        <v>0</v>
      </c>
      <c r="Q458" s="20">
        <v>0</v>
      </c>
      <c r="R458" s="20">
        <v>0</v>
      </c>
      <c r="S458" s="20">
        <v>834.49503068156923</v>
      </c>
      <c r="T458" s="20">
        <v>834.49503068156923</v>
      </c>
      <c r="U458" s="20">
        <v>1408.3846153846155</v>
      </c>
      <c r="V458" s="20">
        <v>0</v>
      </c>
      <c r="W458" s="20">
        <v>0</v>
      </c>
      <c r="X458" s="20">
        <v>1365.173957061457</v>
      </c>
      <c r="Y458" s="20">
        <v>0.68737006237006237</v>
      </c>
      <c r="Z458" s="20">
        <v>29.273648648648649</v>
      </c>
      <c r="AA458" s="20">
        <v>3.8981288981288983E-2</v>
      </c>
      <c r="AB458" s="218">
        <v>0</v>
      </c>
      <c r="AC458" s="218">
        <v>0</v>
      </c>
      <c r="AD458" s="219">
        <v>30</v>
      </c>
      <c r="AE458" s="220">
        <v>0.29786036036036034</v>
      </c>
      <c r="AF458" s="220">
        <v>12.685247747747749</v>
      </c>
      <c r="AG458" s="221">
        <v>12.983108108108109</v>
      </c>
      <c r="AH458" s="220">
        <v>1.6891891891891893E-2</v>
      </c>
      <c r="AI458" s="220">
        <v>0.6248979153873383</v>
      </c>
      <c r="AJ458" s="220">
        <v>26.613090993877776</v>
      </c>
      <c r="AK458" s="220">
        <v>27.237988909265116</v>
      </c>
      <c r="AL458" s="220">
        <v>3.5438445107032417E-2</v>
      </c>
      <c r="AM458" s="220">
        <v>0.27178391013243469</v>
      </c>
      <c r="AN458" s="220">
        <v>11.574706448721402</v>
      </c>
      <c r="AO458" s="220">
        <v>11.846490358853837</v>
      </c>
      <c r="AP458" s="220">
        <v>1.5413076188984954E-2</v>
      </c>
      <c r="AQ458" s="220">
        <v>0</v>
      </c>
      <c r="AR458" s="220">
        <v>0</v>
      </c>
      <c r="AS458" s="220">
        <v>24.762443726534542</v>
      </c>
      <c r="AT458" s="220">
        <v>25.970736754848705</v>
      </c>
      <c r="AU458" s="220">
        <v>27.237988909265113</v>
      </c>
      <c r="AV458" s="220">
        <v>28.567077123167714</v>
      </c>
      <c r="AW458" s="220">
        <v>29.96101871101871</v>
      </c>
      <c r="AX458" s="220">
        <v>10.80937882160692</v>
      </c>
      <c r="AY458" s="220">
        <v>11.316059472951052</v>
      </c>
      <c r="AZ458" s="220">
        <v>11.846490358853837</v>
      </c>
      <c r="BA458" s="220">
        <v>12.401784751827448</v>
      </c>
      <c r="BB458" s="220">
        <v>12.983108108108109</v>
      </c>
      <c r="BC458" s="220">
        <v>0</v>
      </c>
      <c r="BD458" s="220">
        <v>0</v>
      </c>
      <c r="BE458" s="220">
        <v>0</v>
      </c>
      <c r="BF458" s="220">
        <v>0</v>
      </c>
      <c r="BG458" s="220">
        <v>0</v>
      </c>
      <c r="BH458" s="222">
        <v>30.362694268373883</v>
      </c>
      <c r="BI458" s="222">
        <v>30.769754931453686</v>
      </c>
      <c r="BJ458" s="222">
        <v>31.182272896245994</v>
      </c>
      <c r="BK458" s="223">
        <v>30.977263133025147</v>
      </c>
      <c r="BL458" s="223">
        <v>30.77360121905043</v>
      </c>
      <c r="BM458" s="223">
        <v>30.994520763068678</v>
      </c>
      <c r="BN458" s="223">
        <v>31.21702625877915</v>
      </c>
      <c r="BO458" s="223">
        <v>31.441129091515734</v>
      </c>
      <c r="BP458" s="223">
        <v>31.666840728346088</v>
      </c>
      <c r="BQ458" s="223">
        <v>31.894172718658417</v>
      </c>
      <c r="BR458" s="223">
        <v>32.073214644674316</v>
      </c>
      <c r="BS458" s="223">
        <v>32.253261644926013</v>
      </c>
      <c r="BT458" s="223">
        <v>32.434319361523386</v>
      </c>
      <c r="BU458" s="223">
        <v>32.616393468249001</v>
      </c>
      <c r="BV458" s="223">
        <v>32.799489670735902</v>
      </c>
      <c r="BW458" s="222">
        <v>13.157167516295349</v>
      </c>
      <c r="BX458" s="222">
        <v>13.333560470296598</v>
      </c>
      <c r="BY458" s="222">
        <v>13.512318255039931</v>
      </c>
      <c r="BZ458" s="223">
        <v>13.423480690977565</v>
      </c>
      <c r="CA458" s="223">
        <v>13.335227194921854</v>
      </c>
      <c r="CB458" s="223">
        <v>13.430958997329761</v>
      </c>
      <c r="CC458" s="223">
        <v>13.527378045470966</v>
      </c>
      <c r="CD458" s="223">
        <v>13.624489272990152</v>
      </c>
      <c r="CE458" s="223">
        <v>13.722297648949972</v>
      </c>
      <c r="CF458" s="223">
        <v>13.820808178085313</v>
      </c>
      <c r="CG458" s="223">
        <v>13.898393012692203</v>
      </c>
      <c r="CH458" s="223">
        <v>13.976413379467939</v>
      </c>
      <c r="CI458" s="223">
        <v>14.054871723326801</v>
      </c>
      <c r="CJ458" s="223">
        <v>14.1337705029079</v>
      </c>
      <c r="CK458" s="223">
        <v>14.213112190652225</v>
      </c>
      <c r="CL458" s="222">
        <v>0</v>
      </c>
      <c r="CM458" s="222">
        <v>0</v>
      </c>
      <c r="CN458" s="222">
        <v>0</v>
      </c>
      <c r="CO458" s="223">
        <v>0</v>
      </c>
      <c r="CP458" s="223">
        <v>0</v>
      </c>
      <c r="CQ458" s="223">
        <v>0</v>
      </c>
      <c r="CR458" s="223">
        <v>0</v>
      </c>
      <c r="CS458" s="223">
        <v>0</v>
      </c>
      <c r="CT458" s="223">
        <v>0</v>
      </c>
      <c r="CU458" s="223">
        <v>0</v>
      </c>
      <c r="CV458" s="223">
        <v>0</v>
      </c>
      <c r="CW458" s="223">
        <v>0</v>
      </c>
      <c r="CX458" s="223">
        <v>0</v>
      </c>
      <c r="CY458" s="223">
        <v>0</v>
      </c>
      <c r="CZ458" s="223">
        <v>0</v>
      </c>
      <c r="DA458" s="224">
        <v>3.9503895743395634E-2</v>
      </c>
      <c r="DB458" s="224">
        <v>4.0033508888178103E-2</v>
      </c>
      <c r="DC458" s="224">
        <v>4.0570222347444701E-2</v>
      </c>
      <c r="DD458" s="225">
        <v>4.0303490935499807E-2</v>
      </c>
      <c r="DE458" s="225">
        <v>4.0038513165561326E-2</v>
      </c>
      <c r="DF458" s="225">
        <v>4.032594426628764E-2</v>
      </c>
      <c r="DG458" s="225">
        <v>4.0615438796225804E-2</v>
      </c>
      <c r="DH458" s="225">
        <v>4.0907011568456594E-2</v>
      </c>
      <c r="DI458" s="225">
        <v>4.1200677502401889E-2</v>
      </c>
      <c r="DJ458" s="225">
        <v>4.1496451624588107E-2</v>
      </c>
      <c r="DK458" s="225">
        <v>4.1729397143734477E-2</v>
      </c>
      <c r="DL458" s="225">
        <v>4.1963650331675796E-2</v>
      </c>
      <c r="DM458" s="225">
        <v>4.2199218529174326E-2</v>
      </c>
      <c r="DN458" s="225">
        <v>4.2436109118200629E-2</v>
      </c>
      <c r="DO458" s="225">
        <v>4.2674329522164857E-2</v>
      </c>
      <c r="DP458" s="224">
        <v>0</v>
      </c>
      <c r="DQ458" s="224">
        <v>0</v>
      </c>
      <c r="DR458" s="224">
        <v>0</v>
      </c>
      <c r="DS458" s="225">
        <v>0</v>
      </c>
      <c r="DT458" s="225">
        <v>0</v>
      </c>
      <c r="DU458" s="225">
        <v>0</v>
      </c>
      <c r="DV458" s="225">
        <v>0</v>
      </c>
      <c r="DW458" s="225">
        <v>0</v>
      </c>
      <c r="DX458" s="225">
        <v>0</v>
      </c>
      <c r="DY458" s="225">
        <v>0</v>
      </c>
      <c r="DZ458" s="225">
        <v>0</v>
      </c>
      <c r="EA458" s="225">
        <v>0</v>
      </c>
      <c r="EB458" s="225">
        <v>0</v>
      </c>
      <c r="EC458" s="225">
        <v>0</v>
      </c>
      <c r="ED458" s="225">
        <v>0</v>
      </c>
    </row>
    <row r="459" spans="1:135" ht="15" x14ac:dyDescent="0.25">
      <c r="A459" s="227">
        <v>157</v>
      </c>
      <c r="B459" s="227">
        <v>134</v>
      </c>
      <c r="C459" s="227" t="s">
        <v>1157</v>
      </c>
      <c r="D459" s="21">
        <v>99712</v>
      </c>
      <c r="E459" s="21">
        <v>99712</v>
      </c>
      <c r="F459" s="228" t="s">
        <v>703</v>
      </c>
      <c r="G459" s="77">
        <v>2</v>
      </c>
      <c r="H459" s="77">
        <v>2</v>
      </c>
      <c r="I459" s="77">
        <v>1</v>
      </c>
      <c r="J459" s="77">
        <v>1</v>
      </c>
      <c r="K459" s="77">
        <v>0</v>
      </c>
      <c r="L459" s="77">
        <v>0</v>
      </c>
      <c r="M459" s="77">
        <v>0</v>
      </c>
      <c r="N459" s="77">
        <v>0</v>
      </c>
      <c r="O459" s="77">
        <v>0</v>
      </c>
      <c r="P459" s="77">
        <v>0</v>
      </c>
      <c r="Q459" s="77">
        <v>0</v>
      </c>
      <c r="R459" s="77">
        <v>0</v>
      </c>
      <c r="S459" s="77">
        <v>834.49503068156923</v>
      </c>
      <c r="T459" s="77">
        <v>834.49503068156923</v>
      </c>
      <c r="U459" s="77">
        <v>1408.3846153846155</v>
      </c>
      <c r="V459" s="77">
        <v>0</v>
      </c>
      <c r="W459" s="77">
        <v>0</v>
      </c>
      <c r="X459" s="77">
        <v>1365.173957061457</v>
      </c>
      <c r="Y459" s="77">
        <v>4.5824670824670823E-2</v>
      </c>
      <c r="Z459" s="77">
        <v>1.9515765765765767</v>
      </c>
      <c r="AA459" s="77">
        <v>2.5987525987525989E-3</v>
      </c>
      <c r="AB459" s="229">
        <v>0</v>
      </c>
      <c r="AC459" s="229">
        <v>0</v>
      </c>
      <c r="AD459" s="230">
        <v>2</v>
      </c>
      <c r="AE459" s="231">
        <v>2.2912335412335411E-2</v>
      </c>
      <c r="AF459" s="231">
        <v>0.97578828828828834</v>
      </c>
      <c r="AG459" s="232">
        <v>0.99870062370062374</v>
      </c>
      <c r="AH459" s="231">
        <v>1.2993762993762994E-3</v>
      </c>
      <c r="AI459" s="231">
        <v>4.1659861025822545E-2</v>
      </c>
      <c r="AJ459" s="231">
        <v>1.7742060662585184</v>
      </c>
      <c r="AK459" s="231">
        <v>1.8158659272843409</v>
      </c>
      <c r="AL459" s="231">
        <v>2.3625630071354943E-3</v>
      </c>
      <c r="AM459" s="231">
        <v>2.0906454625571898E-2</v>
      </c>
      <c r="AN459" s="231">
        <v>0.89036203451703089</v>
      </c>
      <c r="AO459" s="231">
        <v>0.91126848914260283</v>
      </c>
      <c r="AP459" s="231">
        <v>1.1856212453065351E-3</v>
      </c>
      <c r="AQ459" s="231">
        <v>0</v>
      </c>
      <c r="AR459" s="231">
        <v>0</v>
      </c>
      <c r="AS459" s="231">
        <v>1.6508295817689698</v>
      </c>
      <c r="AT459" s="231">
        <v>1.7313824503232471</v>
      </c>
      <c r="AU459" s="231">
        <v>1.8158659272843409</v>
      </c>
      <c r="AV459" s="231">
        <v>1.9044718082111811</v>
      </c>
      <c r="AW459" s="231">
        <v>1.9974012474012475</v>
      </c>
      <c r="AX459" s="231">
        <v>0.83149067858514769</v>
      </c>
      <c r="AY459" s="231">
        <v>0.87046611330392698</v>
      </c>
      <c r="AZ459" s="231">
        <v>0.91126848914260272</v>
      </c>
      <c r="BA459" s="231">
        <v>0.95398344244826516</v>
      </c>
      <c r="BB459" s="231">
        <v>0.99870062370062374</v>
      </c>
      <c r="BC459" s="231">
        <v>0</v>
      </c>
      <c r="BD459" s="231">
        <v>0</v>
      </c>
      <c r="BE459" s="231">
        <v>0</v>
      </c>
      <c r="BF459" s="231">
        <v>0</v>
      </c>
      <c r="BG459" s="231">
        <v>0</v>
      </c>
      <c r="BH459" s="233">
        <v>2.0241796178915923</v>
      </c>
      <c r="BI459" s="233">
        <v>2.0513169954302457</v>
      </c>
      <c r="BJ459" s="233">
        <v>2.0788181930830665</v>
      </c>
      <c r="BK459" s="234">
        <v>2.0651508755350103</v>
      </c>
      <c r="BL459" s="234">
        <v>2.0515734146033622</v>
      </c>
      <c r="BM459" s="234">
        <v>2.066301384204579</v>
      </c>
      <c r="BN459" s="234">
        <v>2.08113508391861</v>
      </c>
      <c r="BO459" s="234">
        <v>2.0960752727677159</v>
      </c>
      <c r="BP459" s="234">
        <v>2.1111227152230727</v>
      </c>
      <c r="BQ459" s="234">
        <v>2.1262781812438947</v>
      </c>
      <c r="BR459" s="234">
        <v>2.1382143096449546</v>
      </c>
      <c r="BS459" s="234">
        <v>2.1502174429950678</v>
      </c>
      <c r="BT459" s="234">
        <v>2.1622879574348928</v>
      </c>
      <c r="BU459" s="234">
        <v>2.1744262312166005</v>
      </c>
      <c r="BV459" s="234">
        <v>2.1866326447157269</v>
      </c>
      <c r="BW459" s="233">
        <v>1.0120898089457961</v>
      </c>
      <c r="BX459" s="233">
        <v>1.0256584977151229</v>
      </c>
      <c r="BY459" s="233">
        <v>1.0394090965415332</v>
      </c>
      <c r="BZ459" s="234">
        <v>1.0325754377675052</v>
      </c>
      <c r="CA459" s="234">
        <v>1.0257867073016811</v>
      </c>
      <c r="CB459" s="234">
        <v>1.0331506921022895</v>
      </c>
      <c r="CC459" s="234">
        <v>1.040567541959305</v>
      </c>
      <c r="CD459" s="234">
        <v>1.0480376363838579</v>
      </c>
      <c r="CE459" s="234">
        <v>1.0555613576115364</v>
      </c>
      <c r="CF459" s="234">
        <v>1.0631390906219473</v>
      </c>
      <c r="CG459" s="234">
        <v>1.0691071548224773</v>
      </c>
      <c r="CH459" s="234">
        <v>1.0751087214975339</v>
      </c>
      <c r="CI459" s="234">
        <v>1.0811439787174464</v>
      </c>
      <c r="CJ459" s="234">
        <v>1.0872131156083003</v>
      </c>
      <c r="CK459" s="234">
        <v>1.0933163223578635</v>
      </c>
      <c r="CL459" s="233">
        <v>0</v>
      </c>
      <c r="CM459" s="233">
        <v>0</v>
      </c>
      <c r="CN459" s="233">
        <v>0</v>
      </c>
      <c r="CO459" s="234">
        <v>0</v>
      </c>
      <c r="CP459" s="234">
        <v>0</v>
      </c>
      <c r="CQ459" s="234">
        <v>0</v>
      </c>
      <c r="CR459" s="234">
        <v>0</v>
      </c>
      <c r="CS459" s="234">
        <v>0</v>
      </c>
      <c r="CT459" s="234">
        <v>0</v>
      </c>
      <c r="CU459" s="234">
        <v>0</v>
      </c>
      <c r="CV459" s="234">
        <v>0</v>
      </c>
      <c r="CW459" s="234">
        <v>0</v>
      </c>
      <c r="CX459" s="234">
        <v>0</v>
      </c>
      <c r="CY459" s="234">
        <v>0</v>
      </c>
      <c r="CZ459" s="234">
        <v>0</v>
      </c>
      <c r="DA459" s="235">
        <v>2.6335930495597088E-3</v>
      </c>
      <c r="DB459" s="235">
        <v>2.6689005925452066E-3</v>
      </c>
      <c r="DC459" s="235">
        <v>2.7046814898296465E-3</v>
      </c>
      <c r="DD459" s="236">
        <v>2.6868993956999871E-3</v>
      </c>
      <c r="DE459" s="236">
        <v>2.6692342110374214E-3</v>
      </c>
      <c r="DF459" s="236">
        <v>2.6883962844191757E-3</v>
      </c>
      <c r="DG459" s="236">
        <v>2.7076959197483868E-3</v>
      </c>
      <c r="DH459" s="236">
        <v>2.7271341045637726E-3</v>
      </c>
      <c r="DI459" s="236">
        <v>2.7467118334934589E-3</v>
      </c>
      <c r="DJ459" s="236">
        <v>2.7664301083058737E-3</v>
      </c>
      <c r="DK459" s="236">
        <v>2.7819598095822984E-3</v>
      </c>
      <c r="DL459" s="236">
        <v>2.7975766887783859E-3</v>
      </c>
      <c r="DM459" s="236">
        <v>2.8132812352782881E-3</v>
      </c>
      <c r="DN459" s="236">
        <v>2.8290739412133751E-3</v>
      </c>
      <c r="DO459" s="236">
        <v>2.8449553014776568E-3</v>
      </c>
      <c r="DP459" s="235">
        <v>0</v>
      </c>
      <c r="DQ459" s="235">
        <v>0</v>
      </c>
      <c r="DR459" s="235">
        <v>0</v>
      </c>
      <c r="DS459" s="236">
        <v>0</v>
      </c>
      <c r="DT459" s="236">
        <v>0</v>
      </c>
      <c r="DU459" s="236">
        <v>0</v>
      </c>
      <c r="DV459" s="236">
        <v>0</v>
      </c>
      <c r="DW459" s="236">
        <v>0</v>
      </c>
      <c r="DX459" s="236">
        <v>0</v>
      </c>
      <c r="DY459" s="236">
        <v>0</v>
      </c>
      <c r="DZ459" s="236">
        <v>0</v>
      </c>
      <c r="EA459" s="236">
        <v>0</v>
      </c>
      <c r="EB459" s="236">
        <v>0</v>
      </c>
      <c r="EC459" s="236">
        <v>0</v>
      </c>
      <c r="ED459" s="236">
        <v>0</v>
      </c>
    </row>
    <row r="460" spans="1:135" ht="15" x14ac:dyDescent="0.25">
      <c r="A460"/>
      <c r="B460"/>
      <c r="C460" s="195" t="s">
        <v>390</v>
      </c>
      <c r="D460" s="195"/>
      <c r="E460" s="195"/>
      <c r="F460" s="205">
        <v>244</v>
      </c>
      <c r="G460" s="79">
        <v>97581</v>
      </c>
      <c r="H460" s="79">
        <v>41783</v>
      </c>
      <c r="I460" s="79">
        <v>36441</v>
      </c>
      <c r="J460" s="79">
        <v>5342</v>
      </c>
      <c r="K460" s="79">
        <v>529</v>
      </c>
      <c r="L460" s="79">
        <v>22529</v>
      </c>
      <c r="M460" s="79">
        <v>23058</v>
      </c>
      <c r="N460" s="79">
        <v>1668</v>
      </c>
      <c r="O460" s="79">
        <v>30</v>
      </c>
      <c r="P460" s="79">
        <v>45</v>
      </c>
      <c r="Q460" s="79">
        <v>24801</v>
      </c>
      <c r="R460" s="79">
        <v>8059.2098298676747</v>
      </c>
      <c r="S460" s="79">
        <v>2191.4200807847665</v>
      </c>
      <c r="T460" s="79">
        <v>2273.1421409939667</v>
      </c>
      <c r="U460" s="79">
        <v>9867.815347721822</v>
      </c>
      <c r="V460" s="79">
        <v>4421.5</v>
      </c>
      <c r="W460" s="79">
        <v>22620.711111111112</v>
      </c>
      <c r="X460" s="79">
        <v>2796.2527475896877</v>
      </c>
      <c r="Y460" s="79">
        <v>1723.0790522968232</v>
      </c>
      <c r="Z460" s="79">
        <v>39958.78813928843</v>
      </c>
      <c r="AA460" s="79">
        <v>101.13280841474675</v>
      </c>
      <c r="AB460" s="237">
        <v>1668</v>
      </c>
      <c r="AC460" s="237">
        <v>45</v>
      </c>
      <c r="AD460" s="238">
        <v>43496</v>
      </c>
      <c r="AE460" s="79">
        <v>1455.6729814296343</v>
      </c>
      <c r="AF460" s="79">
        <v>34899.769602710629</v>
      </c>
      <c r="AG460" s="239">
        <v>36355.442584140263</v>
      </c>
      <c r="AH460" s="79">
        <v>85.557415859728692</v>
      </c>
      <c r="AI460" s="79">
        <v>1643.9067438153506</v>
      </c>
      <c r="AJ460" s="79">
        <v>38014.835934217743</v>
      </c>
      <c r="AK460" s="79">
        <v>39658.742678033093</v>
      </c>
      <c r="AL460" s="79">
        <v>99.92567161211872</v>
      </c>
      <c r="AM460" s="79">
        <v>1398.3635072844274</v>
      </c>
      <c r="AN460" s="79">
        <v>33353.505137145046</v>
      </c>
      <c r="AO460" s="79">
        <v>34751.868644429473</v>
      </c>
      <c r="AP460" s="79">
        <v>84.779842969035542</v>
      </c>
      <c r="AQ460" s="79">
        <v>1617.0074941395769</v>
      </c>
      <c r="AR460" s="79">
        <v>44.767575530227653</v>
      </c>
      <c r="AS460" s="79">
        <v>37787.114195794493</v>
      </c>
      <c r="AT460" s="79">
        <v>38704.569597861955</v>
      </c>
      <c r="AU460" s="79">
        <v>39658.742678033064</v>
      </c>
      <c r="AV460" s="79">
        <v>40650.774187393195</v>
      </c>
      <c r="AW460" s="79">
        <v>41681.867191585196</v>
      </c>
      <c r="AX460" s="79">
        <v>33274.729572709875</v>
      </c>
      <c r="AY460" s="79">
        <v>33997.809701671242</v>
      </c>
      <c r="AZ460" s="79">
        <v>34751.86864442948</v>
      </c>
      <c r="BA460" s="79">
        <v>35537.520282353558</v>
      </c>
      <c r="BB460" s="79">
        <v>36355.442584140248</v>
      </c>
      <c r="BC460" s="79">
        <v>1568.4694983924705</v>
      </c>
      <c r="BD460" s="79">
        <v>1592.4401435542591</v>
      </c>
      <c r="BE460" s="79">
        <v>1617.0074941395769</v>
      </c>
      <c r="BF460" s="79">
        <v>1642.1883466948743</v>
      </c>
      <c r="BG460" s="79">
        <v>1668</v>
      </c>
      <c r="BH460" s="79">
        <v>42184.122437038641</v>
      </c>
      <c r="BI460" s="79">
        <v>42693.961884089709</v>
      </c>
      <c r="BJ460" s="79">
        <v>43211.520118765708</v>
      </c>
      <c r="BK460" s="240">
        <v>43492.345704192732</v>
      </c>
      <c r="BL460" s="240">
        <v>43773.504408190929</v>
      </c>
      <c r="BM460" s="240">
        <v>44159.597672946467</v>
      </c>
      <c r="BN460" s="240">
        <v>44546.082902874114</v>
      </c>
      <c r="BO460" s="240">
        <v>44993.443877491911</v>
      </c>
      <c r="BP460" s="240">
        <v>45441.202465212598</v>
      </c>
      <c r="BQ460" s="240">
        <v>46584.052600311741</v>
      </c>
      <c r="BR460" s="240">
        <v>47922.989982291612</v>
      </c>
      <c r="BS460" s="240">
        <v>48535.96006654713</v>
      </c>
      <c r="BT460" s="240">
        <v>48892.88790105837</v>
      </c>
      <c r="BU460" s="240">
        <v>49261.178770593287</v>
      </c>
      <c r="BV460" s="240">
        <v>49637.500534491941</v>
      </c>
      <c r="BW460" s="79">
        <v>36799.021318671854</v>
      </c>
      <c r="BX460" s="79">
        <v>37249.374060835311</v>
      </c>
      <c r="BY460" s="79">
        <v>37706.621947830106</v>
      </c>
      <c r="BZ460" s="240">
        <v>37965.816543091001</v>
      </c>
      <c r="CA460" s="240">
        <v>38225.260139804341</v>
      </c>
      <c r="CB460" s="240">
        <v>38563.140846596994</v>
      </c>
      <c r="CC460" s="240">
        <v>38901.314541849613</v>
      </c>
      <c r="CD460" s="240">
        <v>39293.983461666619</v>
      </c>
      <c r="CE460" s="240">
        <v>39686.94959169237</v>
      </c>
      <c r="CF460" s="240">
        <v>40702.763153235588</v>
      </c>
      <c r="CG460" s="240">
        <v>41896.074779974522</v>
      </c>
      <c r="CH460" s="240">
        <v>42438.773177208932</v>
      </c>
      <c r="CI460" s="240">
        <v>42751.981926971814</v>
      </c>
      <c r="CJ460" s="240">
        <v>43075.336327126483</v>
      </c>
      <c r="CK460" s="240">
        <v>43405.850066937506</v>
      </c>
      <c r="CL460" s="79">
        <v>1692.4690545722417</v>
      </c>
      <c r="CM460" s="79">
        <v>1717.3556270726835</v>
      </c>
      <c r="CN460" s="79">
        <v>1742.6675394014253</v>
      </c>
      <c r="CO460" s="240">
        <v>1777.5515002930695</v>
      </c>
      <c r="CP460" s="240">
        <v>1812.4395742072984</v>
      </c>
      <c r="CQ460" s="240">
        <v>1848.6232775335832</v>
      </c>
      <c r="CR460" s="240">
        <v>1884.811820462779</v>
      </c>
      <c r="CS460" s="240">
        <v>1927.4940447495592</v>
      </c>
      <c r="CT460" s="240">
        <v>1970.181178374379</v>
      </c>
      <c r="CU460" s="240">
        <v>2087.3064149296451</v>
      </c>
      <c r="CV460" s="240">
        <v>2226.5729593863289</v>
      </c>
      <c r="CW460" s="240">
        <v>2288.0316851931607</v>
      </c>
      <c r="CX460" s="240">
        <v>2322.0329058786269</v>
      </c>
      <c r="CY460" s="240">
        <v>2357.2278135108163</v>
      </c>
      <c r="CZ460" s="240">
        <v>2393.2592498847657</v>
      </c>
      <c r="DA460" s="79">
        <v>102.43246808374707</v>
      </c>
      <c r="DB460" s="79">
        <v>103.74927950089808</v>
      </c>
      <c r="DC460" s="79">
        <v>105.08347126371459</v>
      </c>
      <c r="DD460" s="240">
        <v>105.85634389860192</v>
      </c>
      <c r="DE460" s="240">
        <v>106.62940022828539</v>
      </c>
      <c r="DF460" s="240">
        <v>107.46032163789667</v>
      </c>
      <c r="DG460" s="240">
        <v>108.29145919265447</v>
      </c>
      <c r="DH460" s="240">
        <v>109.26891026941541</v>
      </c>
      <c r="DI460" s="240">
        <v>110.24658060581602</v>
      </c>
      <c r="DJ460" s="240">
        <v>112.90266581827041</v>
      </c>
      <c r="DK460" s="240">
        <v>116.05469719975815</v>
      </c>
      <c r="DL460" s="240">
        <v>117.45251618581557</v>
      </c>
      <c r="DM460" s="240">
        <v>118.23133759751533</v>
      </c>
      <c r="DN460" s="240">
        <v>119.037140853209</v>
      </c>
      <c r="DO460" s="240">
        <v>119.86187373363805</v>
      </c>
      <c r="DP460" s="79">
        <v>45.541755641191791</v>
      </c>
      <c r="DQ460" s="79">
        <v>46.090498420310297</v>
      </c>
      <c r="DR460" s="79">
        <v>46.646320809758933</v>
      </c>
      <c r="DS460" s="240">
        <v>47.002444682383391</v>
      </c>
      <c r="DT460" s="240">
        <v>47.358568555007864</v>
      </c>
      <c r="DU460" s="240">
        <v>47.714692427632336</v>
      </c>
      <c r="DV460" s="240">
        <v>48.070816300256794</v>
      </c>
      <c r="DW460" s="240">
        <v>48.491909422126056</v>
      </c>
      <c r="DX460" s="240">
        <v>48.913002543995326</v>
      </c>
      <c r="DY460" s="240">
        <v>50.080393562373601</v>
      </c>
      <c r="DZ460" s="240">
        <v>51.471260056191007</v>
      </c>
      <c r="EA460" s="240">
        <v>52.081962150217983</v>
      </c>
      <c r="EB460" s="240">
        <v>52.417332919649354</v>
      </c>
      <c r="EC460" s="240">
        <v>52.764640994836633</v>
      </c>
      <c r="ED460" s="240">
        <v>53.120305184053088</v>
      </c>
    </row>
    <row r="461" spans="1:135" ht="15" x14ac:dyDescent="0.25">
      <c r="Z461" s="79">
        <v>41783</v>
      </c>
      <c r="AD461" s="241"/>
      <c r="AG461" s="79">
        <v>36440.999999999993</v>
      </c>
      <c r="AO461" s="241"/>
      <c r="BV461" s="242">
        <v>1.1487098902807538</v>
      </c>
      <c r="CK461" s="242">
        <v>1.1511466109850068</v>
      </c>
      <c r="CZ461" s="242">
        <v>1.3733309399375206</v>
      </c>
      <c r="DO461" s="242">
        <v>1.1406348904561403</v>
      </c>
      <c r="ED461" s="242">
        <v>1.1387887460770481</v>
      </c>
      <c r="EE461" s="243"/>
    </row>
    <row r="462" spans="1:135" ht="15" x14ac:dyDescent="0.25">
      <c r="C462" s="244" t="s">
        <v>1158</v>
      </c>
      <c r="G462" s="79">
        <v>85961</v>
      </c>
      <c r="H462" s="79">
        <v>35685</v>
      </c>
      <c r="I462" s="79">
        <v>32093</v>
      </c>
      <c r="J462" s="79">
        <v>3592</v>
      </c>
      <c r="K462" s="79">
        <v>511</v>
      </c>
      <c r="L462" s="79">
        <v>20198</v>
      </c>
      <c r="M462" s="79">
        <v>20709</v>
      </c>
      <c r="N462" s="79">
        <v>1609</v>
      </c>
      <c r="O462" s="79">
        <v>30</v>
      </c>
      <c r="P462" s="79">
        <v>45</v>
      </c>
      <c r="Q462" s="79">
        <v>22393</v>
      </c>
      <c r="R462" s="79">
        <v>774104.65070895897</v>
      </c>
      <c r="S462" s="79">
        <v>496285.48631449911</v>
      </c>
      <c r="T462" s="79">
        <v>506880.16903114202</v>
      </c>
      <c r="U462" s="79">
        <v>1038454.0093164516</v>
      </c>
      <c r="V462" s="79">
        <v>42947.482758620688</v>
      </c>
      <c r="W462" s="79">
        <v>57842.808270676687</v>
      </c>
      <c r="X462" s="79">
        <v>681270.88641935075</v>
      </c>
      <c r="Y462" s="79">
        <v>1614.7303807280366</v>
      </c>
      <c r="Z462" s="79">
        <v>33973.070022915424</v>
      </c>
      <c r="AA462" s="79">
        <v>97.199596356534698</v>
      </c>
      <c r="AB462" s="79">
        <v>1609</v>
      </c>
      <c r="AC462" s="79">
        <v>45</v>
      </c>
      <c r="AD462" s="79">
        <v>37339</v>
      </c>
      <c r="AE462" s="79">
        <v>1375.7899408732408</v>
      </c>
      <c r="AF462" s="79">
        <v>30634.166936406324</v>
      </c>
      <c r="AG462" s="79">
        <v>32009.956877279561</v>
      </c>
      <c r="AH462" s="79">
        <v>83.043122720435534</v>
      </c>
      <c r="AI462" s="79">
        <v>1539.7239581564361</v>
      </c>
      <c r="AJ462" s="79">
        <v>32299.303057306934</v>
      </c>
      <c r="AK462" s="79">
        <v>33839.027015463354</v>
      </c>
      <c r="AL462" s="79">
        <v>96.069119500122966</v>
      </c>
      <c r="AM462" s="79">
        <v>1320.487652482529</v>
      </c>
      <c r="AN462" s="79">
        <v>29225.099575527911</v>
      </c>
      <c r="AO462" s="79">
        <v>30545.587228010445</v>
      </c>
      <c r="AP462" s="79">
        <v>82.243376244827985</v>
      </c>
      <c r="AQ462" s="79">
        <v>1561.484430255754</v>
      </c>
      <c r="AR462" s="79">
        <v>44.767575530227653</v>
      </c>
      <c r="AS462" s="79">
        <v>32202.168529267714</v>
      </c>
      <c r="AT462" s="79">
        <v>33007.122377380947</v>
      </c>
      <c r="AU462" s="79">
        <v>33839.027015463354</v>
      </c>
      <c r="AV462" s="79">
        <v>34698.900101202169</v>
      </c>
      <c r="AW462" s="79">
        <v>35587.800403643458</v>
      </c>
      <c r="AX462" s="79">
        <v>29172.306855156905</v>
      </c>
      <c r="AY462" s="79">
        <v>29847.960737788013</v>
      </c>
      <c r="AZ462" s="79">
        <v>30545.587228010441</v>
      </c>
      <c r="BA462" s="79">
        <v>31265.978412635606</v>
      </c>
      <c r="BB462" s="79">
        <v>32009.956877279561</v>
      </c>
      <c r="BC462" s="79">
        <v>1516.2064183560797</v>
      </c>
      <c r="BD462" s="79">
        <v>1538.5732906351541</v>
      </c>
      <c r="BE462" s="79">
        <v>1561.484430255754</v>
      </c>
      <c r="BF462" s="79">
        <v>1584.9548493321872</v>
      </c>
      <c r="BG462" s="79">
        <v>1609</v>
      </c>
      <c r="BH462" s="79">
        <v>36031.408028875012</v>
      </c>
      <c r="BI462" s="79">
        <v>36481.925371155972</v>
      </c>
      <c r="BJ462" s="79">
        <v>36939.478074157225</v>
      </c>
      <c r="BK462" s="79">
        <v>37231.887346153853</v>
      </c>
      <c r="BL462" s="79">
        <v>37524.431438708038</v>
      </c>
      <c r="BM462" s="79">
        <v>37859.444901676361</v>
      </c>
      <c r="BN462" s="79">
        <v>38194.617001741535</v>
      </c>
      <c r="BO462" s="79">
        <v>38587.040628010123</v>
      </c>
      <c r="BP462" s="79">
        <v>38979.625177219874</v>
      </c>
      <c r="BQ462" s="79">
        <v>40028.131169260756</v>
      </c>
      <c r="BR462" s="79">
        <v>41268.171006382319</v>
      </c>
      <c r="BS462" s="79">
        <v>41822.794088063529</v>
      </c>
      <c r="BT462" s="79">
        <v>42135.589280588676</v>
      </c>
      <c r="BU462" s="79">
        <v>42458.975248070703</v>
      </c>
      <c r="BV462" s="79">
        <v>42789.805828501587</v>
      </c>
      <c r="BW462" s="79">
        <v>32410.710036832301</v>
      </c>
      <c r="BX462" s="79">
        <v>32817.725965581965</v>
      </c>
      <c r="BY462" s="79">
        <v>33231.118725223052</v>
      </c>
      <c r="BZ462" s="79">
        <v>33493.374682769812</v>
      </c>
      <c r="CA462" s="79">
        <v>33755.751059495109</v>
      </c>
      <c r="CB462" s="79">
        <v>34056.060276680357</v>
      </c>
      <c r="CC462" s="79">
        <v>34356.51118552783</v>
      </c>
      <c r="CD462" s="79">
        <v>34708.295464717623</v>
      </c>
      <c r="CE462" s="245">
        <v>35060.223477242536</v>
      </c>
      <c r="CF462" s="79">
        <v>36000.27472521396</v>
      </c>
      <c r="CG462" s="79">
        <v>37112.079106293444</v>
      </c>
      <c r="CH462" s="79">
        <v>37609.312739387911</v>
      </c>
      <c r="CI462" s="79">
        <v>37889.714056929617</v>
      </c>
      <c r="CJ462" s="79">
        <v>38179.611109584381</v>
      </c>
      <c r="CK462" s="79">
        <v>38476.182928384085</v>
      </c>
      <c r="CL462" s="79">
        <v>1632.7483813699484</v>
      </c>
      <c r="CM462" s="79">
        <v>1656.9045855039067</v>
      </c>
      <c r="CN462" s="79">
        <v>1681.476291599585</v>
      </c>
      <c r="CO462" s="79">
        <v>1716.4263708145834</v>
      </c>
      <c r="CP462" s="79">
        <v>1751.3788179209994</v>
      </c>
      <c r="CQ462" s="79">
        <v>1787.0771665394652</v>
      </c>
      <c r="CR462" s="79">
        <v>1822.7783013459384</v>
      </c>
      <c r="CS462" s="79">
        <v>1864.9346867863435</v>
      </c>
      <c r="CT462" s="79">
        <v>1907.0938985616808</v>
      </c>
      <c r="CU462" s="79">
        <v>2023.27142066294</v>
      </c>
      <c r="CV462" s="79">
        <v>2161.5276976038731</v>
      </c>
      <c r="CW462" s="79">
        <v>2222.4115039263284</v>
      </c>
      <c r="CX462" s="79">
        <v>2255.9905963857627</v>
      </c>
      <c r="CY462" s="79">
        <v>2290.7553786407575</v>
      </c>
      <c r="CZ462" s="79">
        <v>2326.3506894522206</v>
      </c>
      <c r="DA462" s="79">
        <v>98.468818497451934</v>
      </c>
      <c r="DB462" s="79">
        <v>99.754906666117947</v>
      </c>
      <c r="DC462" s="79">
        <v>101.05808637483767</v>
      </c>
      <c r="DD462" s="79">
        <v>101.84549135884315</v>
      </c>
      <c r="DE462" s="79">
        <v>102.63292509851692</v>
      </c>
      <c r="DF462" s="79">
        <v>103.42941706454246</v>
      </c>
      <c r="DG462" s="79">
        <v>104.22594286602906</v>
      </c>
      <c r="DH462" s="79">
        <v>105.16695043854551</v>
      </c>
      <c r="DI462" s="79">
        <v>106.1079923340673</v>
      </c>
      <c r="DJ462" s="79">
        <v>108.70833084137864</v>
      </c>
      <c r="DK462" s="79">
        <v>111.80449749840577</v>
      </c>
      <c r="DL462" s="79">
        <v>113.16612734543388</v>
      </c>
      <c r="DM462" s="79">
        <v>113.91562800703515</v>
      </c>
      <c r="DN462" s="79">
        <v>114.69169085146456</v>
      </c>
      <c r="DO462" s="79">
        <v>115.48635385084822</v>
      </c>
      <c r="DP462" s="79">
        <v>45.541755641191791</v>
      </c>
      <c r="DQ462" s="79">
        <v>46.090498420310297</v>
      </c>
      <c r="DR462" s="79">
        <v>46.646320809758933</v>
      </c>
      <c r="DS462" s="79">
        <v>47.002444682383391</v>
      </c>
      <c r="DT462" s="79">
        <v>47.358568555007864</v>
      </c>
      <c r="DU462" s="79">
        <v>47.714692427632336</v>
      </c>
      <c r="DV462" s="79">
        <v>48.070816300256794</v>
      </c>
      <c r="DW462" s="79">
        <v>48.491909422126056</v>
      </c>
      <c r="DX462" s="79">
        <v>48.913002543995326</v>
      </c>
      <c r="DY462" s="79">
        <v>50.080393562373601</v>
      </c>
      <c r="DZ462" s="79">
        <v>51.471260056191007</v>
      </c>
      <c r="EA462" s="79">
        <v>52.081962150217983</v>
      </c>
      <c r="EB462" s="79">
        <v>52.417332919649354</v>
      </c>
      <c r="EC462" s="79">
        <v>52.764640994836633</v>
      </c>
      <c r="ED462" s="79">
        <v>53.120305184053088</v>
      </c>
    </row>
  </sheetData>
  <mergeCells count="20">
    <mergeCell ref="DA4:DO4"/>
    <mergeCell ref="DP4:ED4"/>
    <mergeCell ref="AM4:AP4"/>
    <mergeCell ref="AQ4:AR4"/>
    <mergeCell ref="AS4:AW4"/>
    <mergeCell ref="AX4:BB4"/>
    <mergeCell ref="BC4:BG4"/>
    <mergeCell ref="BH4:BV4"/>
    <mergeCell ref="A1:X1"/>
    <mergeCell ref="AI1:AR1"/>
    <mergeCell ref="AS1:BG1"/>
    <mergeCell ref="BH1:CZ1"/>
    <mergeCell ref="G4:J4"/>
    <mergeCell ref="K4:Q4"/>
    <mergeCell ref="R4:X4"/>
    <mergeCell ref="Y4:AD4"/>
    <mergeCell ref="AE4:AH4"/>
    <mergeCell ref="AI4:AL4"/>
    <mergeCell ref="BW4:CK4"/>
    <mergeCell ref="CL4:CZ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CC"/>
    <pageSetUpPr fitToPage="1"/>
  </sheetPr>
  <dimension ref="A1:AD72"/>
  <sheetViews>
    <sheetView zoomScaleNormal="100" workbookViewId="0">
      <selection sqref="A1:B1"/>
    </sheetView>
  </sheetViews>
  <sheetFormatPr defaultRowHeight="15" x14ac:dyDescent="0.25"/>
  <cols>
    <col min="1" max="1" width="33.140625" style="15" customWidth="1"/>
    <col min="2" max="2" width="13.85546875" style="15" customWidth="1"/>
    <col min="3" max="3" width="14.85546875" style="15" customWidth="1"/>
    <col min="4" max="4" width="9.28515625" style="15" bestFit="1" customWidth="1"/>
    <col min="5" max="5" width="9.85546875" style="15" bestFit="1" customWidth="1"/>
    <col min="6" max="6" width="9.28515625" style="15" bestFit="1" customWidth="1"/>
    <col min="7" max="7" width="9.85546875" style="15" bestFit="1" customWidth="1"/>
    <col min="8" max="14" width="9.28515625" style="15" bestFit="1" customWidth="1"/>
    <col min="15" max="15" width="11.7109375" style="15" customWidth="1"/>
    <col min="16" max="17" width="9.28515625" style="15" bestFit="1" customWidth="1"/>
    <col min="18" max="18" width="12.7109375" style="15" customWidth="1"/>
    <col min="19" max="19" width="9.28515625" style="15" bestFit="1" customWidth="1"/>
    <col min="20" max="20" width="12.7109375" style="15" customWidth="1"/>
    <col min="21" max="22" width="9.28515625" style="15" bestFit="1" customWidth="1"/>
    <col min="23" max="23" width="12.28515625" style="15" customWidth="1"/>
    <col min="24" max="24" width="11.140625" style="15" customWidth="1"/>
    <col min="25" max="25" width="12" style="15" customWidth="1"/>
    <col min="26" max="257" width="8.85546875" style="15"/>
    <col min="258" max="258" width="33.140625" style="15" customWidth="1"/>
    <col min="259" max="259" width="13.85546875" style="15" customWidth="1"/>
    <col min="260" max="260" width="14.85546875" style="15" customWidth="1"/>
    <col min="261" max="513" width="8.85546875" style="15"/>
    <col min="514" max="514" width="33.140625" style="15" customWidth="1"/>
    <col min="515" max="515" width="13.85546875" style="15" customWidth="1"/>
    <col min="516" max="516" width="14.85546875" style="15" customWidth="1"/>
    <col min="517" max="769" width="8.85546875" style="15"/>
    <col min="770" max="770" width="33.140625" style="15" customWidth="1"/>
    <col min="771" max="771" width="13.85546875" style="15" customWidth="1"/>
    <col min="772" max="772" width="14.85546875" style="15" customWidth="1"/>
    <col min="773" max="1025" width="8.85546875" style="15"/>
    <col min="1026" max="1026" width="33.140625" style="15" customWidth="1"/>
    <col min="1027" max="1027" width="13.85546875" style="15" customWidth="1"/>
    <col min="1028" max="1028" width="14.85546875" style="15" customWidth="1"/>
    <col min="1029" max="1281" width="8.85546875" style="15"/>
    <col min="1282" max="1282" width="33.140625" style="15" customWidth="1"/>
    <col min="1283" max="1283" width="13.85546875" style="15" customWidth="1"/>
    <col min="1284" max="1284" width="14.85546875" style="15" customWidth="1"/>
    <col min="1285" max="1537" width="8.85546875" style="15"/>
    <col min="1538" max="1538" width="33.140625" style="15" customWidth="1"/>
    <col min="1539" max="1539" width="13.85546875" style="15" customWidth="1"/>
    <col min="1540" max="1540" width="14.85546875" style="15" customWidth="1"/>
    <col min="1541" max="1793" width="8.85546875" style="15"/>
    <col min="1794" max="1794" width="33.140625" style="15" customWidth="1"/>
    <col min="1795" max="1795" width="13.85546875" style="15" customWidth="1"/>
    <col min="1796" max="1796" width="14.85546875" style="15" customWidth="1"/>
    <col min="1797" max="2049" width="8.85546875" style="15"/>
    <col min="2050" max="2050" width="33.140625" style="15" customWidth="1"/>
    <col min="2051" max="2051" width="13.85546875" style="15" customWidth="1"/>
    <col min="2052" max="2052" width="14.85546875" style="15" customWidth="1"/>
    <col min="2053" max="2305" width="8.85546875" style="15"/>
    <col min="2306" max="2306" width="33.140625" style="15" customWidth="1"/>
    <col min="2307" max="2307" width="13.85546875" style="15" customWidth="1"/>
    <col min="2308" max="2308" width="14.85546875" style="15" customWidth="1"/>
    <col min="2309" max="2561" width="8.85546875" style="15"/>
    <col min="2562" max="2562" width="33.140625" style="15" customWidth="1"/>
    <col min="2563" max="2563" width="13.85546875" style="15" customWidth="1"/>
    <col min="2564" max="2564" width="14.85546875" style="15" customWidth="1"/>
    <col min="2565" max="2817" width="8.85546875" style="15"/>
    <col min="2818" max="2818" width="33.140625" style="15" customWidth="1"/>
    <col min="2819" max="2819" width="13.85546875" style="15" customWidth="1"/>
    <col min="2820" max="2820" width="14.85546875" style="15" customWidth="1"/>
    <col min="2821" max="3073" width="8.85546875" style="15"/>
    <col min="3074" max="3074" width="33.140625" style="15" customWidth="1"/>
    <col min="3075" max="3075" width="13.85546875" style="15" customWidth="1"/>
    <col min="3076" max="3076" width="14.85546875" style="15" customWidth="1"/>
    <col min="3077" max="3329" width="8.85546875" style="15"/>
    <col min="3330" max="3330" width="33.140625" style="15" customWidth="1"/>
    <col min="3331" max="3331" width="13.85546875" style="15" customWidth="1"/>
    <col min="3332" max="3332" width="14.85546875" style="15" customWidth="1"/>
    <col min="3333" max="3585" width="8.85546875" style="15"/>
    <col min="3586" max="3586" width="33.140625" style="15" customWidth="1"/>
    <col min="3587" max="3587" width="13.85546875" style="15" customWidth="1"/>
    <col min="3588" max="3588" width="14.85546875" style="15" customWidth="1"/>
    <col min="3589" max="3841" width="8.85546875" style="15"/>
    <col min="3842" max="3842" width="33.140625" style="15" customWidth="1"/>
    <col min="3843" max="3843" width="13.85546875" style="15" customWidth="1"/>
    <col min="3844" max="3844" width="14.85546875" style="15" customWidth="1"/>
    <col min="3845" max="4097" width="8.85546875" style="15"/>
    <col min="4098" max="4098" width="33.140625" style="15" customWidth="1"/>
    <col min="4099" max="4099" width="13.85546875" style="15" customWidth="1"/>
    <col min="4100" max="4100" width="14.85546875" style="15" customWidth="1"/>
    <col min="4101" max="4353" width="8.85546875" style="15"/>
    <col min="4354" max="4354" width="33.140625" style="15" customWidth="1"/>
    <col min="4355" max="4355" width="13.85546875" style="15" customWidth="1"/>
    <col min="4356" max="4356" width="14.85546875" style="15" customWidth="1"/>
    <col min="4357" max="4609" width="8.85546875" style="15"/>
    <col min="4610" max="4610" width="33.140625" style="15" customWidth="1"/>
    <col min="4611" max="4611" width="13.85546875" style="15" customWidth="1"/>
    <col min="4612" max="4612" width="14.85546875" style="15" customWidth="1"/>
    <col min="4613" max="4865" width="8.85546875" style="15"/>
    <col min="4866" max="4866" width="33.140625" style="15" customWidth="1"/>
    <col min="4867" max="4867" width="13.85546875" style="15" customWidth="1"/>
    <col min="4868" max="4868" width="14.85546875" style="15" customWidth="1"/>
    <col min="4869" max="5121" width="8.85546875" style="15"/>
    <col min="5122" max="5122" width="33.140625" style="15" customWidth="1"/>
    <col min="5123" max="5123" width="13.85546875" style="15" customWidth="1"/>
    <col min="5124" max="5124" width="14.85546875" style="15" customWidth="1"/>
    <col min="5125" max="5377" width="8.85546875" style="15"/>
    <col min="5378" max="5378" width="33.140625" style="15" customWidth="1"/>
    <col min="5379" max="5379" width="13.85546875" style="15" customWidth="1"/>
    <col min="5380" max="5380" width="14.85546875" style="15" customWidth="1"/>
    <col min="5381" max="5633" width="8.85546875" style="15"/>
    <col min="5634" max="5634" width="33.140625" style="15" customWidth="1"/>
    <col min="5635" max="5635" width="13.85546875" style="15" customWidth="1"/>
    <col min="5636" max="5636" width="14.85546875" style="15" customWidth="1"/>
    <col min="5637" max="5889" width="8.85546875" style="15"/>
    <col min="5890" max="5890" width="33.140625" style="15" customWidth="1"/>
    <col min="5891" max="5891" width="13.85546875" style="15" customWidth="1"/>
    <col min="5892" max="5892" width="14.85546875" style="15" customWidth="1"/>
    <col min="5893" max="6145" width="8.85546875" style="15"/>
    <col min="6146" max="6146" width="33.140625" style="15" customWidth="1"/>
    <col min="6147" max="6147" width="13.85546875" style="15" customWidth="1"/>
    <col min="6148" max="6148" width="14.85546875" style="15" customWidth="1"/>
    <col min="6149" max="6401" width="8.85546875" style="15"/>
    <col min="6402" max="6402" width="33.140625" style="15" customWidth="1"/>
    <col min="6403" max="6403" width="13.85546875" style="15" customWidth="1"/>
    <col min="6404" max="6404" width="14.85546875" style="15" customWidth="1"/>
    <col min="6405" max="6657" width="8.85546875" style="15"/>
    <col min="6658" max="6658" width="33.140625" style="15" customWidth="1"/>
    <col min="6659" max="6659" width="13.85546875" style="15" customWidth="1"/>
    <col min="6660" max="6660" width="14.85546875" style="15" customWidth="1"/>
    <col min="6661" max="6913" width="8.85546875" style="15"/>
    <col min="6914" max="6914" width="33.140625" style="15" customWidth="1"/>
    <col min="6915" max="6915" width="13.85546875" style="15" customWidth="1"/>
    <col min="6916" max="6916" width="14.85546875" style="15" customWidth="1"/>
    <col min="6917" max="7169" width="8.85546875" style="15"/>
    <col min="7170" max="7170" width="33.140625" style="15" customWidth="1"/>
    <col min="7171" max="7171" width="13.85546875" style="15" customWidth="1"/>
    <col min="7172" max="7172" width="14.85546875" style="15" customWidth="1"/>
    <col min="7173" max="7425" width="8.85546875" style="15"/>
    <col min="7426" max="7426" width="33.140625" style="15" customWidth="1"/>
    <col min="7427" max="7427" width="13.85546875" style="15" customWidth="1"/>
    <col min="7428" max="7428" width="14.85546875" style="15" customWidth="1"/>
    <col min="7429" max="7681" width="8.85546875" style="15"/>
    <col min="7682" max="7682" width="33.140625" style="15" customWidth="1"/>
    <col min="7683" max="7683" width="13.85546875" style="15" customWidth="1"/>
    <col min="7684" max="7684" width="14.85546875" style="15" customWidth="1"/>
    <col min="7685" max="7937" width="8.85546875" style="15"/>
    <col min="7938" max="7938" width="33.140625" style="15" customWidth="1"/>
    <col min="7939" max="7939" width="13.85546875" style="15" customWidth="1"/>
    <col min="7940" max="7940" width="14.85546875" style="15" customWidth="1"/>
    <col min="7941" max="8193" width="8.85546875" style="15"/>
    <col min="8194" max="8194" width="33.140625" style="15" customWidth="1"/>
    <col min="8195" max="8195" width="13.85546875" style="15" customWidth="1"/>
    <col min="8196" max="8196" width="14.85546875" style="15" customWidth="1"/>
    <col min="8197" max="8449" width="8.85546875" style="15"/>
    <col min="8450" max="8450" width="33.140625" style="15" customWidth="1"/>
    <col min="8451" max="8451" width="13.85546875" style="15" customWidth="1"/>
    <col min="8452" max="8452" width="14.85546875" style="15" customWidth="1"/>
    <col min="8453" max="8705" width="8.85546875" style="15"/>
    <col min="8706" max="8706" width="33.140625" style="15" customWidth="1"/>
    <col min="8707" max="8707" width="13.85546875" style="15" customWidth="1"/>
    <col min="8708" max="8708" width="14.85546875" style="15" customWidth="1"/>
    <col min="8709" max="8961" width="8.85546875" style="15"/>
    <col min="8962" max="8962" width="33.140625" style="15" customWidth="1"/>
    <col min="8963" max="8963" width="13.85546875" style="15" customWidth="1"/>
    <col min="8964" max="8964" width="14.85546875" style="15" customWidth="1"/>
    <col min="8965" max="9217" width="8.85546875" style="15"/>
    <col min="9218" max="9218" width="33.140625" style="15" customWidth="1"/>
    <col min="9219" max="9219" width="13.85546875" style="15" customWidth="1"/>
    <col min="9220" max="9220" width="14.85546875" style="15" customWidth="1"/>
    <col min="9221" max="9473" width="8.85546875" style="15"/>
    <col min="9474" max="9474" width="33.140625" style="15" customWidth="1"/>
    <col min="9475" max="9475" width="13.85546875" style="15" customWidth="1"/>
    <col min="9476" max="9476" width="14.85546875" style="15" customWidth="1"/>
    <col min="9477" max="9729" width="8.85546875" style="15"/>
    <col min="9730" max="9730" width="33.140625" style="15" customWidth="1"/>
    <col min="9731" max="9731" width="13.85546875" style="15" customWidth="1"/>
    <col min="9732" max="9732" width="14.85546875" style="15" customWidth="1"/>
    <col min="9733" max="9985" width="8.85546875" style="15"/>
    <col min="9986" max="9986" width="33.140625" style="15" customWidth="1"/>
    <col min="9987" max="9987" width="13.85546875" style="15" customWidth="1"/>
    <col min="9988" max="9988" width="14.85546875" style="15" customWidth="1"/>
    <col min="9989" max="10241" width="8.85546875" style="15"/>
    <col min="10242" max="10242" width="33.140625" style="15" customWidth="1"/>
    <col min="10243" max="10243" width="13.85546875" style="15" customWidth="1"/>
    <col min="10244" max="10244" width="14.85546875" style="15" customWidth="1"/>
    <col min="10245" max="10497" width="8.85546875" style="15"/>
    <col min="10498" max="10498" width="33.140625" style="15" customWidth="1"/>
    <col min="10499" max="10499" width="13.85546875" style="15" customWidth="1"/>
    <col min="10500" max="10500" width="14.85546875" style="15" customWidth="1"/>
    <col min="10501" max="10753" width="8.85546875" style="15"/>
    <col min="10754" max="10754" width="33.140625" style="15" customWidth="1"/>
    <col min="10755" max="10755" width="13.85546875" style="15" customWidth="1"/>
    <col min="10756" max="10756" width="14.85546875" style="15" customWidth="1"/>
    <col min="10757" max="11009" width="8.85546875" style="15"/>
    <col min="11010" max="11010" width="33.140625" style="15" customWidth="1"/>
    <col min="11011" max="11011" width="13.85546875" style="15" customWidth="1"/>
    <col min="11012" max="11012" width="14.85546875" style="15" customWidth="1"/>
    <col min="11013" max="11265" width="8.85546875" style="15"/>
    <col min="11266" max="11266" width="33.140625" style="15" customWidth="1"/>
    <col min="11267" max="11267" width="13.85546875" style="15" customWidth="1"/>
    <col min="11268" max="11268" width="14.85546875" style="15" customWidth="1"/>
    <col min="11269" max="11521" width="8.85546875" style="15"/>
    <col min="11522" max="11522" width="33.140625" style="15" customWidth="1"/>
    <col min="11523" max="11523" width="13.85546875" style="15" customWidth="1"/>
    <col min="11524" max="11524" width="14.85546875" style="15" customWidth="1"/>
    <col min="11525" max="11777" width="8.85546875" style="15"/>
    <col min="11778" max="11778" width="33.140625" style="15" customWidth="1"/>
    <col min="11779" max="11779" width="13.85546875" style="15" customWidth="1"/>
    <col min="11780" max="11780" width="14.85546875" style="15" customWidth="1"/>
    <col min="11781" max="12033" width="8.85546875" style="15"/>
    <col min="12034" max="12034" width="33.140625" style="15" customWidth="1"/>
    <col min="12035" max="12035" width="13.85546875" style="15" customWidth="1"/>
    <col min="12036" max="12036" width="14.85546875" style="15" customWidth="1"/>
    <col min="12037" max="12289" width="8.85546875" style="15"/>
    <col min="12290" max="12290" width="33.140625" style="15" customWidth="1"/>
    <col min="12291" max="12291" width="13.85546875" style="15" customWidth="1"/>
    <col min="12292" max="12292" width="14.85546875" style="15" customWidth="1"/>
    <col min="12293" max="12545" width="8.85546875" style="15"/>
    <col min="12546" max="12546" width="33.140625" style="15" customWidth="1"/>
    <col min="12547" max="12547" width="13.85546875" style="15" customWidth="1"/>
    <col min="12548" max="12548" width="14.85546875" style="15" customWidth="1"/>
    <col min="12549" max="12801" width="8.85546875" style="15"/>
    <col min="12802" max="12802" width="33.140625" style="15" customWidth="1"/>
    <col min="12803" max="12803" width="13.85546875" style="15" customWidth="1"/>
    <col min="12804" max="12804" width="14.85546875" style="15" customWidth="1"/>
    <col min="12805" max="13057" width="8.85546875" style="15"/>
    <col min="13058" max="13058" width="33.140625" style="15" customWidth="1"/>
    <col min="13059" max="13059" width="13.85546875" style="15" customWidth="1"/>
    <col min="13060" max="13060" width="14.85546875" style="15" customWidth="1"/>
    <col min="13061" max="13313" width="8.85546875" style="15"/>
    <col min="13314" max="13314" width="33.140625" style="15" customWidth="1"/>
    <col min="13315" max="13315" width="13.85546875" style="15" customWidth="1"/>
    <col min="13316" max="13316" width="14.85546875" style="15" customWidth="1"/>
    <col min="13317" max="13569" width="8.85546875" style="15"/>
    <col min="13570" max="13570" width="33.140625" style="15" customWidth="1"/>
    <col min="13571" max="13571" width="13.85546875" style="15" customWidth="1"/>
    <col min="13572" max="13572" width="14.85546875" style="15" customWidth="1"/>
    <col min="13573" max="13825" width="8.85546875" style="15"/>
    <col min="13826" max="13826" width="33.140625" style="15" customWidth="1"/>
    <col min="13827" max="13827" width="13.85546875" style="15" customWidth="1"/>
    <col min="13828" max="13828" width="14.85546875" style="15" customWidth="1"/>
    <col min="13829" max="14081" width="8.85546875" style="15"/>
    <col min="14082" max="14082" width="33.140625" style="15" customWidth="1"/>
    <col min="14083" max="14083" width="13.85546875" style="15" customWidth="1"/>
    <col min="14084" max="14084" width="14.85546875" style="15" customWidth="1"/>
    <col min="14085" max="14337" width="8.85546875" style="15"/>
    <col min="14338" max="14338" width="33.140625" style="15" customWidth="1"/>
    <col min="14339" max="14339" width="13.85546875" style="15" customWidth="1"/>
    <col min="14340" max="14340" width="14.85546875" style="15" customWidth="1"/>
    <col min="14341" max="14593" width="8.85546875" style="15"/>
    <col min="14594" max="14594" width="33.140625" style="15" customWidth="1"/>
    <col min="14595" max="14595" width="13.85546875" style="15" customWidth="1"/>
    <col min="14596" max="14596" width="14.85546875" style="15" customWidth="1"/>
    <col min="14597" max="14849" width="8.85546875" style="15"/>
    <col min="14850" max="14850" width="33.140625" style="15" customWidth="1"/>
    <col min="14851" max="14851" width="13.85546875" style="15" customWidth="1"/>
    <col min="14852" max="14852" width="14.85546875" style="15" customWidth="1"/>
    <col min="14853" max="15105" width="8.85546875" style="15"/>
    <col min="15106" max="15106" width="33.140625" style="15" customWidth="1"/>
    <col min="15107" max="15107" width="13.85546875" style="15" customWidth="1"/>
    <col min="15108" max="15108" width="14.85546875" style="15" customWidth="1"/>
    <col min="15109" max="15361" width="8.85546875" style="15"/>
    <col min="15362" max="15362" width="33.140625" style="15" customWidth="1"/>
    <col min="15363" max="15363" width="13.85546875" style="15" customWidth="1"/>
    <col min="15364" max="15364" width="14.85546875" style="15" customWidth="1"/>
    <col min="15365" max="15617" width="8.85546875" style="15"/>
    <col min="15618" max="15618" width="33.140625" style="15" customWidth="1"/>
    <col min="15619" max="15619" width="13.85546875" style="15" customWidth="1"/>
    <col min="15620" max="15620" width="14.85546875" style="15" customWidth="1"/>
    <col min="15621" max="15873" width="8.85546875" style="15"/>
    <col min="15874" max="15874" width="33.140625" style="15" customWidth="1"/>
    <col min="15875" max="15875" width="13.85546875" style="15" customWidth="1"/>
    <col min="15876" max="15876" width="14.85546875" style="15" customWidth="1"/>
    <col min="15877" max="16129" width="8.85546875" style="15"/>
    <col min="16130" max="16130" width="33.140625" style="15" customWidth="1"/>
    <col min="16131" max="16131" width="13.85546875" style="15" customWidth="1"/>
    <col min="16132" max="16132" width="14.85546875" style="15" customWidth="1"/>
    <col min="16133" max="16384" width="8.85546875" style="15"/>
  </cols>
  <sheetData>
    <row r="1" spans="1:30" x14ac:dyDescent="0.25">
      <c r="A1" s="324" t="s">
        <v>1159</v>
      </c>
      <c r="B1" s="324"/>
    </row>
    <row r="2" spans="1:30" ht="15.75" thickBot="1" x14ac:dyDescent="0.3">
      <c r="A2" s="246" t="s">
        <v>1160</v>
      </c>
      <c r="B2" s="246" t="s">
        <v>1161</v>
      </c>
    </row>
    <row r="3" spans="1:30" ht="15.75" thickTop="1" x14ac:dyDescent="0.25">
      <c r="A3" s="247">
        <v>99701</v>
      </c>
      <c r="B3" s="15" t="s">
        <v>1162</v>
      </c>
    </row>
    <row r="4" spans="1:30" x14ac:dyDescent="0.25">
      <c r="A4" s="247">
        <v>99703</v>
      </c>
      <c r="B4" s="15" t="s">
        <v>1163</v>
      </c>
    </row>
    <row r="5" spans="1:30" x14ac:dyDescent="0.25">
      <c r="A5" s="247">
        <v>99705</v>
      </c>
      <c r="B5" s="15" t="s">
        <v>1164</v>
      </c>
    </row>
    <row r="6" spans="1:30" x14ac:dyDescent="0.25">
      <c r="A6" s="247">
        <v>99709</v>
      </c>
      <c r="B6" s="15" t="s">
        <v>1165</v>
      </c>
    </row>
    <row r="7" spans="1:30" x14ac:dyDescent="0.25">
      <c r="A7" s="247">
        <v>99712</v>
      </c>
      <c r="B7" s="15" t="s">
        <v>1166</v>
      </c>
    </row>
    <row r="8" spans="1:30" x14ac:dyDescent="0.25">
      <c r="A8" s="247">
        <v>99775</v>
      </c>
      <c r="B8" s="15" t="s">
        <v>1167</v>
      </c>
    </row>
    <row r="9" spans="1:30" x14ac:dyDescent="0.25">
      <c r="A9" s="247"/>
    </row>
    <row r="11" spans="1:30" ht="15.75" x14ac:dyDescent="0.25">
      <c r="A11" s="334" t="s">
        <v>1168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</row>
    <row r="12" spans="1:30" x14ac:dyDescent="0.25">
      <c r="O12" s="324">
        <v>2017</v>
      </c>
      <c r="P12" s="324"/>
      <c r="X12" s="248"/>
      <c r="Z12" s="249" t="s">
        <v>1169</v>
      </c>
      <c r="AC12" s="249" t="s">
        <v>1170</v>
      </c>
    </row>
    <row r="13" spans="1:30" x14ac:dyDescent="0.25">
      <c r="D13" s="249" t="s">
        <v>1171</v>
      </c>
      <c r="O13" s="247" t="s">
        <v>1172</v>
      </c>
      <c r="P13" s="247" t="s">
        <v>1173</v>
      </c>
      <c r="U13" s="324" t="s">
        <v>1174</v>
      </c>
      <c r="V13" s="324"/>
      <c r="W13" s="324"/>
      <c r="X13" s="324"/>
      <c r="Y13" s="324"/>
      <c r="Z13" s="250">
        <v>0.68227118291301903</v>
      </c>
      <c r="AA13" t="s">
        <v>254</v>
      </c>
      <c r="AC13" s="250">
        <v>0</v>
      </c>
      <c r="AD13" t="s">
        <v>254</v>
      </c>
    </row>
    <row r="14" spans="1:30" ht="14.45" customHeight="1" x14ac:dyDescent="0.25">
      <c r="A14" s="8"/>
      <c r="B14" s="249" t="s">
        <v>1175</v>
      </c>
      <c r="D14" s="249" t="s">
        <v>393</v>
      </c>
      <c r="F14" s="324" t="s">
        <v>1176</v>
      </c>
      <c r="G14" s="324"/>
      <c r="H14" s="324"/>
      <c r="I14" s="324"/>
      <c r="J14" s="324"/>
      <c r="K14" s="324"/>
      <c r="L14" s="324"/>
      <c r="M14" s="324"/>
      <c r="N14" s="324"/>
      <c r="O14" s="247" t="s">
        <v>1177</v>
      </c>
      <c r="P14" s="247" t="s">
        <v>1178</v>
      </c>
      <c r="V14" s="324" t="s">
        <v>1179</v>
      </c>
      <c r="W14" s="324"/>
      <c r="X14" s="324" t="s">
        <v>1180</v>
      </c>
      <c r="Y14" s="324"/>
      <c r="Z14" s="250">
        <v>0.31772881708698097</v>
      </c>
      <c r="AA14" t="s">
        <v>253</v>
      </c>
      <c r="AC14" s="250">
        <v>1</v>
      </c>
      <c r="AD14" t="s">
        <v>253</v>
      </c>
    </row>
    <row r="15" spans="1:30" x14ac:dyDescent="0.25">
      <c r="A15" s="12" t="s">
        <v>17</v>
      </c>
      <c r="B15" s="251" t="s">
        <v>1181</v>
      </c>
      <c r="C15" s="251" t="s">
        <v>393</v>
      </c>
      <c r="D15" s="251" t="s">
        <v>2</v>
      </c>
      <c r="E15" s="252" t="s">
        <v>1182</v>
      </c>
      <c r="F15" s="251">
        <v>2010</v>
      </c>
      <c r="G15" s="251">
        <v>2011</v>
      </c>
      <c r="H15" s="251">
        <v>2012</v>
      </c>
      <c r="I15" s="251">
        <v>2013</v>
      </c>
      <c r="J15" s="251">
        <v>2014</v>
      </c>
      <c r="K15" s="251">
        <v>2015</v>
      </c>
      <c r="L15" s="251">
        <v>2016</v>
      </c>
      <c r="M15" s="251">
        <v>2017</v>
      </c>
      <c r="N15" s="251">
        <v>2018</v>
      </c>
      <c r="O15" s="252" t="s">
        <v>1183</v>
      </c>
      <c r="P15" s="252" t="s">
        <v>1184</v>
      </c>
      <c r="U15" s="251" t="s">
        <v>366</v>
      </c>
      <c r="V15" s="251" t="s">
        <v>1185</v>
      </c>
      <c r="W15" s="251" t="s">
        <v>1186</v>
      </c>
      <c r="X15" s="251" t="s">
        <v>1185</v>
      </c>
      <c r="Y15" s="251" t="s">
        <v>1186</v>
      </c>
      <c r="Z15" s="251" t="s">
        <v>1187</v>
      </c>
      <c r="AC15" s="251" t="s">
        <v>1187</v>
      </c>
    </row>
    <row r="16" spans="1:30" x14ac:dyDescent="0.25">
      <c r="A16" s="15" t="s">
        <v>23</v>
      </c>
      <c r="B16" s="253">
        <v>3413</v>
      </c>
      <c r="C16" s="15" t="s">
        <v>1188</v>
      </c>
      <c r="D16" s="254">
        <v>1</v>
      </c>
      <c r="E16" s="255">
        <v>0.19841666666666669</v>
      </c>
      <c r="F16" s="256">
        <v>0.17499999999999999</v>
      </c>
      <c r="G16" s="256">
        <v>0.1976</v>
      </c>
      <c r="H16" s="256">
        <v>0.22770000000000001</v>
      </c>
      <c r="I16" s="256">
        <v>0.20300000000000001</v>
      </c>
      <c r="J16" s="256">
        <v>0.2072</v>
      </c>
      <c r="K16" s="256">
        <v>0.18</v>
      </c>
      <c r="L16" s="256">
        <v>0.19989999999999999</v>
      </c>
      <c r="M16" s="256">
        <v>0.21099999999999999</v>
      </c>
      <c r="N16" s="256">
        <v>0.20050000000000001</v>
      </c>
      <c r="O16" s="257">
        <v>6.1822443598007615</v>
      </c>
      <c r="P16" s="258">
        <v>16175.355450236968</v>
      </c>
      <c r="T16" s="247" t="s">
        <v>1189</v>
      </c>
      <c r="U16" s="247">
        <v>2000</v>
      </c>
      <c r="V16" s="259">
        <v>1.3720000000000001</v>
      </c>
      <c r="W16" s="247" t="s">
        <v>1190</v>
      </c>
      <c r="X16" s="259">
        <v>1.3120000000000001</v>
      </c>
      <c r="Y16" s="247" t="s">
        <v>1191</v>
      </c>
      <c r="Z16" s="23">
        <v>1.331063729025219</v>
      </c>
      <c r="AC16" s="23">
        <v>1.3720000000000001</v>
      </c>
    </row>
    <row r="17" spans="1:29" x14ac:dyDescent="0.25">
      <c r="A17" s="15" t="s">
        <v>28</v>
      </c>
      <c r="B17" s="253">
        <v>1000000</v>
      </c>
      <c r="C17" s="15" t="s">
        <v>1192</v>
      </c>
      <c r="D17" s="254">
        <v>1</v>
      </c>
      <c r="E17" s="255">
        <v>23.474999999999998</v>
      </c>
      <c r="F17" s="255">
        <v>23.4</v>
      </c>
      <c r="G17" s="255">
        <v>17.93</v>
      </c>
      <c r="H17" s="255">
        <v>27.03</v>
      </c>
      <c r="I17" s="255">
        <v>27.03</v>
      </c>
      <c r="J17" s="255">
        <v>27.03</v>
      </c>
      <c r="K17" s="255">
        <v>18.43</v>
      </c>
      <c r="L17" s="255">
        <v>18.43</v>
      </c>
      <c r="M17" s="255">
        <v>21.05</v>
      </c>
      <c r="N17" s="255">
        <v>24.41</v>
      </c>
      <c r="O17" s="257">
        <v>2.105</v>
      </c>
      <c r="P17" s="258">
        <v>47505.938242280288</v>
      </c>
      <c r="T17" s="247" t="s">
        <v>1189</v>
      </c>
      <c r="U17" s="247">
        <v>2001</v>
      </c>
      <c r="V17" s="259">
        <v>1.343</v>
      </c>
      <c r="W17" s="247" t="s">
        <v>1193</v>
      </c>
      <c r="X17" s="259">
        <v>1.2829999999999999</v>
      </c>
      <c r="Y17" s="247" t="s">
        <v>1194</v>
      </c>
      <c r="Z17" s="23">
        <v>1.3020637290252188</v>
      </c>
      <c r="AC17" s="23">
        <v>1.343</v>
      </c>
    </row>
    <row r="18" spans="1:29" x14ac:dyDescent="0.25">
      <c r="A18" s="15" t="s">
        <v>32</v>
      </c>
      <c r="B18" s="253">
        <v>1066000</v>
      </c>
      <c r="C18" s="15" t="s">
        <v>1195</v>
      </c>
      <c r="D18" s="254">
        <v>1</v>
      </c>
      <c r="E18" s="255">
        <v>12.526666666666666</v>
      </c>
      <c r="F18" s="255">
        <v>10.5</v>
      </c>
      <c r="G18" s="255">
        <v>10.5</v>
      </c>
      <c r="H18" s="255">
        <v>10.5</v>
      </c>
      <c r="I18" s="255">
        <v>10.5</v>
      </c>
      <c r="J18" s="255">
        <v>15</v>
      </c>
      <c r="K18" s="255">
        <v>18.16</v>
      </c>
      <c r="L18" s="255">
        <v>18.16</v>
      </c>
      <c r="M18" s="255">
        <v>19.59</v>
      </c>
      <c r="N18" s="255">
        <v>19.59</v>
      </c>
      <c r="O18" s="257">
        <v>1.8377110694183865</v>
      </c>
      <c r="P18" s="258">
        <v>54415.518121490561</v>
      </c>
      <c r="T18" s="247" t="s">
        <v>1189</v>
      </c>
      <c r="U18" s="247">
        <v>2002</v>
      </c>
      <c r="V18" s="259">
        <v>1.212</v>
      </c>
      <c r="W18" s="247" t="s">
        <v>1196</v>
      </c>
      <c r="X18" s="259">
        <v>1.175</v>
      </c>
      <c r="Y18" s="247" t="s">
        <v>1197</v>
      </c>
      <c r="Z18" s="23">
        <v>1.1867559662322182</v>
      </c>
      <c r="AC18" s="23">
        <v>1.212</v>
      </c>
    </row>
    <row r="19" spans="1:29" x14ac:dyDescent="0.25">
      <c r="A19" s="15" t="s">
        <v>1198</v>
      </c>
      <c r="B19" s="253">
        <v>135000</v>
      </c>
      <c r="C19" s="15" t="s">
        <v>1199</v>
      </c>
      <c r="D19" s="254">
        <v>0.85</v>
      </c>
      <c r="E19" s="255">
        <v>3.4064166666666669</v>
      </c>
      <c r="F19" s="255">
        <v>3.1</v>
      </c>
      <c r="G19" s="255">
        <v>3.8525</v>
      </c>
      <c r="H19" s="255">
        <v>3.867</v>
      </c>
      <c r="I19" s="255">
        <v>3.7320000000000002</v>
      </c>
      <c r="J19" s="255">
        <v>3.452</v>
      </c>
      <c r="K19" s="255">
        <v>2.4350000000000001</v>
      </c>
      <c r="L19" s="255">
        <v>2.3940000000000001</v>
      </c>
      <c r="M19" s="255">
        <v>2.7829999999999999</v>
      </c>
      <c r="N19" s="255">
        <v>2.9279999999999999</v>
      </c>
      <c r="O19" s="257">
        <v>2.4252723311546842</v>
      </c>
      <c r="P19" s="258">
        <v>41232.482932087674</v>
      </c>
      <c r="T19" s="247" t="s">
        <v>1189</v>
      </c>
      <c r="U19" s="247">
        <v>2003</v>
      </c>
      <c r="V19" s="259">
        <v>1.2729999999999999</v>
      </c>
      <c r="W19" s="247" t="s">
        <v>1200</v>
      </c>
      <c r="X19" s="259">
        <v>1.224</v>
      </c>
      <c r="Y19" s="247" t="s">
        <v>1201</v>
      </c>
      <c r="Z19" s="23">
        <v>1.239568712037262</v>
      </c>
      <c r="AC19" s="23">
        <v>1.2729999999999999</v>
      </c>
    </row>
    <row r="20" spans="1:29" x14ac:dyDescent="0.25">
      <c r="A20" s="15" t="s">
        <v>42</v>
      </c>
      <c r="B20" s="253">
        <v>1010000</v>
      </c>
      <c r="C20" s="15" t="s">
        <v>1202</v>
      </c>
      <c r="D20" s="254">
        <v>0.85</v>
      </c>
      <c r="E20" s="255">
        <v>23.349999999999998</v>
      </c>
      <c r="F20" s="255">
        <v>23.35</v>
      </c>
      <c r="G20" s="255">
        <v>23.35</v>
      </c>
      <c r="H20" s="255">
        <v>23.35</v>
      </c>
      <c r="I20" s="255">
        <v>23.35</v>
      </c>
      <c r="J20" s="255">
        <v>23.35</v>
      </c>
      <c r="K20" s="255">
        <v>23.35</v>
      </c>
      <c r="L20" s="255">
        <v>20.2</v>
      </c>
      <c r="M20" s="255">
        <v>20.2</v>
      </c>
      <c r="N20" s="255">
        <v>20.81</v>
      </c>
      <c r="O20" s="257">
        <v>2.3529411764705883</v>
      </c>
      <c r="P20" s="258">
        <v>42500</v>
      </c>
      <c r="T20" s="247" t="s">
        <v>1189</v>
      </c>
      <c r="U20" s="247">
        <v>2004</v>
      </c>
      <c r="V20" s="259">
        <v>1.8240000000000001</v>
      </c>
      <c r="W20" s="247" t="s">
        <v>1203</v>
      </c>
      <c r="X20" s="259">
        <v>1.8089999999999999</v>
      </c>
      <c r="Y20" s="247" t="s">
        <v>1204</v>
      </c>
      <c r="Z20" s="23">
        <v>1.8137659322563047</v>
      </c>
      <c r="AC20" s="23">
        <v>1.8240000000000001</v>
      </c>
    </row>
    <row r="21" spans="1:29" x14ac:dyDescent="0.25">
      <c r="A21" s="15" t="s">
        <v>48</v>
      </c>
      <c r="B21" s="253">
        <v>91333</v>
      </c>
      <c r="C21" s="15" t="s">
        <v>1199</v>
      </c>
      <c r="D21" s="254">
        <v>0.85</v>
      </c>
      <c r="E21" s="255">
        <v>3.8056666666666668</v>
      </c>
      <c r="F21" s="255">
        <v>3.54</v>
      </c>
      <c r="G21" s="255">
        <v>4.07</v>
      </c>
      <c r="H21" s="255">
        <v>4.117</v>
      </c>
      <c r="I21" s="255">
        <v>2.8069999999999999</v>
      </c>
      <c r="J21" s="255">
        <v>4.4400000000000004</v>
      </c>
      <c r="K21" s="255">
        <v>3.86</v>
      </c>
      <c r="L21" s="255">
        <v>3.88</v>
      </c>
      <c r="M21" s="255">
        <v>4.34</v>
      </c>
      <c r="N21" s="255">
        <v>3.43</v>
      </c>
      <c r="O21" s="257">
        <v>5.5904025411857452</v>
      </c>
      <c r="P21" s="258">
        <v>17887.799539170504</v>
      </c>
      <c r="T21" s="247" t="s">
        <v>1189</v>
      </c>
      <c r="U21" s="247">
        <v>2005</v>
      </c>
      <c r="V21" s="259">
        <v>2.544</v>
      </c>
      <c r="W21" s="247" t="s">
        <v>1205</v>
      </c>
      <c r="X21" s="259">
        <v>2.5230000000000001</v>
      </c>
      <c r="Y21" s="247" t="s">
        <v>1206</v>
      </c>
      <c r="Z21" s="23">
        <v>2.5296723051588268</v>
      </c>
      <c r="AC21" s="23">
        <v>2.544</v>
      </c>
    </row>
    <row r="22" spans="1:29" x14ac:dyDescent="0.25">
      <c r="A22" s="15" t="s">
        <v>52</v>
      </c>
      <c r="B22" s="253">
        <v>16000000</v>
      </c>
      <c r="C22" s="15" t="s">
        <v>74</v>
      </c>
      <c r="D22" s="254">
        <v>0.85</v>
      </c>
      <c r="E22" s="255">
        <v>290.5</v>
      </c>
      <c r="F22" s="255">
        <v>295</v>
      </c>
      <c r="G22" s="255">
        <v>295</v>
      </c>
      <c r="H22" s="255">
        <v>282</v>
      </c>
      <c r="I22" s="255">
        <v>282</v>
      </c>
      <c r="J22" s="255">
        <v>294.5</v>
      </c>
      <c r="K22" s="255">
        <v>294.5</v>
      </c>
      <c r="L22" s="255">
        <v>292</v>
      </c>
      <c r="M22" s="255">
        <v>272</v>
      </c>
      <c r="N22" s="255">
        <v>272</v>
      </c>
      <c r="O22" s="257">
        <v>2</v>
      </c>
      <c r="P22" s="258">
        <v>50000</v>
      </c>
      <c r="Q22" s="15" t="s">
        <v>1207</v>
      </c>
      <c r="S22" s="260"/>
      <c r="T22" s="247" t="s">
        <v>1189</v>
      </c>
      <c r="U22" s="247">
        <v>2006</v>
      </c>
      <c r="V22" s="259">
        <v>2.4940000000000002</v>
      </c>
      <c r="W22" s="247" t="s">
        <v>1208</v>
      </c>
      <c r="X22" s="259">
        <v>2.4790000000000001</v>
      </c>
      <c r="Y22" s="247" t="s">
        <v>1209</v>
      </c>
      <c r="Z22" s="23">
        <v>2.483765932256305</v>
      </c>
      <c r="AC22" s="23">
        <v>2.4940000000000002</v>
      </c>
    </row>
    <row r="23" spans="1:29" x14ac:dyDescent="0.25">
      <c r="A23" s="15" t="s">
        <v>55</v>
      </c>
      <c r="B23" s="20">
        <v>23600000</v>
      </c>
      <c r="C23" s="15" t="s">
        <v>1210</v>
      </c>
      <c r="D23" s="254">
        <v>0.7</v>
      </c>
      <c r="E23" s="255">
        <v>264.43</v>
      </c>
      <c r="F23" s="255">
        <v>185</v>
      </c>
      <c r="G23" s="255">
        <v>250</v>
      </c>
      <c r="H23" s="255">
        <v>325</v>
      </c>
      <c r="I23" s="255">
        <v>272.33</v>
      </c>
      <c r="J23" s="255">
        <v>260.5</v>
      </c>
      <c r="K23" s="255">
        <v>293.75</v>
      </c>
      <c r="L23" s="255">
        <v>277</v>
      </c>
      <c r="M23" s="255">
        <v>277.77999999999997</v>
      </c>
      <c r="N23" s="255">
        <v>285</v>
      </c>
      <c r="O23" s="257">
        <v>1.6814769975786925</v>
      </c>
      <c r="P23" s="258">
        <v>59471.524227806178</v>
      </c>
      <c r="Q23" s="20">
        <v>3964.5620734824852</v>
      </c>
      <c r="R23" s="261">
        <v>11905476.349002995</v>
      </c>
      <c r="S23" s="260" t="s">
        <v>74</v>
      </c>
      <c r="T23" s="247" t="s">
        <v>1189</v>
      </c>
      <c r="U23" s="247">
        <v>2007</v>
      </c>
      <c r="V23" s="259">
        <v>2.6829999999999998</v>
      </c>
      <c r="W23" s="247" t="s">
        <v>1211</v>
      </c>
      <c r="X23" s="259">
        <v>2.5979999999999999</v>
      </c>
      <c r="Y23" s="247" t="s">
        <v>1212</v>
      </c>
      <c r="Z23" s="23">
        <v>2.6250069494523931</v>
      </c>
      <c r="AC23" s="23">
        <v>2.6829999999999998</v>
      </c>
    </row>
    <row r="24" spans="1:29" x14ac:dyDescent="0.25">
      <c r="A24" s="15" t="s">
        <v>59</v>
      </c>
      <c r="B24" s="20">
        <v>18100000</v>
      </c>
      <c r="C24" s="15" t="s">
        <v>1210</v>
      </c>
      <c r="D24" s="254">
        <v>0.7</v>
      </c>
      <c r="E24" s="255">
        <v>272.19499999999999</v>
      </c>
      <c r="F24" s="255">
        <v>165</v>
      </c>
      <c r="G24" s="255">
        <v>250</v>
      </c>
      <c r="H24" s="255">
        <v>327</v>
      </c>
      <c r="I24" s="255">
        <v>340</v>
      </c>
      <c r="J24" s="255">
        <v>276.67</v>
      </c>
      <c r="K24" s="255">
        <v>274.5</v>
      </c>
      <c r="L24" s="255">
        <v>258.33</v>
      </c>
      <c r="M24" s="255">
        <v>280</v>
      </c>
      <c r="N24" s="255">
        <v>229.17</v>
      </c>
      <c r="O24" s="257">
        <v>2.2099447513812156</v>
      </c>
      <c r="P24" s="258">
        <v>45250</v>
      </c>
      <c r="Q24" s="20">
        <v>2900.8990781579155</v>
      </c>
      <c r="R24" s="261">
        <v>12478889.828524187</v>
      </c>
      <c r="S24" s="260" t="s">
        <v>74</v>
      </c>
      <c r="T24" s="247" t="s">
        <v>1189</v>
      </c>
      <c r="U24" s="247">
        <v>2008</v>
      </c>
      <c r="V24" s="259">
        <v>3.67</v>
      </c>
      <c r="W24" s="247" t="s">
        <v>1213</v>
      </c>
      <c r="X24" s="259">
        <v>3.67</v>
      </c>
      <c r="Y24" s="247" t="s">
        <v>1214</v>
      </c>
      <c r="Z24" s="23">
        <v>3.67</v>
      </c>
      <c r="AC24" s="23">
        <v>3.67</v>
      </c>
    </row>
    <row r="25" spans="1:29" x14ac:dyDescent="0.25">
      <c r="A25" s="15" t="s">
        <v>63</v>
      </c>
      <c r="B25" s="20">
        <v>16600000</v>
      </c>
      <c r="C25" s="15" t="s">
        <v>1210</v>
      </c>
      <c r="D25" s="254">
        <v>0.7</v>
      </c>
      <c r="E25" s="255">
        <v>272.19499999999999</v>
      </c>
      <c r="F25" s="255">
        <v>165</v>
      </c>
      <c r="G25" s="255">
        <v>250</v>
      </c>
      <c r="H25" s="255">
        <v>327</v>
      </c>
      <c r="I25" s="255">
        <v>340</v>
      </c>
      <c r="J25" s="255">
        <v>276.67</v>
      </c>
      <c r="K25" s="255">
        <v>274.5</v>
      </c>
      <c r="L25" s="255">
        <v>258.33</v>
      </c>
      <c r="M25" s="255">
        <v>280</v>
      </c>
      <c r="N25" s="255">
        <v>229.17</v>
      </c>
      <c r="O25" s="257">
        <v>2.4096385542168677</v>
      </c>
      <c r="P25" s="258">
        <v>41500</v>
      </c>
      <c r="Q25" s="20">
        <v>2746.1844606561604</v>
      </c>
      <c r="R25" s="261">
        <v>12089501.078914179</v>
      </c>
      <c r="S25" s="260" t="s">
        <v>74</v>
      </c>
      <c r="T25" s="247" t="s">
        <v>1189</v>
      </c>
      <c r="U25" s="247">
        <v>2009</v>
      </c>
      <c r="V25" s="259">
        <v>2.7309999999999999</v>
      </c>
      <c r="W25" s="247" t="s">
        <v>1215</v>
      </c>
      <c r="X25" s="259">
        <v>2.722</v>
      </c>
      <c r="Y25" s="247" t="s">
        <v>1216</v>
      </c>
      <c r="Z25" s="23">
        <v>2.7248595593537828</v>
      </c>
      <c r="AC25" s="23">
        <v>2.7309999999999999</v>
      </c>
    </row>
    <row r="26" spans="1:29" x14ac:dyDescent="0.25">
      <c r="A26" s="8" t="s">
        <v>1217</v>
      </c>
      <c r="B26" s="261">
        <v>20372979.938722931</v>
      </c>
      <c r="C26" s="8" t="s">
        <v>1210</v>
      </c>
      <c r="D26" s="262">
        <v>0.7</v>
      </c>
      <c r="E26" s="263">
        <v>268.59436513969553</v>
      </c>
      <c r="F26" s="263">
        <v>174.27401123066184</v>
      </c>
      <c r="G26" s="263">
        <v>250</v>
      </c>
      <c r="H26" s="263">
        <v>326.0725988769338</v>
      </c>
      <c r="I26" s="263">
        <v>308.62138300105556</v>
      </c>
      <c r="J26" s="263">
        <v>269.17196192000989</v>
      </c>
      <c r="K26" s="263">
        <v>283.42623580951204</v>
      </c>
      <c r="L26" s="263">
        <v>266.98728948382279</v>
      </c>
      <c r="M26" s="263">
        <v>278.97058475339651</v>
      </c>
      <c r="N26" s="263">
        <v>255.05840235039256</v>
      </c>
      <c r="O26" s="257">
        <v>1.9561664910545633</v>
      </c>
      <c r="P26" s="258">
        <v>51120.393104213901</v>
      </c>
      <c r="R26" s="261">
        <v>12106915.95953868</v>
      </c>
      <c r="S26" s="264" t="s">
        <v>74</v>
      </c>
      <c r="T26" s="247" t="s">
        <v>1189</v>
      </c>
      <c r="U26" s="247">
        <v>2010</v>
      </c>
      <c r="V26" s="259">
        <v>3.02</v>
      </c>
      <c r="W26" s="247" t="s">
        <v>1218</v>
      </c>
      <c r="X26" s="259">
        <v>3</v>
      </c>
      <c r="Y26" s="247" t="s">
        <v>1219</v>
      </c>
      <c r="Z26" s="23">
        <v>3.0063545763417396</v>
      </c>
      <c r="AC26" s="23">
        <v>3.02</v>
      </c>
    </row>
    <row r="27" spans="1:29" x14ac:dyDescent="0.25">
      <c r="A27" s="15" t="s">
        <v>81</v>
      </c>
      <c r="B27" s="253">
        <v>15200000</v>
      </c>
      <c r="C27" s="15" t="s">
        <v>74</v>
      </c>
      <c r="D27" s="254">
        <v>0.55000000000000004</v>
      </c>
      <c r="E27" s="255">
        <v>116.66666666666667</v>
      </c>
      <c r="F27" s="255">
        <v>115</v>
      </c>
      <c r="G27" s="255">
        <v>110</v>
      </c>
      <c r="H27" s="255">
        <v>115</v>
      </c>
      <c r="I27" s="255">
        <v>120</v>
      </c>
      <c r="J27" s="255">
        <v>120</v>
      </c>
      <c r="K27" s="255">
        <v>120</v>
      </c>
      <c r="L27" s="255">
        <v>120</v>
      </c>
      <c r="M27" s="255">
        <v>120</v>
      </c>
      <c r="N27" s="255">
        <v>120</v>
      </c>
      <c r="O27" s="257">
        <v>1.4354066985645932</v>
      </c>
      <c r="P27" s="258">
        <v>69666.666666666672</v>
      </c>
      <c r="T27" s="247" t="s">
        <v>1189</v>
      </c>
      <c r="U27" s="247">
        <v>2011</v>
      </c>
      <c r="V27" s="259">
        <v>3.9220000000000002</v>
      </c>
      <c r="W27" s="247" t="s">
        <v>1220</v>
      </c>
      <c r="X27" s="259">
        <v>3.8519999999999999</v>
      </c>
      <c r="Y27" s="247" t="s">
        <v>1221</v>
      </c>
      <c r="Z27" s="23">
        <v>3.8742410171960886</v>
      </c>
      <c r="AC27" s="23">
        <v>3.9220000000000002</v>
      </c>
    </row>
    <row r="28" spans="1:29" x14ac:dyDescent="0.25">
      <c r="B28" s="253"/>
      <c r="D28" s="254"/>
      <c r="E28" s="255"/>
      <c r="F28" s="255"/>
      <c r="G28" s="255"/>
      <c r="H28" s="255"/>
      <c r="I28" s="255"/>
      <c r="J28" s="255"/>
      <c r="K28" s="255"/>
      <c r="T28" s="247" t="s">
        <v>1189</v>
      </c>
      <c r="U28" s="247">
        <v>2012</v>
      </c>
      <c r="V28" s="259">
        <v>4.0549999999999997</v>
      </c>
      <c r="W28" s="247" t="s">
        <v>1222</v>
      </c>
      <c r="X28" s="259">
        <v>3.9769999999999999</v>
      </c>
      <c r="Y28" s="247" t="s">
        <v>1223</v>
      </c>
      <c r="Z28" s="23">
        <v>4.0017828477327839</v>
      </c>
      <c r="AA28" s="255"/>
      <c r="AC28" s="23">
        <v>4.0549999999999997</v>
      </c>
    </row>
    <row r="29" spans="1:29" x14ac:dyDescent="0.25">
      <c r="A29" s="265" t="s">
        <v>1224</v>
      </c>
      <c r="B29" s="253"/>
      <c r="D29" s="254"/>
      <c r="E29" s="255"/>
      <c r="F29" s="255"/>
      <c r="G29" s="255"/>
      <c r="H29" s="255"/>
      <c r="I29" s="255"/>
      <c r="J29" s="255"/>
      <c r="K29" s="255"/>
      <c r="S29" s="266">
        <v>3.6012</v>
      </c>
      <c r="T29" s="247" t="s">
        <v>1189</v>
      </c>
      <c r="U29" s="247">
        <v>2013</v>
      </c>
      <c r="V29" s="259">
        <v>3.887</v>
      </c>
      <c r="W29" s="247" t="s">
        <v>1225</v>
      </c>
      <c r="X29" s="259">
        <v>3.8079999999999998</v>
      </c>
      <c r="Y29" s="247" t="s">
        <v>1226</v>
      </c>
      <c r="Z29" s="23">
        <v>3.8331005765498718</v>
      </c>
      <c r="AA29" s="255"/>
      <c r="AC29" s="23">
        <v>3.887</v>
      </c>
    </row>
    <row r="30" spans="1:29" x14ac:dyDescent="0.25">
      <c r="A30" s="15" t="s">
        <v>1227</v>
      </c>
      <c r="B30" s="253"/>
      <c r="D30" s="254"/>
      <c r="E30" s="255"/>
      <c r="F30" s="255"/>
      <c r="G30" s="255"/>
      <c r="H30" s="255" t="s">
        <v>1228</v>
      </c>
      <c r="I30" s="255" t="s">
        <v>1229</v>
      </c>
      <c r="J30" s="255"/>
      <c r="K30" s="255"/>
      <c r="T30" s="247" t="s">
        <v>1189</v>
      </c>
      <c r="U30" s="247">
        <v>2014</v>
      </c>
      <c r="V30" s="259">
        <v>3.806</v>
      </c>
      <c r="W30" s="247" t="s">
        <v>1230</v>
      </c>
      <c r="X30" s="259">
        <v>3.754</v>
      </c>
      <c r="Y30" s="247" t="s">
        <v>1231</v>
      </c>
      <c r="Z30" s="23">
        <v>3.7705218984885231</v>
      </c>
      <c r="AC30" s="23">
        <v>3.806</v>
      </c>
    </row>
    <row r="31" spans="1:29" x14ac:dyDescent="0.25">
      <c r="A31" s="15" t="s">
        <v>1232</v>
      </c>
      <c r="B31" s="253"/>
      <c r="D31" s="254"/>
      <c r="E31" s="255"/>
      <c r="F31" s="255"/>
      <c r="G31" s="255"/>
      <c r="H31" s="255"/>
      <c r="I31" s="255"/>
      <c r="J31" s="255"/>
      <c r="K31" s="255"/>
      <c r="M31" s="255">
        <v>469.43929780869769</v>
      </c>
      <c r="T31" s="247" t="s">
        <v>1189</v>
      </c>
      <c r="U31" s="247">
        <v>2015</v>
      </c>
      <c r="V31" s="259">
        <v>2.3359999999999999</v>
      </c>
      <c r="W31" s="247" t="s">
        <v>1233</v>
      </c>
      <c r="X31" s="259">
        <v>2.3279999999999998</v>
      </c>
      <c r="Y31" s="247" t="s">
        <v>1234</v>
      </c>
      <c r="Z31" s="23">
        <v>2.3305418305366956</v>
      </c>
      <c r="AC31" s="23">
        <v>2.3359999999999999</v>
      </c>
    </row>
    <row r="32" spans="1:29" ht="14.25" customHeight="1" x14ac:dyDescent="0.25">
      <c r="A32" s="15" t="s">
        <v>1235</v>
      </c>
      <c r="B32" s="253"/>
      <c r="D32" s="254"/>
      <c r="E32" s="255"/>
      <c r="F32" s="255"/>
      <c r="G32" s="255"/>
      <c r="H32" s="255"/>
      <c r="I32" s="255"/>
      <c r="J32" s="255"/>
      <c r="K32" s="255"/>
      <c r="T32" s="247" t="s">
        <v>1189</v>
      </c>
      <c r="U32" s="247">
        <v>2016</v>
      </c>
      <c r="V32" s="259">
        <v>2.306</v>
      </c>
      <c r="W32" s="247" t="s">
        <v>1236</v>
      </c>
      <c r="X32" s="259">
        <v>2.2770000000000001</v>
      </c>
      <c r="Y32" s="247" t="s">
        <v>1237</v>
      </c>
      <c r="Z32" s="23">
        <v>2.2862141356955226</v>
      </c>
      <c r="AC32" s="23">
        <v>2.306</v>
      </c>
    </row>
    <row r="33" spans="1:30" ht="14.25" customHeight="1" x14ac:dyDescent="0.25">
      <c r="A33" s="15" t="s">
        <v>1238</v>
      </c>
      <c r="B33" s="253"/>
      <c r="D33" s="254"/>
      <c r="E33" s="255"/>
      <c r="F33" s="255"/>
      <c r="G33" s="255"/>
      <c r="H33" s="255"/>
      <c r="I33" s="255"/>
      <c r="J33" s="255"/>
      <c r="K33" s="255"/>
      <c r="T33" s="247" t="s">
        <v>1189</v>
      </c>
      <c r="U33" s="247">
        <v>2017</v>
      </c>
      <c r="V33" s="259">
        <v>2.6779999999999999</v>
      </c>
      <c r="W33" s="15" t="s">
        <v>1239</v>
      </c>
      <c r="X33" s="259">
        <v>2.62</v>
      </c>
      <c r="Y33" s="15" t="s">
        <v>1240</v>
      </c>
      <c r="Z33" s="267">
        <v>2.638428271391045</v>
      </c>
      <c r="AA33" s="247" t="s">
        <v>26</v>
      </c>
      <c r="AB33" s="247" t="s">
        <v>15</v>
      </c>
      <c r="AC33" s="23">
        <v>2.6779999999999999</v>
      </c>
      <c r="AD33" s="247"/>
    </row>
    <row r="34" spans="1:30" x14ac:dyDescent="0.25">
      <c r="A34" s="15" t="s">
        <v>1241</v>
      </c>
      <c r="B34" s="253"/>
      <c r="D34" s="254"/>
      <c r="E34" s="255"/>
      <c r="F34" s="255"/>
      <c r="G34" s="255"/>
      <c r="H34" s="255"/>
      <c r="I34" s="255"/>
      <c r="J34" s="247"/>
      <c r="K34" s="255"/>
      <c r="T34" s="247" t="s">
        <v>1189</v>
      </c>
      <c r="U34" s="247">
        <v>2018</v>
      </c>
      <c r="V34" s="268">
        <v>3.15</v>
      </c>
      <c r="W34" s="269" t="s">
        <v>1242</v>
      </c>
      <c r="X34" s="268">
        <v>3.073</v>
      </c>
      <c r="Y34" s="269" t="s">
        <v>1243</v>
      </c>
      <c r="Z34" s="270">
        <v>3.0974651189156974</v>
      </c>
      <c r="AA34" s="271">
        <v>3.4466095664788394</v>
      </c>
      <c r="AB34" s="271">
        <v>2.0330879087254106</v>
      </c>
      <c r="AC34" s="23">
        <v>3.15</v>
      </c>
    </row>
    <row r="35" spans="1:30" x14ac:dyDescent="0.25">
      <c r="B35" s="253"/>
      <c r="D35" s="254"/>
      <c r="E35" s="255"/>
      <c r="F35" s="255"/>
      <c r="G35" s="255"/>
      <c r="H35" s="255"/>
      <c r="I35" s="255"/>
      <c r="J35" s="338" t="s">
        <v>1244</v>
      </c>
      <c r="K35" s="338"/>
      <c r="T35" s="247" t="s">
        <v>1245</v>
      </c>
      <c r="U35" s="247">
        <v>2019</v>
      </c>
      <c r="V35" s="259">
        <v>2.9400815595766203</v>
      </c>
      <c r="X35" s="259">
        <v>2.8708549360783047</v>
      </c>
      <c r="Z35" s="271">
        <v>2.8910476436685228</v>
      </c>
      <c r="AA35" s="271">
        <v>4.2546560413939725</v>
      </c>
      <c r="AB35" s="271">
        <v>2.1315051597117756</v>
      </c>
      <c r="AC35" s="23">
        <v>2.9400815595766203</v>
      </c>
    </row>
    <row r="36" spans="1:30" x14ac:dyDescent="0.25">
      <c r="A36" s="272" t="s">
        <v>1246</v>
      </c>
      <c r="B36" s="253"/>
      <c r="D36" s="254"/>
      <c r="E36" s="255"/>
      <c r="F36" s="255"/>
      <c r="G36" s="255"/>
      <c r="H36" s="255"/>
      <c r="I36" s="255"/>
      <c r="J36" s="247" t="s">
        <v>1247</v>
      </c>
      <c r="K36" s="247" t="s">
        <v>1248</v>
      </c>
      <c r="T36" s="247" t="s">
        <v>1245</v>
      </c>
      <c r="U36" s="247">
        <v>2020</v>
      </c>
      <c r="V36" s="259">
        <v>3.439213230664143</v>
      </c>
      <c r="X36" s="259">
        <v>3.3647269097610368</v>
      </c>
      <c r="Z36" s="271">
        <v>3.3883933603907419</v>
      </c>
      <c r="AA36" s="271">
        <v>4.8015949308633443</v>
      </c>
      <c r="AB36" s="271">
        <v>2.2307589152924114</v>
      </c>
      <c r="AC36" s="23">
        <v>3.439213230664143</v>
      </c>
    </row>
    <row r="37" spans="1:30" x14ac:dyDescent="0.25">
      <c r="A37" s="15" t="s">
        <v>454</v>
      </c>
      <c r="B37" s="170">
        <v>1.6827555429317793</v>
      </c>
      <c r="C37" s="15" t="s">
        <v>455</v>
      </c>
      <c r="D37" s="254"/>
      <c r="E37" s="255"/>
      <c r="F37" s="255"/>
      <c r="G37" s="255"/>
      <c r="H37" s="255"/>
      <c r="I37" s="255"/>
      <c r="J37" s="273">
        <v>0.4637005615330928</v>
      </c>
      <c r="K37" s="274">
        <v>0.54623788565977127</v>
      </c>
      <c r="T37" s="247" t="s">
        <v>1245</v>
      </c>
      <c r="U37" s="247">
        <v>2021</v>
      </c>
      <c r="V37" s="259">
        <v>3.684234343415369</v>
      </c>
      <c r="X37" s="259">
        <v>3.6044413665975608</v>
      </c>
      <c r="Z37" s="271">
        <v>3.6297938947337318</v>
      </c>
      <c r="AA37" s="271">
        <v>5.3326049791889751</v>
      </c>
      <c r="AB37" s="271">
        <v>2.3391474013463371</v>
      </c>
      <c r="AC37" s="23">
        <v>3.684234343415369</v>
      </c>
    </row>
    <row r="38" spans="1:30" x14ac:dyDescent="0.25">
      <c r="A38" s="15" t="s">
        <v>1249</v>
      </c>
      <c r="B38" s="253">
        <v>12106915.959538678</v>
      </c>
      <c r="C38" s="15" t="s">
        <v>1250</v>
      </c>
      <c r="D38" s="254"/>
      <c r="E38" s="255"/>
      <c r="F38" s="255"/>
      <c r="G38" s="255"/>
      <c r="H38" s="255"/>
      <c r="I38" s="255"/>
      <c r="J38" s="273">
        <v>0.35138400532752173</v>
      </c>
      <c r="K38" s="274">
        <v>0.30287510904825726</v>
      </c>
      <c r="T38" s="247" t="s">
        <v>1245</v>
      </c>
      <c r="U38" s="247">
        <v>2022</v>
      </c>
      <c r="V38" s="259">
        <v>3.7903297454129019</v>
      </c>
      <c r="X38" s="259">
        <v>3.7082389592911884</v>
      </c>
      <c r="Z38" s="271">
        <v>3.7343215676593808</v>
      </c>
      <c r="AA38" s="271">
        <v>5.5768014833052684</v>
      </c>
      <c r="AB38" s="271">
        <v>2.3740584507827198</v>
      </c>
      <c r="AC38" s="23">
        <v>3.7903297454129019</v>
      </c>
    </row>
    <row r="39" spans="1:30" x14ac:dyDescent="0.25">
      <c r="A39" s="15" t="s">
        <v>1249</v>
      </c>
      <c r="B39" s="253">
        <v>6053.4579797693386</v>
      </c>
      <c r="C39" s="15" t="s">
        <v>1251</v>
      </c>
      <c r="D39" s="254"/>
      <c r="E39" s="255"/>
      <c r="F39" s="255"/>
      <c r="G39" s="255"/>
      <c r="H39" s="255"/>
      <c r="I39" s="255"/>
      <c r="J39" s="275">
        <v>0.18491543313938538</v>
      </c>
      <c r="K39" s="276">
        <v>0.15088700529197147</v>
      </c>
      <c r="T39" s="247" t="s">
        <v>1245</v>
      </c>
      <c r="U39" s="247">
        <v>2023</v>
      </c>
      <c r="V39" s="259">
        <v>3.8729676334657817</v>
      </c>
      <c r="X39" s="259">
        <v>3.789087079791019</v>
      </c>
      <c r="Z39" s="271">
        <v>3.8157383488867023</v>
      </c>
      <c r="AA39" s="271">
        <v>5.7649676676996275</v>
      </c>
      <c r="AB39" s="271">
        <v>2.4446309109446855</v>
      </c>
      <c r="AC39" s="23">
        <v>3.8729676334657817</v>
      </c>
    </row>
    <row r="40" spans="1:30" x14ac:dyDescent="0.25">
      <c r="J40" s="277">
        <v>1</v>
      </c>
      <c r="K40" s="277">
        <v>1</v>
      </c>
      <c r="T40" s="247" t="s">
        <v>1245</v>
      </c>
      <c r="U40" s="247">
        <v>2024</v>
      </c>
      <c r="V40" s="259">
        <v>3.9214072395632509</v>
      </c>
      <c r="X40" s="259">
        <v>3.8364775831425382</v>
      </c>
      <c r="Z40" s="271">
        <v>3.8634621824126949</v>
      </c>
      <c r="AA40" s="271">
        <v>5.943703077762347</v>
      </c>
      <c r="AB40" s="271">
        <v>2.454558484337074</v>
      </c>
      <c r="AC40" s="23">
        <v>3.9214072395632509</v>
      </c>
    </row>
    <row r="41" spans="1:30" x14ac:dyDescent="0.25">
      <c r="T41" s="247" t="s">
        <v>1245</v>
      </c>
      <c r="U41" s="247">
        <v>2025</v>
      </c>
      <c r="V41" s="259">
        <v>3.9381707128258716</v>
      </c>
      <c r="X41" s="259">
        <v>3.8528779938774402</v>
      </c>
      <c r="Z41" s="271">
        <v>3.8799779485750578</v>
      </c>
      <c r="AA41" s="271">
        <v>6.0832106852673027</v>
      </c>
      <c r="AB41" s="271">
        <v>2.4609264511576132</v>
      </c>
      <c r="AC41" s="23">
        <v>3.9381707128258716</v>
      </c>
    </row>
    <row r="42" spans="1:30" x14ac:dyDescent="0.25">
      <c r="T42" s="247" t="s">
        <v>1245</v>
      </c>
      <c r="U42" s="247">
        <v>2026</v>
      </c>
      <c r="V42" s="259">
        <v>3.9618234590187282</v>
      </c>
      <c r="X42" s="259">
        <v>3.8760184699884492</v>
      </c>
      <c r="Z42" s="271">
        <v>3.9032811876532012</v>
      </c>
      <c r="AA42" s="271">
        <v>6.1939558692409369</v>
      </c>
      <c r="AB42" s="271">
        <v>2.4501203340580342</v>
      </c>
      <c r="AC42" s="23">
        <v>3.9618234590187282</v>
      </c>
    </row>
    <row r="44" spans="1:30" x14ac:dyDescent="0.25">
      <c r="U44" s="15" t="s">
        <v>1252</v>
      </c>
    </row>
    <row r="45" spans="1:30" x14ac:dyDescent="0.25">
      <c r="U45" s="15" t="s">
        <v>1253</v>
      </c>
    </row>
    <row r="46" spans="1:30" x14ac:dyDescent="0.25">
      <c r="A46" s="331" t="s">
        <v>1254</v>
      </c>
      <c r="B46" s="331"/>
      <c r="C46" s="331"/>
      <c r="D46" s="331"/>
      <c r="E46" s="331"/>
      <c r="F46" s="331"/>
      <c r="G46" s="331"/>
      <c r="H46" s="331"/>
      <c r="I46"/>
      <c r="J46"/>
      <c r="K46"/>
    </row>
    <row r="47" spans="1:30" x14ac:dyDescent="0.25">
      <c r="A47" s="191"/>
      <c r="B47" s="191"/>
      <c r="C47" s="191"/>
      <c r="D47" s="191"/>
      <c r="E47" s="191"/>
      <c r="F47" s="191"/>
      <c r="G47" s="191"/>
      <c r="H47" s="311" t="s">
        <v>1255</v>
      </c>
      <c r="I47" s="311"/>
      <c r="J47"/>
      <c r="K47"/>
    </row>
    <row r="48" spans="1:30" x14ac:dyDescent="0.25">
      <c r="A48"/>
      <c r="B48"/>
      <c r="C48"/>
      <c r="D48"/>
      <c r="E48"/>
      <c r="F48"/>
      <c r="G48" s="2" t="s">
        <v>1256</v>
      </c>
      <c r="H48" s="338" t="s">
        <v>1257</v>
      </c>
      <c r="I48" s="338"/>
      <c r="J48"/>
      <c r="K48"/>
    </row>
    <row r="49" spans="1:11" x14ac:dyDescent="0.25">
      <c r="A49"/>
      <c r="B49"/>
      <c r="C49" s="21" t="s">
        <v>1258</v>
      </c>
      <c r="D49" s="278" t="s">
        <v>1259</v>
      </c>
      <c r="E49" s="278" t="s">
        <v>1260</v>
      </c>
      <c r="F49" s="278" t="s">
        <v>1261</v>
      </c>
      <c r="G49" s="278" t="s">
        <v>1262</v>
      </c>
      <c r="H49" s="278" t="s">
        <v>1263</v>
      </c>
      <c r="I49" s="278" t="s">
        <v>1264</v>
      </c>
      <c r="J49"/>
      <c r="K49"/>
    </row>
    <row r="50" spans="1:11" x14ac:dyDescent="0.25">
      <c r="A50"/>
      <c r="B50"/>
      <c r="C50" s="279" t="s">
        <v>1265</v>
      </c>
      <c r="D50" s="280">
        <v>0.64615384615384608</v>
      </c>
      <c r="E50" s="281">
        <v>3.0333333333333345</v>
      </c>
      <c r="F50" s="281">
        <v>1.4413043478260872</v>
      </c>
      <c r="G50" s="282">
        <v>0.47515527950310549</v>
      </c>
      <c r="H50" s="283">
        <v>2.0346360437117985</v>
      </c>
      <c r="I50" s="283">
        <v>0.58352402745995413</v>
      </c>
      <c r="J50"/>
      <c r="K50"/>
    </row>
    <row r="51" spans="1:11" x14ac:dyDescent="0.25">
      <c r="A51"/>
      <c r="B51"/>
      <c r="C51" s="279" t="s">
        <v>1266</v>
      </c>
      <c r="D51" s="280">
        <v>0.30769230769230771</v>
      </c>
      <c r="E51" s="281">
        <v>3.75</v>
      </c>
      <c r="F51" s="281">
        <v>1.9011111111111114</v>
      </c>
      <c r="G51" s="282">
        <v>0.50696296296296306</v>
      </c>
      <c r="H51" s="284">
        <v>1.393622869708631</v>
      </c>
      <c r="I51" s="284">
        <v>0.76968061178587499</v>
      </c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 s="331" t="s">
        <v>1267</v>
      </c>
      <c r="B53" s="331"/>
      <c r="C53" s="331"/>
      <c r="D53" s="331"/>
      <c r="E53" s="331"/>
      <c r="F53" s="331"/>
      <c r="G53" s="331"/>
      <c r="H53" s="331"/>
      <c r="I53" s="331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 s="2" t="s">
        <v>1268</v>
      </c>
      <c r="E55" s="2" t="s">
        <v>1269</v>
      </c>
      <c r="F55" s="2" t="s">
        <v>507</v>
      </c>
      <c r="G55"/>
      <c r="H55"/>
      <c r="I55"/>
      <c r="J55"/>
      <c r="K55"/>
    </row>
    <row r="56" spans="1:11" x14ac:dyDescent="0.25">
      <c r="A56" s="21" t="s">
        <v>412</v>
      </c>
      <c r="B56" s="21" t="s">
        <v>1270</v>
      </c>
      <c r="C56" s="21" t="s">
        <v>1271</v>
      </c>
      <c r="D56" s="21" t="s">
        <v>1272</v>
      </c>
      <c r="E56" s="21" t="s">
        <v>1273</v>
      </c>
      <c r="F56" s="21" t="s">
        <v>1274</v>
      </c>
      <c r="G56" s="314" t="s">
        <v>1275</v>
      </c>
      <c r="H56" s="314"/>
      <c r="I56" s="314"/>
      <c r="J56"/>
      <c r="K56"/>
    </row>
    <row r="57" spans="1:11" x14ac:dyDescent="0.25">
      <c r="A57" s="335" t="s">
        <v>1276</v>
      </c>
      <c r="B57" s="2" t="s">
        <v>1277</v>
      </c>
      <c r="C57" s="2" t="s">
        <v>1278</v>
      </c>
      <c r="D57" s="285">
        <v>2.6656646216769024</v>
      </c>
      <c r="E57" s="286">
        <v>5.3806464382512003</v>
      </c>
      <c r="F57" s="287">
        <v>0.4954171682284495</v>
      </c>
      <c r="G57" t="s">
        <v>1279</v>
      </c>
      <c r="H57"/>
      <c r="I57"/>
      <c r="J57"/>
      <c r="K57"/>
    </row>
    <row r="58" spans="1:11" x14ac:dyDescent="0.25">
      <c r="A58" s="336"/>
      <c r="B58" s="2" t="s">
        <v>1277</v>
      </c>
      <c r="C58" s="2" t="s">
        <v>1278</v>
      </c>
      <c r="D58" s="285">
        <v>2</v>
      </c>
      <c r="E58" s="286">
        <v>5.3806464382512003</v>
      </c>
      <c r="F58" s="287">
        <v>0.37170254967543143</v>
      </c>
      <c r="G58" t="s">
        <v>1280</v>
      </c>
      <c r="H58"/>
      <c r="I58"/>
      <c r="J58"/>
      <c r="K58"/>
    </row>
    <row r="59" spans="1:11" x14ac:dyDescent="0.25">
      <c r="A59" s="336"/>
      <c r="B59" s="2" t="s">
        <v>1277</v>
      </c>
      <c r="C59" s="2" t="s">
        <v>1281</v>
      </c>
      <c r="D59" s="285">
        <v>2</v>
      </c>
      <c r="E59" s="286">
        <v>5.107054122659048</v>
      </c>
      <c r="F59" s="287">
        <v>0.39161519575960091</v>
      </c>
      <c r="G59" t="s">
        <v>1280</v>
      </c>
      <c r="H59"/>
      <c r="I59"/>
      <c r="J59"/>
      <c r="K59"/>
    </row>
    <row r="60" spans="1:11" x14ac:dyDescent="0.25">
      <c r="A60" s="336"/>
      <c r="B60" s="2" t="s">
        <v>1277</v>
      </c>
      <c r="C60" s="2" t="s">
        <v>1278</v>
      </c>
      <c r="D60" s="288">
        <v>0</v>
      </c>
      <c r="E60" s="289">
        <v>0</v>
      </c>
      <c r="F60" s="287" t="s">
        <v>119</v>
      </c>
      <c r="G60" t="s">
        <v>1282</v>
      </c>
      <c r="H60"/>
      <c r="I60"/>
      <c r="J60"/>
      <c r="K60"/>
    </row>
    <row r="61" spans="1:11" x14ac:dyDescent="0.25">
      <c r="A61" s="336"/>
      <c r="B61" s="2" t="s">
        <v>1277</v>
      </c>
      <c r="C61" s="2" t="s">
        <v>1281</v>
      </c>
      <c r="D61" s="288">
        <v>0</v>
      </c>
      <c r="E61" s="289" t="s">
        <v>1182</v>
      </c>
      <c r="F61" s="287" t="s">
        <v>119</v>
      </c>
      <c r="G61" t="s">
        <v>1282</v>
      </c>
      <c r="H61"/>
      <c r="I61"/>
      <c r="J61"/>
      <c r="K61" t="s">
        <v>1283</v>
      </c>
    </row>
    <row r="62" spans="1:11" x14ac:dyDescent="0.25">
      <c r="A62" s="337"/>
      <c r="B62" s="21" t="s">
        <v>501</v>
      </c>
      <c r="C62" s="21" t="s">
        <v>1284</v>
      </c>
      <c r="D62" s="290">
        <v>5.1000000000000005</v>
      </c>
      <c r="E62" s="291"/>
      <c r="F62" s="292">
        <v>0.28666666666666668</v>
      </c>
      <c r="G62" s="64" t="s">
        <v>1279</v>
      </c>
      <c r="H62" s="64"/>
      <c r="I62" s="64"/>
      <c r="J62"/>
      <c r="K62" s="86">
        <v>17.790697674418606</v>
      </c>
    </row>
    <row r="63" spans="1:11" x14ac:dyDescent="0.25">
      <c r="A63" s="335" t="s">
        <v>1285</v>
      </c>
      <c r="B63" s="293" t="s">
        <v>1277</v>
      </c>
      <c r="C63" s="293" t="s">
        <v>1278</v>
      </c>
      <c r="D63" s="294">
        <v>2</v>
      </c>
      <c r="E63" s="295">
        <v>0</v>
      </c>
      <c r="F63" s="296" t="s">
        <v>119</v>
      </c>
      <c r="G63" s="297" t="s">
        <v>1280</v>
      </c>
      <c r="H63" s="297"/>
      <c r="I63" s="297"/>
      <c r="J63"/>
      <c r="K63"/>
    </row>
    <row r="64" spans="1:11" x14ac:dyDescent="0.25">
      <c r="A64" s="336"/>
      <c r="B64" s="2" t="s">
        <v>1277</v>
      </c>
      <c r="C64" s="2" t="s">
        <v>1281</v>
      </c>
      <c r="D64" s="285">
        <v>2</v>
      </c>
      <c r="E64" s="289" t="s">
        <v>1182</v>
      </c>
      <c r="F64" s="287" t="s">
        <v>119</v>
      </c>
      <c r="G64" t="s">
        <v>1280</v>
      </c>
      <c r="H64"/>
      <c r="I64"/>
      <c r="J64"/>
      <c r="K64"/>
    </row>
    <row r="65" spans="1:11" x14ac:dyDescent="0.25">
      <c r="A65" s="336"/>
      <c r="B65" s="2" t="s">
        <v>1277</v>
      </c>
      <c r="C65" s="2" t="s">
        <v>1278</v>
      </c>
      <c r="D65" s="288">
        <v>0</v>
      </c>
      <c r="E65" s="289">
        <v>0</v>
      </c>
      <c r="F65" s="287" t="s">
        <v>119</v>
      </c>
      <c r="G65" t="s">
        <v>1282</v>
      </c>
      <c r="H65"/>
      <c r="I65"/>
      <c r="J65"/>
      <c r="K65"/>
    </row>
    <row r="66" spans="1:11" x14ac:dyDescent="0.25">
      <c r="A66" s="336"/>
      <c r="B66" s="2" t="s">
        <v>1277</v>
      </c>
      <c r="C66" s="2" t="s">
        <v>1281</v>
      </c>
      <c r="D66" s="288">
        <v>0</v>
      </c>
      <c r="E66" s="289" t="s">
        <v>1182</v>
      </c>
      <c r="F66" s="287" t="s">
        <v>119</v>
      </c>
      <c r="G66" t="s">
        <v>1282</v>
      </c>
      <c r="H66"/>
      <c r="I66"/>
      <c r="J66"/>
      <c r="K66"/>
    </row>
    <row r="67" spans="1:11" x14ac:dyDescent="0.25">
      <c r="A67" s="337"/>
      <c r="B67" s="21" t="s">
        <v>501</v>
      </c>
      <c r="C67" s="21" t="s">
        <v>1286</v>
      </c>
      <c r="D67" s="298">
        <v>3.9626816860465115</v>
      </c>
      <c r="E67" s="291">
        <v>5.0470871961339904E-2</v>
      </c>
      <c r="F67" s="299">
        <v>0.2</v>
      </c>
      <c r="G67" s="64" t="s">
        <v>1280</v>
      </c>
      <c r="H67" s="64"/>
      <c r="I67" s="64"/>
      <c r="J67"/>
      <c r="K67"/>
    </row>
    <row r="68" spans="1:11" x14ac:dyDescent="0.25">
      <c r="A68" s="335" t="s">
        <v>1287</v>
      </c>
      <c r="B68" s="2" t="s">
        <v>1277</v>
      </c>
      <c r="C68" s="2" t="s">
        <v>1278</v>
      </c>
      <c r="D68" s="285">
        <v>2.5</v>
      </c>
      <c r="E68" s="289">
        <v>5.3806464382512003</v>
      </c>
      <c r="F68" s="287">
        <v>0.46462818709428932</v>
      </c>
      <c r="G68" t="s">
        <v>1280</v>
      </c>
      <c r="H68"/>
      <c r="I68"/>
      <c r="J68"/>
      <c r="K68"/>
    </row>
    <row r="69" spans="1:11" x14ac:dyDescent="0.25">
      <c r="A69" s="336"/>
      <c r="B69" s="2" t="s">
        <v>1277</v>
      </c>
      <c r="C69" s="2" t="s">
        <v>1281</v>
      </c>
      <c r="D69" s="285">
        <v>2.5</v>
      </c>
      <c r="E69" s="289">
        <v>5.107054122659048</v>
      </c>
      <c r="F69" s="287">
        <v>0.48951899469950116</v>
      </c>
      <c r="G69" t="s">
        <v>1280</v>
      </c>
      <c r="H69"/>
      <c r="I69"/>
      <c r="J69"/>
      <c r="K69"/>
    </row>
    <row r="70" spans="1:11" x14ac:dyDescent="0.25">
      <c r="A70" s="336"/>
      <c r="B70" s="2" t="s">
        <v>501</v>
      </c>
      <c r="C70" s="2" t="s">
        <v>1286</v>
      </c>
      <c r="D70" s="300">
        <v>6.3402906976744182</v>
      </c>
      <c r="E70" s="301">
        <v>5.0470871961339904E-2</v>
      </c>
      <c r="F70" s="136">
        <v>0.32</v>
      </c>
      <c r="G70" t="s">
        <v>1282</v>
      </c>
      <c r="H70"/>
      <c r="I70"/>
      <c r="J70"/>
      <c r="K70"/>
    </row>
    <row r="71" spans="1:11" x14ac:dyDescent="0.25">
      <c r="A71" s="336"/>
      <c r="B71" s="2" t="s">
        <v>1277</v>
      </c>
      <c r="C71" s="2" t="s">
        <v>1278</v>
      </c>
      <c r="D71" s="288">
        <v>0</v>
      </c>
      <c r="E71" s="289">
        <v>0</v>
      </c>
      <c r="F71" s="287" t="s">
        <v>119</v>
      </c>
      <c r="G71" t="s">
        <v>1282</v>
      </c>
      <c r="H71"/>
      <c r="I71"/>
      <c r="J71"/>
      <c r="K71"/>
    </row>
    <row r="72" spans="1:11" x14ac:dyDescent="0.25">
      <c r="A72" s="337"/>
      <c r="B72" s="21" t="s">
        <v>1277</v>
      </c>
      <c r="C72" s="21" t="s">
        <v>1281</v>
      </c>
      <c r="D72" s="290">
        <v>0</v>
      </c>
      <c r="E72" s="302" t="s">
        <v>1182</v>
      </c>
      <c r="F72" s="292" t="s">
        <v>119</v>
      </c>
      <c r="G72" s="64" t="s">
        <v>1280</v>
      </c>
      <c r="H72" s="64"/>
      <c r="I72" s="64"/>
      <c r="J72"/>
      <c r="K72"/>
    </row>
  </sheetData>
  <mergeCells count="16">
    <mergeCell ref="A57:A62"/>
    <mergeCell ref="A63:A67"/>
    <mergeCell ref="A68:A72"/>
    <mergeCell ref="J35:K35"/>
    <mergeCell ref="A46:H46"/>
    <mergeCell ref="H47:I47"/>
    <mergeCell ref="H48:I48"/>
    <mergeCell ref="A53:I53"/>
    <mergeCell ref="G56:I56"/>
    <mergeCell ref="A1:B1"/>
    <mergeCell ref="A11:Y11"/>
    <mergeCell ref="O12:P12"/>
    <mergeCell ref="U13:Y13"/>
    <mergeCell ref="F14:N14"/>
    <mergeCell ref="V14:W14"/>
    <mergeCell ref="X14:Y14"/>
  </mergeCells>
  <printOptions headings="1" gridLines="1"/>
  <pageMargins left="0.25" right="0.25" top="0.75" bottom="0.75" header="0.3" footer="0.3"/>
  <pageSetup scale="45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2 to 1</vt:lpstr>
      <vt:lpstr>CostData</vt:lpstr>
      <vt:lpstr>EFs-BTU</vt:lpstr>
      <vt:lpstr>DevSumOut-2019PB</vt:lpstr>
      <vt:lpstr>BuildSizeG3C</vt:lpstr>
      <vt:lpstr>Lookup</vt:lpstr>
      <vt:lpstr>CRR</vt:lpstr>
      <vt:lpstr>CRRCite</vt:lpstr>
      <vt:lpstr>Ep2Ann</vt:lpstr>
      <vt:lpstr>Ep2Wtr</vt:lpstr>
      <vt:lpstr>CostData!Print_Area</vt:lpstr>
      <vt:lpstr>WinterDays</vt:lpstr>
      <vt:lpstr>Wtr2Ann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Carlson</dc:creator>
  <cp:lastModifiedBy>Buck, Teri</cp:lastModifiedBy>
  <dcterms:created xsi:type="dcterms:W3CDTF">2019-07-10T23:47:30Z</dcterms:created>
  <dcterms:modified xsi:type="dcterms:W3CDTF">2019-07-18T22:13:56Z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1ae62962-826e-4d1e-8b91-2b3c033f09c8</vt:lpwstr>
  </property>
</Properties>
</file>