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nnipataruedi\Desktop\"/>
    </mc:Choice>
  </mc:AlternateContent>
  <xr:revisionPtr revIDLastSave="0" documentId="8_{24AB8E45-EE3F-434E-BB26-1343A1C7CCF5}" xr6:coauthVersionLast="47" xr6:coauthVersionMax="47" xr10:uidLastSave="{00000000-0000-0000-0000-000000000000}"/>
  <bookViews>
    <workbookView xWindow="-19752" yWindow="3096" windowWidth="17280" windowHeight="8964" xr2:uid="{00000000-000D-0000-FFFF-FFFF00000000}"/>
  </bookViews>
  <sheets>
    <sheet name="Sheet1" sheetId="1" r:id="rId1"/>
  </sheets>
  <externalReferences>
    <externalReference r:id="rId2"/>
  </externalReferences>
  <definedNames>
    <definedName name="Ba">'[1]Data Validation'!$B$7</definedName>
    <definedName name="D">'[1]Data Validation'!$B$14</definedName>
    <definedName name="Dr">'[1]Data Validation'!$B$8</definedName>
    <definedName name="emer">'[1]Data Validation'!$D$17</definedName>
    <definedName name="NG">'[1]Data Validation'!$B$13</definedName>
    <definedName name="ng2l">'[1]Data Validation'!$D$12</definedName>
    <definedName name="ngl">'[1]Data Validation'!$D$11</definedName>
    <definedName name="ngr">'[1]Data Validation'!$D$10</definedName>
    <definedName name="No">'[1]Data Validation'!$B$34</definedName>
    <definedName name="O">'[1]Data Validation'!$B$15</definedName>
    <definedName name="rd">'[1]Data Validation'!$D$7</definedName>
    <definedName name="rg">'[1]Data Validation'!$D$8</definedName>
    <definedName name="routine">'[1]Data Validation'!$D$16</definedName>
    <definedName name="select">'[1]Data Validation'!$D$6</definedName>
    <definedName name="so">'[1]Data Validation'!$D$15</definedName>
    <definedName name="tng">'[1]Data Validation'!$D$9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  <c r="I11" i="1"/>
  <c r="K38" i="1"/>
  <c r="L38" i="1"/>
  <c r="I38" i="1"/>
  <c r="H38" i="1"/>
  <c r="L29" i="1"/>
  <c r="K29" i="1"/>
  <c r="I29" i="1"/>
  <c r="H29" i="1"/>
  <c r="L11" i="1"/>
  <c r="K11" i="1"/>
  <c r="H11" i="1"/>
  <c r="J11" i="1" l="1"/>
  <c r="J38" i="1"/>
  <c r="J29" i="1"/>
  <c r="L20" i="1" l="1"/>
  <c r="K20" i="1"/>
  <c r="H20" i="1" l="1"/>
  <c r="I20" i="1"/>
  <c r="G50" i="1"/>
  <c r="F50" i="1"/>
  <c r="E50" i="1"/>
  <c r="D50" i="1"/>
  <c r="C50" i="1"/>
  <c r="G57" i="1" l="1"/>
  <c r="J20" i="1"/>
  <c r="D85" i="1" l="1"/>
  <c r="E85" i="1"/>
  <c r="F85" i="1"/>
  <c r="G85" i="1"/>
  <c r="C85" i="1"/>
  <c r="D84" i="1"/>
  <c r="E84" i="1"/>
  <c r="F84" i="1"/>
  <c r="G84" i="1"/>
  <c r="C84" i="1"/>
  <c r="D83" i="1"/>
  <c r="E83" i="1"/>
  <c r="F83" i="1"/>
  <c r="G83" i="1"/>
  <c r="C83" i="1"/>
  <c r="D76" i="1"/>
  <c r="E76" i="1"/>
  <c r="F76" i="1"/>
  <c r="G76" i="1"/>
  <c r="C76" i="1"/>
  <c r="D75" i="1"/>
  <c r="E75" i="1"/>
  <c r="F75" i="1"/>
  <c r="G75" i="1"/>
  <c r="C75" i="1"/>
  <c r="D74" i="1"/>
  <c r="E74" i="1"/>
  <c r="F74" i="1"/>
  <c r="G74" i="1"/>
  <c r="C74" i="1"/>
  <c r="D38" i="1"/>
  <c r="E38" i="1"/>
  <c r="F38" i="1"/>
  <c r="G38" i="1"/>
  <c r="C38" i="1"/>
  <c r="D29" i="1"/>
  <c r="E29" i="1"/>
  <c r="F29" i="1"/>
  <c r="G29" i="1"/>
  <c r="C29" i="1"/>
  <c r="D20" i="1"/>
  <c r="E20" i="1"/>
  <c r="F20" i="1"/>
  <c r="G20" i="1"/>
  <c r="C20" i="1"/>
  <c r="G11" i="1"/>
  <c r="F11" i="1"/>
  <c r="E11" i="1"/>
  <c r="D11" i="1"/>
  <c r="C11" i="1"/>
  <c r="O10" i="1" l="1"/>
  <c r="Q21" i="1"/>
  <c r="Q10" i="1"/>
  <c r="S21" i="1"/>
  <c r="S10" i="1"/>
  <c r="O21" i="1"/>
  <c r="P21" i="1"/>
  <c r="R21" i="1"/>
  <c r="R10" i="1"/>
  <c r="P10" i="1"/>
</calcChain>
</file>

<file path=xl/sharedStrings.xml><?xml version="1.0" encoding="utf-8"?>
<sst xmlns="http://schemas.openxmlformats.org/spreadsheetml/2006/main" count="205" uniqueCount="64">
  <si>
    <t>Assessable Emissions Spreadsheet for GP3 Asphalt Plants</t>
  </si>
  <si>
    <t xml:space="preserve">
Batch Mix Asphalt Plant with Baghouse</t>
  </si>
  <si>
    <t>* Select asphalt plant type and fill in the blank
* Enter rock crushing and stationary diesel engine information if applicable</t>
  </si>
  <si>
    <t>Batch Mix Asphalt Plant with Baghouse</t>
  </si>
  <si>
    <t>Pollutant</t>
  </si>
  <si>
    <t>CO</t>
  </si>
  <si>
    <r>
      <t>NO</t>
    </r>
    <r>
      <rPr>
        <b/>
        <sz val="9"/>
        <color theme="1"/>
        <rFont val="Calibri"/>
        <family val="2"/>
        <scheme val="minor"/>
      </rPr>
      <t>x</t>
    </r>
  </si>
  <si>
    <r>
      <t>SO</t>
    </r>
    <r>
      <rPr>
        <b/>
        <sz val="9"/>
        <color theme="1"/>
        <rFont val="Calibri"/>
        <family val="2"/>
        <scheme val="minor"/>
      </rPr>
      <t>2</t>
    </r>
  </si>
  <si>
    <t>VOC</t>
  </si>
  <si>
    <t>PM-10</t>
  </si>
  <si>
    <t>CO2</t>
  </si>
  <si>
    <t>CH4</t>
  </si>
  <si>
    <t>Total GHG</t>
  </si>
  <si>
    <t>Xylene
(largest HAP)</t>
  </si>
  <si>
    <t>Total HAPs</t>
  </si>
  <si>
    <t>Emission Factor</t>
  </si>
  <si>
    <t>CO2 + (25*CH4)</t>
  </si>
  <si>
    <t>Tons of Asphalt Produced</t>
  </si>
  <si>
    <t>* Emission factors are lb/ton of asphalt produced and from EPA AP-42 Table's 11.1-1, 11.1-5, 11.1-6, and 11.1-9</t>
  </si>
  <si>
    <r>
      <t xml:space="preserve">Total Emissions (tons)
</t>
    </r>
    <r>
      <rPr>
        <b/>
        <sz val="16"/>
        <color theme="1"/>
        <rFont val="Calibri"/>
        <family val="2"/>
        <scheme val="minor"/>
      </rPr>
      <t>Stationary Diesel Engines</t>
    </r>
  </si>
  <si>
    <t>Asphalt Emissions Calculation:  E = (EF x tons of asphalt produced) / 2000 lbs per ton</t>
  </si>
  <si>
    <t>NOx</t>
  </si>
  <si>
    <t>SO2</t>
  </si>
  <si>
    <t>Tons of Emissions</t>
  </si>
  <si>
    <t>Batch Mix Asphalt Plant with Wet Scrubber</t>
  </si>
  <si>
    <r>
      <t xml:space="preserve">Total Emissions (tons)
</t>
    </r>
    <r>
      <rPr>
        <b/>
        <sz val="16"/>
        <color theme="1"/>
        <rFont val="Calibri"/>
        <family val="2"/>
        <scheme val="minor"/>
      </rPr>
      <t>Nonroad Diesel Engines</t>
    </r>
  </si>
  <si>
    <t>Drum Mix Asphalt Plant with Baghouse</t>
  </si>
  <si>
    <t>Formaldehyde
(largest HAP)</t>
  </si>
  <si>
    <t>* Emission factors are lb/ton of asphalt produced and from EPA AP-42 Table's 11.1-3, 11.1-7, 11.1-8, and 11.1-10</t>
  </si>
  <si>
    <t>Drum Mix Asphalt Plant with Wetscrubber</t>
  </si>
  <si>
    <t>Rock Crushing Emissions</t>
  </si>
  <si>
    <t>Type of Crushing</t>
  </si>
  <si>
    <t>Tertiary Crushing</t>
  </si>
  <si>
    <t>Fines Crushing</t>
  </si>
  <si>
    <t>Screening</t>
  </si>
  <si>
    <t>Fines Screening</t>
  </si>
  <si>
    <t>Aggregate Handling &amp; Storage Piles</t>
  </si>
  <si>
    <t>PM-10 Emission Factor</t>
  </si>
  <si>
    <t>Tons of Rock Crushed</t>
  </si>
  <si>
    <t>* Emission factors are lb/ton of rock processed and from EPA AP-42 Table 11.19.2-2 and Equation 1 of Chapter 13.2.4</t>
  </si>
  <si>
    <t>* Assumptions for Equation 1 of Chapter 13.2.4: wind speed = 10 mph, percent moisture content = 0.25 percent, k for PM-10 = 0.35.</t>
  </si>
  <si>
    <t>Rock Crushing Emissions Calculation:  E = (EF x tons of rock processed) / 2000 lbs per ton</t>
  </si>
  <si>
    <t>Tons of PM-10 Emissions</t>
  </si>
  <si>
    <t>Number of Conveyors (NoC)</t>
  </si>
  <si>
    <t>Conveyor Transfer Point Emissions Calculation:  E = (NoC x 2 transfer points per conveyor) x 0.0011 x tons of rock crushed] /2000 lbs per ton</t>
  </si>
  <si>
    <t>Total PM-10 Rock Crushing =</t>
  </si>
  <si>
    <t>Diesel Engine Emissions</t>
  </si>
  <si>
    <t>Pollutant Emission Factors</t>
  </si>
  <si>
    <t>SO2*</t>
  </si>
  <si>
    <t>Engine &gt; 600 hp</t>
  </si>
  <si>
    <t>Engine ≤ 600 hp</t>
  </si>
  <si>
    <t>*Emission Factors are lb/hp-hr and from EPA AP-42 Table's 3.4-1 for engines larger than 600 HP and 3.3-1 for engines up to 600 HP</t>
  </si>
  <si>
    <t>* Assumes ULSD</t>
  </si>
  <si>
    <t>Diesel Emissions Calculation:  E = (EF x Hours of Operation x Rated Capacity) / 2000 lbs per ton</t>
  </si>
  <si>
    <t>Diesel Engines &gt; 600 Horse Power</t>
  </si>
  <si>
    <t>Engine 1</t>
  </si>
  <si>
    <t>Engine 2</t>
  </si>
  <si>
    <t>Engine 3</t>
  </si>
  <si>
    <t>Engine Rated Capacity (hp)</t>
  </si>
  <si>
    <t>Hours of Operation</t>
  </si>
  <si>
    <t>Eng 1: Tons of Emissions</t>
  </si>
  <si>
    <t>Eng 2: Tons of Emissions</t>
  </si>
  <si>
    <t>Eng 3: Tons of Emissions</t>
  </si>
  <si>
    <t>Diesel Engines ≤ 600 Horse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</si>
</sst>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00000"/>
    <numFmt numFmtId="165" formatCode="0.0000"/>
    <numFmt numFmtId="166" formatCode="0.00000"/>
    <numFmt numFmtId="167" formatCode="0.0000000"/>
    <numFmt numFmtId="168" formatCode="0.0"/>
    <numFmt numFmtId="169" formatCode="_(* #,##0.0000_);_(* \(#,##0.0000\);_(* &quot;-&quot;??_);_(@_)"/>
    <numFmt numFmtId="170" formatCode="0.000"/>
    <numFmt numFmtId="171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9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1EAFF"/>
        <bgColor indexed="64"/>
      </patternFill>
    </fill>
    <fill>
      <patternFill patternType="solid">
        <fgColor rgb="FFEAF8D8"/>
        <bgColor indexed="64"/>
      </patternFill>
    </fill>
    <fill>
      <patternFill patternType="solid">
        <fgColor rgb="FFFFEDC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43" fontId="9" fillId="0" borderId="0" applyFont="0" applyFill="0" applyBorder="0" applyAlignment="0" applyProtection="0"/>
    <xf numFmtId="0" fontId="4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7" borderId="0" applyNumberFormat="0" applyFon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/>
    <xf numFmtId="0" fontId="9" fillId="8" borderId="0" applyNumberFormat="0" applyFont="0" applyBorder="0" applyAlignment="0" applyProtection="0">
      <alignment vertical="center"/>
    </xf>
    <xf numFmtId="0" fontId="11" fillId="9" borderId="0" applyFont="0" applyBorder="0" applyAlignment="0" applyProtection="0"/>
    <xf numFmtId="0" fontId="13" fillId="0" borderId="0" applyNumberFormat="0" applyFill="0" applyBorder="0" applyProtection="0">
      <alignment vertical="center"/>
    </xf>
  </cellStyleXfs>
  <cellXfs count="178">
    <xf numFmtId="0" fontId="0" fillId="0" borderId="0" xfId="0"/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2" fontId="0" fillId="3" borderId="0" xfId="0" applyNumberForma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" fontId="1" fillId="0" borderId="25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168" fontId="0" fillId="0" borderId="0" xfId="0" applyNumberFormat="1" applyAlignment="1">
      <alignment horizontal="center" vertical="center"/>
    </xf>
    <xf numFmtId="2" fontId="1" fillId="0" borderId="8" xfId="0" applyNumberFormat="1" applyFont="1" applyBorder="1" applyAlignment="1">
      <alignment horizontal="right" vertical="center"/>
    </xf>
    <xf numFmtId="2" fontId="1" fillId="0" borderId="4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2" fontId="1" fillId="0" borderId="15" xfId="0" applyNumberFormat="1" applyFont="1" applyBorder="1" applyAlignment="1">
      <alignment horizontal="right" vertical="center"/>
    </xf>
    <xf numFmtId="2" fontId="1" fillId="0" borderId="4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1" fillId="4" borderId="5" xfId="0" applyNumberFormat="1" applyFont="1" applyFill="1" applyBorder="1" applyAlignment="1">
      <alignment vertical="center"/>
    </xf>
    <xf numFmtId="2" fontId="1" fillId="4" borderId="6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2" fontId="1" fillId="0" borderId="11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2" fontId="1" fillId="4" borderId="11" xfId="0" applyNumberFormat="1" applyFont="1" applyFill="1" applyBorder="1" applyAlignment="1">
      <alignment horizontal="right" vertical="center"/>
    </xf>
    <xf numFmtId="166" fontId="0" fillId="0" borderId="9" xfId="0" applyNumberFormat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10" xfId="0" applyNumberForma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" fontId="0" fillId="3" borderId="0" xfId="0" applyNumberFormat="1" applyFill="1" applyAlignment="1">
      <alignment horizontal="center" vertical="center"/>
    </xf>
    <xf numFmtId="2" fontId="1" fillId="0" borderId="27" xfId="0" applyNumberFormat="1" applyFont="1" applyBorder="1" applyAlignment="1">
      <alignment horizontal="center" vertical="center"/>
    </xf>
    <xf numFmtId="2" fontId="1" fillId="4" borderId="27" xfId="0" applyNumberFormat="1" applyFont="1" applyFill="1" applyBorder="1" applyAlignment="1">
      <alignment horizontal="center" vertical="center"/>
    </xf>
    <xf numFmtId="2" fontId="1" fillId="0" borderId="24" xfId="0" applyNumberFormat="1" applyFont="1" applyBorder="1" applyAlignment="1">
      <alignment horizontal="right" vertical="center"/>
    </xf>
    <xf numFmtId="1" fontId="0" fillId="2" borderId="15" xfId="0" applyNumberFormat="1" applyFill="1" applyBorder="1" applyAlignment="1">
      <alignment horizontal="center" vertical="center"/>
    </xf>
    <xf numFmtId="1" fontId="0" fillId="2" borderId="25" xfId="0" applyNumberFormat="1" applyFill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168" fontId="0" fillId="0" borderId="32" xfId="0" applyNumberFormat="1" applyBorder="1" applyAlignment="1">
      <alignment horizontal="center" vertical="center"/>
    </xf>
    <xf numFmtId="168" fontId="0" fillId="0" borderId="31" xfId="0" applyNumberFormat="1" applyBorder="1" applyAlignment="1">
      <alignment horizontal="center" vertical="center"/>
    </xf>
    <xf numFmtId="2" fontId="1" fillId="0" borderId="5" xfId="0" applyNumberFormat="1" applyFont="1" applyBorder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2" fontId="1" fillId="2" borderId="35" xfId="0" applyNumberFormat="1" applyFont="1" applyFill="1" applyBorder="1" applyAlignment="1">
      <alignment horizontal="left" vertical="center"/>
    </xf>
    <xf numFmtId="2" fontId="1" fillId="0" borderId="30" xfId="0" applyNumberFormat="1" applyFont="1" applyBorder="1" applyAlignment="1">
      <alignment horizontal="right" vertical="center"/>
    </xf>
    <xf numFmtId="165" fontId="0" fillId="0" borderId="0" xfId="0" applyNumberFormat="1" applyAlignment="1">
      <alignment horizontal="center" vertical="center"/>
    </xf>
    <xf numFmtId="2" fontId="1" fillId="4" borderId="16" xfId="0" applyNumberFormat="1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2" fontId="1" fillId="4" borderId="39" xfId="0" applyNumberFormat="1" applyFont="1" applyFill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21" xfId="0" applyNumberFormat="1" applyFont="1" applyFill="1" applyBorder="1" applyAlignment="1">
      <alignment horizontal="center" vertical="center" wrapText="1"/>
    </xf>
    <xf numFmtId="2" fontId="1" fillId="4" borderId="32" xfId="0" applyNumberFormat="1" applyFont="1" applyFill="1" applyBorder="1" applyAlignment="1">
      <alignment horizontal="center" vertical="center" wrapText="1"/>
    </xf>
    <xf numFmtId="2" fontId="1" fillId="4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2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/>
    </xf>
    <xf numFmtId="1" fontId="0" fillId="0" borderId="19" xfId="0" applyNumberFormat="1" applyBorder="1" applyAlignment="1">
      <alignment horizontal="left" vertical="center"/>
    </xf>
    <xf numFmtId="2" fontId="1" fillId="0" borderId="19" xfId="0" applyNumberFormat="1" applyFont="1" applyBorder="1" applyAlignment="1">
      <alignment horizontal="center" vertical="center" wrapText="1"/>
    </xf>
    <xf numFmtId="168" fontId="0" fillId="0" borderId="19" xfId="0" applyNumberFormat="1" applyBorder="1" applyAlignment="1">
      <alignment horizontal="center" vertical="center"/>
    </xf>
    <xf numFmtId="168" fontId="0" fillId="0" borderId="12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9" fontId="9" fillId="0" borderId="31" xfId="1" applyNumberFormat="1" applyFont="1" applyBorder="1" applyAlignment="1">
      <alignment horizontal="center" vertical="center"/>
    </xf>
    <xf numFmtId="169" fontId="9" fillId="0" borderId="10" xfId="1" applyNumberFormat="1" applyFont="1" applyBorder="1" applyAlignment="1">
      <alignment horizontal="center" vertical="center"/>
    </xf>
    <xf numFmtId="168" fontId="1" fillId="0" borderId="38" xfId="0" applyNumberFormat="1" applyFont="1" applyBorder="1" applyAlignment="1">
      <alignment horizontal="center" vertical="center"/>
    </xf>
    <xf numFmtId="168" fontId="1" fillId="0" borderId="41" xfId="0" applyNumberFormat="1" applyFont="1" applyBorder="1" applyAlignment="1">
      <alignment horizontal="center" vertical="center"/>
    </xf>
    <xf numFmtId="170" fontId="0" fillId="0" borderId="31" xfId="0" applyNumberFormat="1" applyBorder="1" applyAlignment="1">
      <alignment horizontal="center" vertical="center"/>
    </xf>
    <xf numFmtId="1" fontId="1" fillId="2" borderId="36" xfId="0" applyNumberFormat="1" applyFont="1" applyFill="1" applyBorder="1" applyAlignment="1">
      <alignment vertical="center"/>
    </xf>
    <xf numFmtId="171" fontId="1" fillId="2" borderId="10" xfId="1" applyNumberFormat="1" applyFont="1" applyFill="1" applyBorder="1" applyAlignment="1">
      <alignment vertical="center"/>
    </xf>
    <xf numFmtId="43" fontId="1" fillId="0" borderId="38" xfId="1" applyFont="1" applyBorder="1" applyAlignment="1">
      <alignment horizontal="center" vertical="center"/>
    </xf>
    <xf numFmtId="171" fontId="1" fillId="0" borderId="37" xfId="1" applyNumberFormat="1" applyFont="1" applyBorder="1" applyAlignment="1">
      <alignment horizontal="center" vertical="center"/>
    </xf>
    <xf numFmtId="171" fontId="1" fillId="0" borderId="28" xfId="1" applyNumberFormat="1" applyFont="1" applyBorder="1" applyAlignment="1">
      <alignment horizontal="center" vertical="center"/>
    </xf>
    <xf numFmtId="171" fontId="0" fillId="2" borderId="15" xfId="1" applyNumberFormat="1" applyFont="1" applyFill="1" applyBorder="1" applyAlignment="1">
      <alignment horizontal="center" vertical="center"/>
    </xf>
    <xf numFmtId="1" fontId="0" fillId="3" borderId="0" xfId="0" applyNumberFormat="1" applyFill="1" applyAlignment="1">
      <alignment horizontal="left" vertical="center"/>
    </xf>
    <xf numFmtId="166" fontId="0" fillId="0" borderId="14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7" fontId="0" fillId="0" borderId="14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left" vertical="center"/>
    </xf>
    <xf numFmtId="170" fontId="0" fillId="0" borderId="9" xfId="0" applyNumberFormat="1" applyBorder="1" applyAlignment="1">
      <alignment horizontal="center" vertical="center"/>
    </xf>
    <xf numFmtId="170" fontId="0" fillId="0" borderId="10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1" fillId="4" borderId="21" xfId="0" applyNumberFormat="1" applyFont="1" applyFill="1" applyBorder="1" applyAlignment="1">
      <alignment horizontal="right" vertical="center" wrapText="1"/>
    </xf>
    <xf numFmtId="2" fontId="1" fillId="4" borderId="33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68" fontId="1" fillId="0" borderId="9" xfId="0" applyNumberFormat="1" applyFont="1" applyBorder="1" applyAlignment="1">
      <alignment horizontal="center" vertical="center"/>
    </xf>
    <xf numFmtId="168" fontId="1" fillId="0" borderId="10" xfId="0" applyNumberFormat="1" applyFont="1" applyBorder="1" applyAlignment="1">
      <alignment horizontal="center" vertical="center"/>
    </xf>
    <xf numFmtId="2" fontId="1" fillId="0" borderId="43" xfId="0" applyNumberFormat="1" applyFont="1" applyBorder="1" applyAlignment="1">
      <alignment horizontal="right" vertical="center"/>
    </xf>
    <xf numFmtId="2" fontId="0" fillId="0" borderId="42" xfId="0" applyNumberFormat="1" applyBorder="1" applyAlignment="1">
      <alignment vertical="center"/>
    </xf>
    <xf numFmtId="171" fontId="0" fillId="2" borderId="45" xfId="1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left" vertical="center"/>
    </xf>
    <xf numFmtId="2" fontId="1" fillId="0" borderId="46" xfId="0" applyNumberFormat="1" applyFont="1" applyBorder="1" applyAlignment="1">
      <alignment horizontal="right" vertical="center"/>
    </xf>
    <xf numFmtId="1" fontId="0" fillId="3" borderId="1" xfId="0" applyNumberFormat="1" applyFill="1" applyBorder="1" applyAlignment="1">
      <alignment horizontal="left" vertical="center"/>
    </xf>
    <xf numFmtId="171" fontId="0" fillId="2" borderId="47" xfId="1" applyNumberFormat="1" applyFont="1" applyFill="1" applyBorder="1" applyAlignment="1">
      <alignment horizontal="center" vertical="center"/>
    </xf>
    <xf numFmtId="171" fontId="0" fillId="2" borderId="48" xfId="1" applyNumberFormat="1" applyFont="1" applyFill="1" applyBorder="1" applyAlignment="1">
      <alignment horizontal="center" vertical="center"/>
    </xf>
    <xf numFmtId="2" fontId="0" fillId="3" borderId="42" xfId="0" applyNumberFormat="1" applyFill="1" applyBorder="1" applyAlignment="1">
      <alignment vertical="center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0" fontId="0" fillId="0" borderId="49" xfId="0" applyBorder="1"/>
    <xf numFmtId="2" fontId="1" fillId="0" borderId="2" xfId="0" applyNumberFormat="1" applyFont="1" applyBorder="1" applyAlignment="1">
      <alignment horizontal="center" vertical="center"/>
    </xf>
    <xf numFmtId="2" fontId="1" fillId="0" borderId="50" xfId="0" applyNumberFormat="1" applyFont="1" applyBorder="1" applyAlignment="1">
      <alignment horizontal="right" vertical="center"/>
    </xf>
    <xf numFmtId="2" fontId="1" fillId="0" borderId="51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167" fontId="0" fillId="0" borderId="0" xfId="0" applyNumberFormat="1" applyAlignment="1">
      <alignment horizontal="center" vertical="center"/>
    </xf>
    <xf numFmtId="171" fontId="1" fillId="0" borderId="0" xfId="1" applyNumberFormat="1" applyFont="1" applyFill="1" applyBorder="1" applyAlignment="1">
      <alignment horizontal="left" vertical="center"/>
    </xf>
    <xf numFmtId="171" fontId="1" fillId="2" borderId="44" xfId="1" applyNumberFormat="1" applyFont="1" applyFill="1" applyBorder="1" applyAlignment="1">
      <alignment horizontal="left" vertical="center"/>
    </xf>
    <xf numFmtId="171" fontId="1" fillId="2" borderId="47" xfId="1" applyNumberFormat="1" applyFont="1" applyFill="1" applyBorder="1" applyAlignment="1">
      <alignment horizontal="left" vertical="center"/>
    </xf>
    <xf numFmtId="2" fontId="1" fillId="4" borderId="5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4" borderId="16" xfId="0" applyNumberFormat="1" applyFont="1" applyFill="1" applyBorder="1" applyAlignment="1">
      <alignment horizontal="center" vertical="center"/>
    </xf>
    <xf numFmtId="2" fontId="1" fillId="4" borderId="17" xfId="0" applyNumberFormat="1" applyFont="1" applyFill="1" applyBorder="1" applyAlignment="1">
      <alignment horizontal="center" vertical="center"/>
    </xf>
    <xf numFmtId="2" fontId="1" fillId="4" borderId="18" xfId="0" applyNumberFormat="1" applyFon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2" fontId="1" fillId="4" borderId="34" xfId="0" applyNumberFormat="1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2" fontId="3" fillId="0" borderId="0" xfId="0" applyNumberFormat="1" applyFont="1" applyBorder="1" applyAlignment="1">
      <alignment vertical="center" wrapText="1"/>
    </xf>
    <xf numFmtId="2" fontId="0" fillId="0" borderId="8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171" fontId="0" fillId="2" borderId="53" xfId="1" applyNumberFormat="1" applyFont="1" applyFill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2" fontId="1" fillId="4" borderId="34" xfId="0" applyNumberFormat="1" applyFont="1" applyFill="1" applyBorder="1" applyAlignment="1">
      <alignment horizontal="center" vertical="center"/>
    </xf>
    <xf numFmtId="2" fontId="1" fillId="4" borderId="42" xfId="0" applyNumberFormat="1" applyFont="1" applyFill="1" applyBorder="1" applyAlignment="1">
      <alignment horizontal="center" vertical="center"/>
    </xf>
    <xf numFmtId="2" fontId="1" fillId="4" borderId="35" xfId="0" applyNumberFormat="1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2" fontId="1" fillId="4" borderId="16" xfId="0" applyNumberFormat="1" applyFont="1" applyFill="1" applyBorder="1" applyAlignment="1">
      <alignment horizontal="center" vertical="center"/>
    </xf>
    <xf numFmtId="2" fontId="1" fillId="4" borderId="17" xfId="0" applyNumberFormat="1" applyFont="1" applyFill="1" applyBorder="1" applyAlignment="1">
      <alignment horizontal="center" vertical="center"/>
    </xf>
    <xf numFmtId="2" fontId="1" fillId="4" borderId="18" xfId="0" applyNumberFormat="1" applyFont="1" applyFill="1" applyBorder="1" applyAlignment="1">
      <alignment horizontal="center" vertical="center"/>
    </xf>
    <xf numFmtId="2" fontId="1" fillId="4" borderId="11" xfId="0" applyNumberFormat="1" applyFon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2" fontId="1" fillId="4" borderId="21" xfId="0" applyNumberFormat="1" applyFont="1" applyFill="1" applyBorder="1" applyAlignment="1">
      <alignment horizontal="center" vertical="center"/>
    </xf>
    <xf numFmtId="2" fontId="1" fillId="4" borderId="13" xfId="0" applyNumberFormat="1" applyFont="1" applyFill="1" applyBorder="1" applyAlignment="1">
      <alignment horizontal="center" vertical="center"/>
    </xf>
    <xf numFmtId="2" fontId="1" fillId="4" borderId="20" xfId="0" applyNumberFormat="1" applyFont="1" applyFill="1" applyBorder="1" applyAlignment="1">
      <alignment horizontal="center" vertical="center"/>
    </xf>
    <xf numFmtId="2" fontId="0" fillId="4" borderId="34" xfId="0" applyNumberFormat="1" applyFill="1" applyBorder="1" applyAlignment="1">
      <alignment horizontal="center" vertical="center"/>
    </xf>
    <xf numFmtId="2" fontId="0" fillId="4" borderId="42" xfId="0" applyNumberFormat="1" applyFill="1" applyBorder="1" applyAlignment="1">
      <alignment horizontal="center" vertical="center"/>
    </xf>
    <xf numFmtId="2" fontId="0" fillId="4" borderId="52" xfId="0" applyNumberFormat="1" applyFill="1" applyBorder="1" applyAlignment="1">
      <alignment horizontal="center" vertical="center"/>
    </xf>
  </cellXfs>
  <cellStyles count="11">
    <cellStyle name="Comma" xfId="1" builtinId="3"/>
    <cellStyle name="Emission Totals" xfId="8" xr:uid="{EDC0452B-8BDC-440A-BC67-1A10B368E95B}"/>
    <cellStyle name="Enter Info" xfId="5" xr:uid="{673E4DED-7406-4694-8836-7DA5C86D24FC}"/>
    <cellStyle name="Hyperlink pca" xfId="6" xr:uid="{206CC750-DECC-4412-B63F-B9DA75E2CCD7}"/>
    <cellStyle name="Normal" xfId="0" builtinId="0"/>
    <cellStyle name="Normal 2" xfId="7" xr:uid="{AE3E5D5E-5D45-4A86-AC56-860094212B6D}"/>
    <cellStyle name="PCA Body Text" xfId="4" xr:uid="{8C32A6BA-D550-40EF-BEF1-266323CA3640}"/>
    <cellStyle name="PCA Heading 1" xfId="2" xr:uid="{A5C8A5E6-E7A6-4FB4-BA39-A65DA101A11A}"/>
    <cellStyle name="PCA Heading 3" xfId="3" xr:uid="{A0372B20-3227-4904-AE6A-D03CDFA10618}"/>
    <cellStyle name="PCA Hyperlink" xfId="10" xr:uid="{BCB3EE0C-9AFB-4278-AF93-AA48F734C009}"/>
    <cellStyle name="Standard Value" xfId="9" xr:uid="{6E46E094-F29B-420E-8C72-EA10E460F2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N-SVRFILE\groups\Users\DFJONES\AppData\Local\Microsoft\Windows\INetCache\Content.Outlook\7V85XTQZ\Minnesota%20p-sbap5-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ederal standards"/>
      <sheetName val="State rules"/>
      <sheetName val="Hot mix asphalt"/>
      <sheetName val="Load out and silos"/>
      <sheetName val="Generator"/>
      <sheetName val="Natural gas (auxilary heat)"/>
      <sheetName val="Propane (auxilary heat)"/>
      <sheetName val="Fugitive"/>
      <sheetName val="Potential emissions"/>
      <sheetName val="Actual emissions"/>
      <sheetName val="Permits &amp; requirements"/>
      <sheetName val="Hot mix emission factors"/>
      <sheetName val="Engine Emission Factors"/>
      <sheetName val="Data Validatio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5"/>
  <sheetViews>
    <sheetView tabSelected="1" zoomScale="90" zoomScaleNormal="90" workbookViewId="0">
      <selection activeCell="B1" sqref="B1:L2"/>
    </sheetView>
  </sheetViews>
  <sheetFormatPr defaultRowHeight="14.4" x14ac:dyDescent="0.3"/>
  <cols>
    <col min="1" max="1" width="1.6640625" customWidth="1"/>
    <col min="2" max="2" width="25" customWidth="1"/>
    <col min="3" max="3" width="15.6640625" customWidth="1"/>
    <col min="4" max="4" width="24.109375" customWidth="1"/>
    <col min="5" max="5" width="12.5546875" customWidth="1"/>
    <col min="6" max="6" width="25.44140625" customWidth="1"/>
    <col min="7" max="7" width="20.109375" customWidth="1"/>
    <col min="8" max="8" width="13.109375" customWidth="1"/>
    <col min="9" max="9" width="12" customWidth="1"/>
    <col min="10" max="12" width="15.109375" customWidth="1"/>
    <col min="13" max="13" width="6.6640625" customWidth="1"/>
    <col min="14" max="14" width="2.109375" customWidth="1"/>
    <col min="15" max="15" width="11.6640625" customWidth="1"/>
    <col min="16" max="16" width="13.88671875" customWidth="1"/>
    <col min="17" max="17" width="11.88671875" customWidth="1"/>
    <col min="18" max="18" width="11.33203125" customWidth="1"/>
    <col min="19" max="19" width="11.88671875" customWidth="1"/>
    <col min="20" max="20" width="5.88671875" customWidth="1"/>
  </cols>
  <sheetData>
    <row r="1" spans="2:21" ht="26.25" customHeight="1" x14ac:dyDescent="0.5">
      <c r="B1" s="163" t="s">
        <v>0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66"/>
    </row>
    <row r="2" spans="2:21" ht="25.8" x14ac:dyDescent="0.5"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66"/>
    </row>
    <row r="3" spans="2:21" ht="15" customHeight="1" x14ac:dyDescent="0.3">
      <c r="B3" s="38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O3" s="150" t="s">
        <v>2</v>
      </c>
      <c r="P3" s="151"/>
      <c r="Q3" s="151"/>
      <c r="R3" s="151"/>
      <c r="S3" s="151"/>
    </row>
    <row r="4" spans="2:21" ht="23.25" customHeight="1" thickBot="1" x14ac:dyDescent="0.35">
      <c r="B4" s="148" t="s">
        <v>3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7"/>
      <c r="O4" s="151"/>
      <c r="P4" s="151"/>
      <c r="Q4" s="151"/>
      <c r="R4" s="151"/>
      <c r="S4" s="151"/>
    </row>
    <row r="5" spans="2:21" ht="27" customHeight="1" x14ac:dyDescent="0.3"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3" t="s">
        <v>9</v>
      </c>
      <c r="H5" s="54" t="s">
        <v>10</v>
      </c>
      <c r="I5" s="56" t="s">
        <v>11</v>
      </c>
      <c r="J5" s="55" t="s">
        <v>12</v>
      </c>
      <c r="K5" s="56" t="s">
        <v>13</v>
      </c>
      <c r="L5" s="57" t="s">
        <v>14</v>
      </c>
      <c r="M5" s="61"/>
      <c r="O5" s="151"/>
      <c r="P5" s="151"/>
      <c r="Q5" s="151"/>
      <c r="R5" s="151"/>
      <c r="S5" s="151"/>
      <c r="T5" s="4"/>
      <c r="U5" s="4"/>
    </row>
    <row r="6" spans="2:21" ht="15" thickBot="1" x14ac:dyDescent="0.35">
      <c r="B6" s="10" t="s">
        <v>15</v>
      </c>
      <c r="C6" s="96">
        <v>0.4</v>
      </c>
      <c r="D6" s="96">
        <v>0.12</v>
      </c>
      <c r="E6" s="94">
        <v>8.7999999999999995E-2</v>
      </c>
      <c r="F6" s="74">
        <v>8.2000000000000007E-3</v>
      </c>
      <c r="G6" s="95">
        <v>2.7E-2</v>
      </c>
      <c r="H6" s="75">
        <v>37</v>
      </c>
      <c r="I6" s="76">
        <v>7.4000000000000003E-3</v>
      </c>
      <c r="J6" s="76" t="s">
        <v>16</v>
      </c>
      <c r="K6" s="77">
        <v>2.7000000000000001E-3</v>
      </c>
      <c r="L6" s="78">
        <v>7.6E-3</v>
      </c>
      <c r="M6" s="62"/>
      <c r="N6" s="4"/>
      <c r="O6" s="5"/>
      <c r="P6" s="5"/>
      <c r="Q6" s="5"/>
      <c r="R6" s="5"/>
      <c r="S6" s="5"/>
      <c r="T6" s="4"/>
      <c r="U6" s="4"/>
    </row>
    <row r="7" spans="2:21" ht="18.75" customHeight="1" thickBot="1" x14ac:dyDescent="0.35">
      <c r="B7" s="103" t="s">
        <v>17</v>
      </c>
      <c r="C7" s="105"/>
      <c r="D7" s="106" t="s">
        <v>18</v>
      </c>
      <c r="E7" s="37"/>
      <c r="F7" s="37"/>
      <c r="G7" s="37"/>
      <c r="H7" s="37"/>
      <c r="I7" s="37"/>
      <c r="J7" s="37"/>
      <c r="K7" s="37"/>
      <c r="L7" s="37"/>
      <c r="M7" s="37"/>
      <c r="N7" s="5"/>
      <c r="O7" s="152" t="s">
        <v>19</v>
      </c>
      <c r="P7" s="153"/>
      <c r="Q7" s="153"/>
      <c r="R7" s="153"/>
      <c r="S7" s="154"/>
      <c r="T7" s="4"/>
    </row>
    <row r="8" spans="2:21" ht="17.25" customHeight="1" thickBot="1" x14ac:dyDescent="0.35">
      <c r="B8" s="104"/>
      <c r="C8" s="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155"/>
      <c r="P8" s="156"/>
      <c r="Q8" s="156"/>
      <c r="R8" s="156"/>
      <c r="S8" s="157"/>
      <c r="T8" s="4"/>
    </row>
    <row r="9" spans="2:21" ht="21" customHeight="1" x14ac:dyDescent="0.3">
      <c r="B9" s="164" t="s">
        <v>20</v>
      </c>
      <c r="C9" s="165"/>
      <c r="D9" s="165"/>
      <c r="E9" s="165"/>
      <c r="F9" s="165"/>
      <c r="G9" s="166"/>
      <c r="H9" s="130"/>
      <c r="I9" s="131"/>
      <c r="J9" s="131"/>
      <c r="K9" s="131"/>
      <c r="L9" s="132"/>
      <c r="M9" s="50"/>
      <c r="N9" s="5"/>
      <c r="O9" s="34" t="s">
        <v>5</v>
      </c>
      <c r="P9" s="35" t="s">
        <v>21</v>
      </c>
      <c r="Q9" s="35" t="s">
        <v>22</v>
      </c>
      <c r="R9" s="35" t="s">
        <v>8</v>
      </c>
      <c r="S9" s="9" t="s">
        <v>9</v>
      </c>
      <c r="T9" s="4"/>
    </row>
    <row r="10" spans="2:21" ht="29.4" thickBot="1" x14ac:dyDescent="0.35">
      <c r="B10" s="98" t="s">
        <v>4</v>
      </c>
      <c r="C10" s="59" t="s">
        <v>5</v>
      </c>
      <c r="D10" s="99" t="s">
        <v>21</v>
      </c>
      <c r="E10" s="59" t="s">
        <v>22</v>
      </c>
      <c r="F10" s="100" t="s">
        <v>8</v>
      </c>
      <c r="G10" s="60" t="s">
        <v>9</v>
      </c>
      <c r="H10" s="58" t="s">
        <v>10</v>
      </c>
      <c r="I10" s="59" t="s">
        <v>11</v>
      </c>
      <c r="J10" s="59" t="s">
        <v>12</v>
      </c>
      <c r="K10" s="59" t="s">
        <v>13</v>
      </c>
      <c r="L10" s="60" t="s">
        <v>14</v>
      </c>
      <c r="M10" s="64"/>
      <c r="N10" s="5"/>
      <c r="O10" s="138">
        <f>C11+C20+C29+C38+C74+C75+C76+C83+C84+C85</f>
        <v>0</v>
      </c>
      <c r="P10" s="96">
        <f>D11+D20+D29+D38+D74+D75+D76+D83+D84+D85</f>
        <v>0</v>
      </c>
      <c r="Q10" s="96">
        <f>E11+E20+E29+E38+E74+E75+E76+E83+E84+E85</f>
        <v>0</v>
      </c>
      <c r="R10" s="96">
        <f>F11+F20+F29+F38+F74+F75+F76+F83+F84+F85</f>
        <v>0</v>
      </c>
      <c r="S10" s="97">
        <f>G11+G20+G29+G38+G57+G74+G75+G76+G83+G84+G85</f>
        <v>0</v>
      </c>
      <c r="T10" s="4"/>
    </row>
    <row r="11" spans="2:21" ht="18" customHeight="1" thickBot="1" x14ac:dyDescent="0.35">
      <c r="B11" s="13" t="s">
        <v>23</v>
      </c>
      <c r="C11" s="101">
        <f>($C6*C7)/2000</f>
        <v>0</v>
      </c>
      <c r="D11" s="101">
        <f>($C7*D6)/2000</f>
        <v>0</v>
      </c>
      <c r="E11" s="101">
        <f>($C7*E6)/2000</f>
        <v>0</v>
      </c>
      <c r="F11" s="101">
        <f>($C7*F6)/2000</f>
        <v>0</v>
      </c>
      <c r="G11" s="102">
        <f>($C7*G6)/2000</f>
        <v>0</v>
      </c>
      <c r="H11" s="85">
        <f t="shared" ref="H11" si="0">(H6*$C7)/2000</f>
        <v>0</v>
      </c>
      <c r="I11" s="84">
        <f>(I6*$C7)/2000</f>
        <v>0</v>
      </c>
      <c r="J11" s="86">
        <f>H11+(I11*25)</f>
        <v>0</v>
      </c>
      <c r="K11" s="79">
        <f>(K6*$C7)/2000</f>
        <v>0</v>
      </c>
      <c r="L11" s="80">
        <f>(L6*$C7)/2000</f>
        <v>0</v>
      </c>
      <c r="M11" s="12"/>
      <c r="N11" s="5"/>
      <c r="O11" s="15"/>
      <c r="P11" s="15"/>
      <c r="Q11" s="15"/>
      <c r="R11" s="15"/>
      <c r="S11" s="15"/>
      <c r="T11" s="4"/>
    </row>
    <row r="12" spans="2:21" ht="18.75" customHeight="1" x14ac:dyDescent="0.3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5"/>
      <c r="O12" s="137"/>
      <c r="P12" s="137"/>
      <c r="Q12" s="137"/>
      <c r="R12" s="137"/>
      <c r="S12" s="137"/>
    </row>
    <row r="13" spans="2:21" ht="23.25" customHeight="1" thickBot="1" x14ac:dyDescent="0.5">
      <c r="B13" s="149" t="s">
        <v>24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67"/>
      <c r="N13" s="5"/>
      <c r="O13" s="137"/>
      <c r="P13" s="137"/>
      <c r="Q13" s="137"/>
      <c r="R13" s="137"/>
      <c r="S13" s="137"/>
    </row>
    <row r="14" spans="2:21" ht="26.25" customHeight="1" x14ac:dyDescent="0.3">
      <c r="B14" s="1" t="s">
        <v>4</v>
      </c>
      <c r="C14" s="2" t="s">
        <v>5</v>
      </c>
      <c r="D14" s="2" t="s">
        <v>6</v>
      </c>
      <c r="E14" s="2" t="s">
        <v>7</v>
      </c>
      <c r="F14" s="2" t="s">
        <v>8</v>
      </c>
      <c r="G14" s="3" t="s">
        <v>9</v>
      </c>
      <c r="H14" s="54" t="s">
        <v>10</v>
      </c>
      <c r="I14" s="56" t="s">
        <v>11</v>
      </c>
      <c r="J14" s="55" t="s">
        <v>12</v>
      </c>
      <c r="K14" s="56" t="s">
        <v>13</v>
      </c>
      <c r="L14" s="57" t="s">
        <v>14</v>
      </c>
      <c r="M14" s="61"/>
      <c r="N14" s="5"/>
      <c r="O14" s="135"/>
      <c r="P14" s="135"/>
      <c r="Q14" s="135"/>
      <c r="R14" s="135"/>
      <c r="S14" s="135"/>
      <c r="T14" s="7"/>
    </row>
    <row r="15" spans="2:21" ht="20.25" customHeight="1" thickBot="1" x14ac:dyDescent="0.35">
      <c r="B15" s="10" t="s">
        <v>15</v>
      </c>
      <c r="C15" s="96">
        <v>0.4</v>
      </c>
      <c r="D15" s="96">
        <v>0.12</v>
      </c>
      <c r="E15" s="94">
        <v>8.7999999999999995E-2</v>
      </c>
      <c r="F15" s="74">
        <v>8.2000000000000007E-3</v>
      </c>
      <c r="G15" s="97">
        <v>0.14000000000000001</v>
      </c>
      <c r="H15" s="75">
        <v>37</v>
      </c>
      <c r="I15" s="76">
        <v>7.4000000000000003E-3</v>
      </c>
      <c r="J15" s="76" t="s">
        <v>16</v>
      </c>
      <c r="K15" s="77">
        <v>2.7000000000000001E-3</v>
      </c>
      <c r="L15" s="78">
        <v>7.6E-3</v>
      </c>
      <c r="M15" s="62"/>
      <c r="N15" s="5"/>
      <c r="O15" s="136"/>
      <c r="P15" s="136"/>
      <c r="Q15" s="136"/>
      <c r="R15" s="136"/>
      <c r="S15" s="136"/>
      <c r="T15" s="4"/>
    </row>
    <row r="16" spans="2:21" ht="18.75" customHeight="1" thickBot="1" x14ac:dyDescent="0.35">
      <c r="B16" s="107" t="s">
        <v>17</v>
      </c>
      <c r="C16" s="110">
        <v>0</v>
      </c>
      <c r="D16" s="106" t="s">
        <v>18</v>
      </c>
      <c r="E16" s="37"/>
      <c r="F16" s="37"/>
      <c r="G16" s="37"/>
      <c r="H16" s="37"/>
      <c r="I16" s="37"/>
      <c r="J16" s="37"/>
      <c r="K16" s="37"/>
      <c r="L16" s="37"/>
      <c r="M16" s="37"/>
      <c r="N16" s="5"/>
      <c r="O16" s="142"/>
      <c r="P16" s="143"/>
      <c r="Q16" s="143"/>
      <c r="R16" s="143"/>
      <c r="S16" s="143"/>
      <c r="T16" s="4"/>
      <c r="U16" s="4"/>
    </row>
    <row r="17" spans="1:21" ht="16.5" customHeight="1" thickBot="1" x14ac:dyDescent="0.35">
      <c r="B17" s="5"/>
      <c r="C17" s="111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8"/>
      <c r="P17" s="4"/>
      <c r="T17" s="4"/>
      <c r="U17" s="4"/>
    </row>
    <row r="18" spans="1:21" ht="21.75" customHeight="1" x14ac:dyDescent="0.3">
      <c r="B18" s="164" t="s">
        <v>20</v>
      </c>
      <c r="C18" s="165"/>
      <c r="D18" s="165"/>
      <c r="E18" s="165"/>
      <c r="F18" s="165"/>
      <c r="G18" s="165"/>
      <c r="H18" s="130"/>
      <c r="I18" s="131"/>
      <c r="J18" s="131"/>
      <c r="K18" s="131"/>
      <c r="L18" s="132"/>
      <c r="M18" s="50"/>
      <c r="N18" s="5"/>
      <c r="O18" s="152" t="s">
        <v>25</v>
      </c>
      <c r="P18" s="158"/>
      <c r="Q18" s="158"/>
      <c r="R18" s="158"/>
      <c r="S18" s="159"/>
      <c r="T18" s="4"/>
      <c r="U18" s="4"/>
    </row>
    <row r="19" spans="1:21" ht="26.25" customHeight="1" x14ac:dyDescent="0.3">
      <c r="B19" s="112" t="s">
        <v>4</v>
      </c>
      <c r="C19" s="113" t="s">
        <v>5</v>
      </c>
      <c r="D19" s="113" t="s">
        <v>21</v>
      </c>
      <c r="E19" s="113" t="s">
        <v>22</v>
      </c>
      <c r="F19" s="100" t="s">
        <v>8</v>
      </c>
      <c r="G19" s="60" t="s">
        <v>9</v>
      </c>
      <c r="H19" s="58" t="s">
        <v>10</v>
      </c>
      <c r="I19" s="59" t="s">
        <v>11</v>
      </c>
      <c r="J19" s="59" t="s">
        <v>12</v>
      </c>
      <c r="K19" s="59" t="s">
        <v>13</v>
      </c>
      <c r="L19" s="60" t="s">
        <v>14</v>
      </c>
      <c r="M19" s="64"/>
      <c r="N19" s="5"/>
      <c r="O19" s="160"/>
      <c r="P19" s="161"/>
      <c r="Q19" s="161"/>
      <c r="R19" s="161"/>
      <c r="S19" s="162"/>
      <c r="T19" s="4"/>
      <c r="U19" s="4"/>
    </row>
    <row r="20" spans="1:21" ht="21.75" customHeight="1" thickBot="1" x14ac:dyDescent="0.35">
      <c r="B20" s="13" t="s">
        <v>23</v>
      </c>
      <c r="C20" s="101">
        <f>(C15*$C16)/2000</f>
        <v>0</v>
      </c>
      <c r="D20" s="101">
        <f t="shared" ref="D20:I20" si="1">(D15*$C16)/2000</f>
        <v>0</v>
      </c>
      <c r="E20" s="101">
        <f t="shared" si="1"/>
        <v>0</v>
      </c>
      <c r="F20" s="101">
        <f t="shared" si="1"/>
        <v>0</v>
      </c>
      <c r="G20" s="102">
        <f t="shared" si="1"/>
        <v>0</v>
      </c>
      <c r="H20" s="85">
        <f t="shared" si="1"/>
        <v>0</v>
      </c>
      <c r="I20" s="79">
        <f t="shared" si="1"/>
        <v>0</v>
      </c>
      <c r="J20" s="86">
        <f>H20+(I20*25)</f>
        <v>0</v>
      </c>
      <c r="K20" s="79">
        <f>(K15*$C16)/2000</f>
        <v>0</v>
      </c>
      <c r="L20" s="80">
        <f>(L15*$C16)/2000</f>
        <v>0</v>
      </c>
      <c r="M20" s="12"/>
      <c r="N20" s="5"/>
      <c r="O20" s="34" t="s">
        <v>5</v>
      </c>
      <c r="P20" s="35" t="s">
        <v>21</v>
      </c>
      <c r="Q20" s="35" t="s">
        <v>22</v>
      </c>
      <c r="R20" s="35" t="s">
        <v>8</v>
      </c>
      <c r="S20" s="46" t="s">
        <v>9</v>
      </c>
      <c r="T20" s="4"/>
      <c r="U20" s="4"/>
    </row>
    <row r="21" spans="1:21" ht="17.25" customHeight="1" thickBot="1" x14ac:dyDescent="0.35">
      <c r="B21" s="5"/>
      <c r="N21" s="5"/>
      <c r="O21" s="139">
        <f>C20+C29+C38+C11</f>
        <v>0</v>
      </c>
      <c r="P21" s="96">
        <f>D20+D29+D38+D11</f>
        <v>0</v>
      </c>
      <c r="Q21" s="96">
        <f>E20+E29+E38+E11</f>
        <v>0</v>
      </c>
      <c r="R21" s="96">
        <f>F20+F29+F38+F11</f>
        <v>0</v>
      </c>
      <c r="S21" s="97">
        <f>G20+G29+G38+G11+G57</f>
        <v>0</v>
      </c>
      <c r="T21" s="8"/>
      <c r="U21" s="4"/>
    </row>
    <row r="22" spans="1:21" ht="24.75" customHeight="1" thickBot="1" x14ac:dyDescent="0.5">
      <c r="B22" s="149" t="s">
        <v>26</v>
      </c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67"/>
      <c r="N22" s="5"/>
    </row>
    <row r="23" spans="1:21" ht="26.25" customHeight="1" x14ac:dyDescent="0.3">
      <c r="B23" s="1" t="s">
        <v>4</v>
      </c>
      <c r="C23" s="2" t="s">
        <v>5</v>
      </c>
      <c r="D23" s="2" t="s">
        <v>6</v>
      </c>
      <c r="E23" s="2" t="s">
        <v>7</v>
      </c>
      <c r="F23" s="2" t="s">
        <v>8</v>
      </c>
      <c r="G23" s="3" t="s">
        <v>9</v>
      </c>
      <c r="H23" s="54" t="s">
        <v>10</v>
      </c>
      <c r="I23" s="56" t="s">
        <v>11</v>
      </c>
      <c r="J23" s="55" t="s">
        <v>12</v>
      </c>
      <c r="K23" s="59" t="s">
        <v>27</v>
      </c>
      <c r="L23" s="57" t="s">
        <v>14</v>
      </c>
      <c r="M23" s="61"/>
      <c r="N23" s="5"/>
      <c r="O23" s="137"/>
      <c r="P23" s="137"/>
      <c r="Q23" s="137"/>
      <c r="R23" s="137"/>
      <c r="S23" s="137"/>
      <c r="T23" s="4"/>
      <c r="U23" s="4"/>
    </row>
    <row r="24" spans="1:21" ht="21" customHeight="1" thickBot="1" x14ac:dyDescent="0.35">
      <c r="B24" s="10" t="s">
        <v>15</v>
      </c>
      <c r="C24" s="96">
        <v>0.13</v>
      </c>
      <c r="D24" s="94">
        <v>5.5E-2</v>
      </c>
      <c r="E24" s="94">
        <v>1.0999999999999999E-2</v>
      </c>
      <c r="F24" s="94">
        <v>3.2000000000000001E-2</v>
      </c>
      <c r="G24" s="95">
        <v>2.3E-2</v>
      </c>
      <c r="H24" s="75">
        <v>33</v>
      </c>
      <c r="I24" s="81">
        <v>1.2E-2</v>
      </c>
      <c r="J24" s="76" t="s">
        <v>16</v>
      </c>
      <c r="K24" s="77">
        <v>3.0999999999999999E-3</v>
      </c>
      <c r="L24" s="78">
        <v>5.3E-3</v>
      </c>
      <c r="M24" s="62"/>
      <c r="N24" s="5"/>
      <c r="O24" s="137"/>
      <c r="P24" s="137"/>
      <c r="Q24" s="137"/>
      <c r="R24" s="137"/>
      <c r="S24" s="137"/>
    </row>
    <row r="25" spans="1:21" ht="18" customHeight="1" thickBot="1" x14ac:dyDescent="0.35">
      <c r="B25" s="107" t="s">
        <v>17</v>
      </c>
      <c r="C25" s="109">
        <v>0</v>
      </c>
      <c r="D25" s="108" t="s">
        <v>28</v>
      </c>
      <c r="E25" s="40"/>
      <c r="F25" s="88"/>
      <c r="G25" s="40"/>
      <c r="H25" s="37"/>
      <c r="I25" s="37"/>
      <c r="J25" s="37"/>
      <c r="K25" s="37"/>
      <c r="L25" s="37"/>
      <c r="M25" s="37"/>
      <c r="N25" s="4"/>
      <c r="O25" s="135"/>
      <c r="P25" s="135"/>
      <c r="Q25" s="135"/>
      <c r="R25" s="135"/>
      <c r="S25" s="135"/>
    </row>
    <row r="26" spans="1:21" ht="16.5" customHeight="1" thickBot="1" x14ac:dyDescent="0.35">
      <c r="B26" s="104"/>
      <c r="C26" s="6"/>
      <c r="D26" s="5"/>
      <c r="E26" s="5"/>
      <c r="F26" s="5"/>
      <c r="G26" s="5"/>
      <c r="H26" s="5"/>
      <c r="I26" s="5"/>
      <c r="J26" s="5"/>
      <c r="K26" s="5"/>
      <c r="L26" s="5"/>
      <c r="M26" s="5"/>
      <c r="N26" s="4"/>
      <c r="O26" s="136"/>
      <c r="P26" s="136"/>
      <c r="Q26" s="136"/>
      <c r="R26" s="136"/>
      <c r="S26" s="136"/>
    </row>
    <row r="27" spans="1:21" ht="20.25" customHeight="1" x14ac:dyDescent="0.3">
      <c r="B27" s="164" t="s">
        <v>20</v>
      </c>
      <c r="C27" s="165"/>
      <c r="D27" s="165"/>
      <c r="E27" s="165"/>
      <c r="F27" s="165"/>
      <c r="G27" s="166"/>
      <c r="H27" s="130"/>
      <c r="I27" s="131"/>
      <c r="J27" s="131"/>
      <c r="K27" s="131"/>
      <c r="L27" s="132"/>
      <c r="M27" s="50"/>
      <c r="N27" s="4"/>
      <c r="O27" s="142"/>
      <c r="P27" s="143"/>
      <c r="Q27" s="143"/>
      <c r="R27" s="143"/>
      <c r="S27" s="143"/>
    </row>
    <row r="28" spans="1:21" ht="27" customHeight="1" x14ac:dyDescent="0.3">
      <c r="B28" s="112" t="s">
        <v>4</v>
      </c>
      <c r="C28" s="113" t="s">
        <v>5</v>
      </c>
      <c r="D28" s="113" t="s">
        <v>21</v>
      </c>
      <c r="E28" s="113" t="s">
        <v>22</v>
      </c>
      <c r="F28" s="100" t="s">
        <v>8</v>
      </c>
      <c r="G28" s="60" t="s">
        <v>9</v>
      </c>
      <c r="H28" s="58" t="s">
        <v>10</v>
      </c>
      <c r="I28" s="59" t="s">
        <v>11</v>
      </c>
      <c r="J28" s="59" t="s">
        <v>12</v>
      </c>
      <c r="K28" s="59" t="s">
        <v>27</v>
      </c>
      <c r="L28" s="60" t="s">
        <v>14</v>
      </c>
      <c r="M28" s="64"/>
      <c r="N28" s="4"/>
      <c r="O28" s="4"/>
    </row>
    <row r="29" spans="1:21" ht="15" thickBot="1" x14ac:dyDescent="0.35">
      <c r="A29" s="114"/>
      <c r="B29" s="13" t="s">
        <v>23</v>
      </c>
      <c r="C29" s="101">
        <f>(C24*$C25)/2000</f>
        <v>0</v>
      </c>
      <c r="D29" s="101">
        <f t="shared" ref="D29:I29" si="2">(D24*$C25)/2000</f>
        <v>0</v>
      </c>
      <c r="E29" s="101">
        <f t="shared" si="2"/>
        <v>0</v>
      </c>
      <c r="F29" s="101">
        <f t="shared" si="2"/>
        <v>0</v>
      </c>
      <c r="G29" s="102">
        <f t="shared" si="2"/>
        <v>0</v>
      </c>
      <c r="H29" s="85">
        <f t="shared" si="2"/>
        <v>0</v>
      </c>
      <c r="I29" s="79">
        <f t="shared" si="2"/>
        <v>0</v>
      </c>
      <c r="J29" s="86">
        <f>H29+(I29*25)</f>
        <v>0</v>
      </c>
      <c r="K29" s="79">
        <f>(K24*$C25)/2000</f>
        <v>0</v>
      </c>
      <c r="L29" s="80">
        <f>(L24*$C25)/2000</f>
        <v>0</v>
      </c>
      <c r="M29" s="12"/>
      <c r="N29" s="4"/>
      <c r="O29" s="4"/>
    </row>
    <row r="30" spans="1:21" ht="18" customHeight="1" x14ac:dyDescent="0.3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4"/>
      <c r="O30" s="4"/>
    </row>
    <row r="31" spans="1:21" ht="24" customHeight="1" thickBot="1" x14ac:dyDescent="0.35">
      <c r="B31" s="148" t="s">
        <v>29</v>
      </c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7"/>
      <c r="N31" s="4"/>
    </row>
    <row r="32" spans="1:21" ht="30" customHeight="1" x14ac:dyDescent="0.3">
      <c r="B32" s="1" t="s">
        <v>4</v>
      </c>
      <c r="C32" s="2" t="s">
        <v>5</v>
      </c>
      <c r="D32" s="2" t="s">
        <v>6</v>
      </c>
      <c r="E32" s="2" t="s">
        <v>7</v>
      </c>
      <c r="F32" s="2" t="s">
        <v>8</v>
      </c>
      <c r="G32" s="3" t="s">
        <v>9</v>
      </c>
      <c r="H32" s="54" t="s">
        <v>10</v>
      </c>
      <c r="I32" s="56" t="s">
        <v>11</v>
      </c>
      <c r="J32" s="55" t="s">
        <v>12</v>
      </c>
      <c r="K32" s="56" t="s">
        <v>27</v>
      </c>
      <c r="L32" s="57" t="s">
        <v>14</v>
      </c>
      <c r="M32" s="61"/>
      <c r="N32" s="4"/>
    </row>
    <row r="33" spans="2:21" ht="15.75" customHeight="1" thickBot="1" x14ac:dyDescent="0.35">
      <c r="B33" s="10" t="s">
        <v>15</v>
      </c>
      <c r="C33" s="96">
        <v>0.13</v>
      </c>
      <c r="D33" s="94">
        <v>5.5E-2</v>
      </c>
      <c r="E33" s="94">
        <v>1.0999999999999999E-2</v>
      </c>
      <c r="F33" s="94">
        <v>3.2000000000000001E-2</v>
      </c>
      <c r="G33" s="95">
        <v>4.4999999999999998E-2</v>
      </c>
      <c r="H33" s="75">
        <v>33</v>
      </c>
      <c r="I33" s="81">
        <v>1.2E-2</v>
      </c>
      <c r="J33" s="76" t="s">
        <v>16</v>
      </c>
      <c r="K33" s="77">
        <v>3.0999999999999999E-3</v>
      </c>
      <c r="L33" s="78">
        <v>5.3E-3</v>
      </c>
      <c r="M33" s="62"/>
      <c r="N33" s="4"/>
    </row>
    <row r="34" spans="2:21" ht="18" customHeight="1" thickBot="1" x14ac:dyDescent="0.35">
      <c r="B34" s="103" t="s">
        <v>17</v>
      </c>
      <c r="C34" s="109"/>
      <c r="D34" s="108" t="s">
        <v>28</v>
      </c>
      <c r="E34" s="40"/>
      <c r="F34" s="40"/>
      <c r="G34" s="40"/>
      <c r="H34" s="37"/>
      <c r="I34" s="37"/>
      <c r="J34" s="37"/>
      <c r="K34" s="37"/>
      <c r="L34" s="37"/>
      <c r="M34" s="37"/>
      <c r="N34" s="4"/>
    </row>
    <row r="35" spans="2:21" ht="15.75" customHeight="1" thickBot="1" x14ac:dyDescent="0.35">
      <c r="B35" s="104"/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T35" s="4"/>
      <c r="U35" s="4"/>
    </row>
    <row r="36" spans="2:21" ht="24.75" customHeight="1" x14ac:dyDescent="0.3">
      <c r="B36" s="164" t="s">
        <v>20</v>
      </c>
      <c r="C36" s="165"/>
      <c r="D36" s="165"/>
      <c r="E36" s="165"/>
      <c r="F36" s="165"/>
      <c r="G36" s="166"/>
      <c r="H36" s="130"/>
      <c r="I36" s="131"/>
      <c r="J36" s="131"/>
      <c r="K36" s="131"/>
      <c r="L36" s="132"/>
      <c r="M36" s="50"/>
      <c r="N36" s="5"/>
      <c r="T36" s="4"/>
      <c r="U36" s="4"/>
    </row>
    <row r="37" spans="2:21" ht="29.25" customHeight="1" x14ac:dyDescent="0.3">
      <c r="B37" s="112" t="s">
        <v>4</v>
      </c>
      <c r="C37" s="113" t="s">
        <v>5</v>
      </c>
      <c r="D37" s="113" t="s">
        <v>21</v>
      </c>
      <c r="E37" s="113" t="s">
        <v>22</v>
      </c>
      <c r="F37" s="100" t="s">
        <v>8</v>
      </c>
      <c r="G37" s="60" t="s">
        <v>9</v>
      </c>
      <c r="H37" s="58" t="s">
        <v>10</v>
      </c>
      <c r="I37" s="59" t="s">
        <v>11</v>
      </c>
      <c r="J37" s="59" t="s">
        <v>12</v>
      </c>
      <c r="K37" s="59" t="s">
        <v>27</v>
      </c>
      <c r="L37" s="60" t="s">
        <v>14</v>
      </c>
      <c r="M37" s="64"/>
      <c r="N37" s="5"/>
      <c r="T37" s="4"/>
      <c r="U37" s="4"/>
    </row>
    <row r="38" spans="2:21" ht="18.75" customHeight="1" thickBot="1" x14ac:dyDescent="0.35">
      <c r="B38" s="13" t="s">
        <v>23</v>
      </c>
      <c r="C38" s="101">
        <f>(C33*$C34)/2000</f>
        <v>0</v>
      </c>
      <c r="D38" s="101">
        <f t="shared" ref="D38:I38" si="3">(D33*$C34)/2000</f>
        <v>0</v>
      </c>
      <c r="E38" s="101">
        <f t="shared" si="3"/>
        <v>0</v>
      </c>
      <c r="F38" s="101">
        <f t="shared" si="3"/>
        <v>0</v>
      </c>
      <c r="G38" s="102">
        <f t="shared" si="3"/>
        <v>0</v>
      </c>
      <c r="H38" s="85">
        <f t="shared" si="3"/>
        <v>0</v>
      </c>
      <c r="I38" s="79">
        <f t="shared" si="3"/>
        <v>0</v>
      </c>
      <c r="J38" s="86">
        <f>H38+(I38*25)</f>
        <v>0</v>
      </c>
      <c r="K38" s="79">
        <f>(K33*$C34)/2000</f>
        <v>0</v>
      </c>
      <c r="L38" s="80">
        <f>(L33*$C34)/2000</f>
        <v>0</v>
      </c>
      <c r="M38" s="12"/>
      <c r="N38" s="5"/>
      <c r="T38" s="4"/>
      <c r="U38" s="4"/>
    </row>
    <row r="39" spans="2:21" ht="18.75" customHeight="1" x14ac:dyDescent="0.3"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5"/>
      <c r="T39" s="4"/>
      <c r="U39" s="4"/>
    </row>
    <row r="40" spans="2:21" ht="25.5" customHeight="1" x14ac:dyDescent="0.3">
      <c r="B40" s="144" t="s">
        <v>30</v>
      </c>
      <c r="C40" s="144"/>
      <c r="D40" s="144"/>
      <c r="E40" s="144"/>
      <c r="F40" s="144"/>
      <c r="G40" s="144"/>
      <c r="H40" s="7"/>
      <c r="I40" s="7"/>
      <c r="J40" s="7"/>
      <c r="K40" s="7"/>
      <c r="L40" s="7"/>
      <c r="M40" s="7"/>
      <c r="N40" s="5"/>
      <c r="T40" s="4"/>
      <c r="U40" s="4"/>
    </row>
    <row r="41" spans="2:21" ht="10.5" customHeight="1" thickBot="1" x14ac:dyDescent="0.35">
      <c r="N41" s="5"/>
      <c r="T41" s="4"/>
      <c r="U41" s="4"/>
    </row>
    <row r="42" spans="2:21" ht="28.5" customHeight="1" x14ac:dyDescent="0.3">
      <c r="B42" s="1" t="s">
        <v>31</v>
      </c>
      <c r="C42" s="2" t="s">
        <v>32</v>
      </c>
      <c r="D42" s="2" t="s">
        <v>33</v>
      </c>
      <c r="E42" s="2" t="s">
        <v>34</v>
      </c>
      <c r="F42" s="2" t="s">
        <v>35</v>
      </c>
      <c r="G42" s="55" t="s">
        <v>36</v>
      </c>
      <c r="H42" s="68"/>
      <c r="I42" s="61"/>
      <c r="J42" s="61"/>
      <c r="K42" s="61"/>
      <c r="L42" s="61"/>
      <c r="M42" s="61"/>
      <c r="N42" s="5"/>
      <c r="T42" s="4"/>
      <c r="U42" s="4"/>
    </row>
    <row r="43" spans="2:21" ht="18.75" customHeight="1" thickBot="1" x14ac:dyDescent="0.35">
      <c r="B43" s="13" t="s">
        <v>37</v>
      </c>
      <c r="C43" s="74">
        <v>2.3999999999999998E-3</v>
      </c>
      <c r="D43" s="74">
        <v>1.4999999999999999E-2</v>
      </c>
      <c r="E43" s="74">
        <v>8.6999999999999994E-3</v>
      </c>
      <c r="F43" s="94">
        <v>7.1999999999999995E-2</v>
      </c>
      <c r="G43" s="76">
        <v>0.05</v>
      </c>
      <c r="H43" s="69"/>
      <c r="I43" s="62"/>
      <c r="J43" s="62"/>
      <c r="K43" s="62"/>
      <c r="L43" s="62"/>
      <c r="M43" s="62"/>
      <c r="N43" s="5"/>
      <c r="T43" s="4"/>
      <c r="U43" s="4"/>
    </row>
    <row r="44" spans="2:21" ht="18.75" customHeight="1" thickBot="1" x14ac:dyDescent="0.35">
      <c r="B44" s="107" t="s">
        <v>38</v>
      </c>
      <c r="C44" s="124"/>
      <c r="D44" s="124"/>
      <c r="E44" s="124"/>
      <c r="F44" s="124"/>
      <c r="G44" s="125"/>
      <c r="H44" s="70"/>
      <c r="I44" s="63"/>
      <c r="J44" s="63"/>
      <c r="K44" s="63"/>
      <c r="L44" s="63"/>
      <c r="M44" s="63"/>
      <c r="N44" s="5"/>
      <c r="T44" s="4"/>
      <c r="U44" s="4"/>
    </row>
    <row r="45" spans="2:21" ht="18.75" customHeight="1" x14ac:dyDescent="0.3">
      <c r="B45" s="5" t="s">
        <v>39</v>
      </c>
      <c r="C45" s="123"/>
      <c r="D45" s="123"/>
      <c r="E45" s="123"/>
      <c r="F45" s="123"/>
      <c r="G45" s="123"/>
      <c r="H45" s="63"/>
      <c r="I45" s="63"/>
      <c r="J45" s="63"/>
      <c r="K45" s="63"/>
      <c r="L45" s="63"/>
      <c r="M45" s="63"/>
      <c r="N45" s="5"/>
      <c r="T45" s="4"/>
      <c r="U45" s="4"/>
    </row>
    <row r="46" spans="2:21" ht="18.75" customHeight="1" x14ac:dyDescent="0.3">
      <c r="B46" t="s">
        <v>40</v>
      </c>
      <c r="C46" s="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T46" s="4"/>
      <c r="U46" s="4"/>
    </row>
    <row r="47" spans="2:21" ht="18.75" customHeight="1" thickBot="1" x14ac:dyDescent="0.35"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T47" s="4"/>
      <c r="U47" s="4"/>
    </row>
    <row r="48" spans="2:21" ht="18.75" customHeight="1" thickBot="1" x14ac:dyDescent="0.35">
      <c r="B48" s="145" t="s">
        <v>41</v>
      </c>
      <c r="C48" s="146"/>
      <c r="D48" s="146"/>
      <c r="E48" s="146"/>
      <c r="F48" s="146"/>
      <c r="G48" s="147"/>
      <c r="H48" s="50"/>
      <c r="I48" s="50"/>
      <c r="J48" s="50"/>
      <c r="K48" s="50"/>
      <c r="L48" s="50"/>
      <c r="M48" s="50"/>
      <c r="N48" s="5"/>
      <c r="T48" s="4"/>
      <c r="U48" s="4"/>
    </row>
    <row r="49" spans="2:21" ht="30.75" customHeight="1" x14ac:dyDescent="0.3">
      <c r="B49" s="126" t="s">
        <v>31</v>
      </c>
      <c r="C49" s="127" t="s">
        <v>32</v>
      </c>
      <c r="D49" s="127" t="s">
        <v>33</v>
      </c>
      <c r="E49" s="127" t="s">
        <v>34</v>
      </c>
      <c r="F49" s="127" t="s">
        <v>35</v>
      </c>
      <c r="G49" s="57" t="s">
        <v>36</v>
      </c>
      <c r="H49" s="71"/>
      <c r="I49" s="64"/>
      <c r="J49" s="64"/>
      <c r="K49" s="64"/>
      <c r="L49" s="64"/>
      <c r="M49" s="64"/>
      <c r="N49" s="5"/>
      <c r="T49" s="4"/>
      <c r="U49" s="4"/>
    </row>
    <row r="50" spans="2:21" ht="18.75" customHeight="1" thickBot="1" x14ac:dyDescent="0.35">
      <c r="B50" s="13" t="s">
        <v>42</v>
      </c>
      <c r="C50" s="128">
        <f>(C43*C44)/2000</f>
        <v>0</v>
      </c>
      <c r="D50" s="128">
        <f>(D43*D44)/2000</f>
        <v>0</v>
      </c>
      <c r="E50" s="128">
        <f>(E43*E44)/2000</f>
        <v>0</v>
      </c>
      <c r="F50" s="128">
        <f>(F43*F44)/2000</f>
        <v>0</v>
      </c>
      <c r="G50" s="129">
        <f>(G43*G44)/2000</f>
        <v>0</v>
      </c>
      <c r="H50" s="15"/>
      <c r="I50" s="15"/>
      <c r="J50" s="15"/>
      <c r="K50" s="15"/>
      <c r="L50" s="15"/>
      <c r="M50" s="15"/>
      <c r="N50" s="5"/>
      <c r="T50" s="4"/>
      <c r="U50" s="4"/>
    </row>
    <row r="51" spans="2:21" ht="12" customHeight="1" thickBot="1" x14ac:dyDescent="0.3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T51" s="4"/>
      <c r="U51" s="4"/>
    </row>
    <row r="52" spans="2:21" ht="18.75" customHeight="1" x14ac:dyDescent="0.3">
      <c r="B52" s="49" t="s">
        <v>43</v>
      </c>
      <c r="C52" s="82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T52" s="4"/>
      <c r="U52" s="4"/>
    </row>
    <row r="53" spans="2:21" ht="18.75" customHeight="1" thickBot="1" x14ac:dyDescent="0.35">
      <c r="B53" s="52" t="s">
        <v>38</v>
      </c>
      <c r="C53" s="8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T53" s="4"/>
      <c r="U53" s="4"/>
    </row>
    <row r="54" spans="2:21" ht="12" customHeight="1" thickBot="1" x14ac:dyDescent="0.3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T54" s="4"/>
      <c r="U54" s="4"/>
    </row>
    <row r="55" spans="2:21" ht="18.75" customHeight="1" thickBot="1" x14ac:dyDescent="0.35">
      <c r="B55" s="175" t="s">
        <v>44</v>
      </c>
      <c r="C55" s="176"/>
      <c r="D55" s="176"/>
      <c r="E55" s="176"/>
      <c r="F55" s="176"/>
      <c r="G55" s="177"/>
      <c r="H55" s="50"/>
      <c r="I55" s="50"/>
      <c r="J55" s="50"/>
      <c r="K55" s="50"/>
      <c r="L55" s="50"/>
      <c r="M55" s="50"/>
      <c r="N55" s="5"/>
      <c r="T55" s="4"/>
      <c r="U55" s="4"/>
    </row>
    <row r="56" spans="2:21" ht="18.75" customHeight="1" thickBot="1" x14ac:dyDescent="0.35">
      <c r="B56" s="116" t="s">
        <v>42</v>
      </c>
      <c r="C56" s="117">
        <f>(C52*2)*0.0011*C53/2000</f>
        <v>0</v>
      </c>
      <c r="D56" s="118"/>
      <c r="E56" s="50"/>
      <c r="F56" s="50"/>
      <c r="G56" s="50"/>
      <c r="H56" s="50"/>
      <c r="I56" s="50"/>
      <c r="J56" s="50"/>
      <c r="K56" s="50"/>
      <c r="L56" s="50"/>
      <c r="M56" s="50"/>
      <c r="N56" s="5"/>
      <c r="T56" s="4"/>
      <c r="U56" s="4"/>
    </row>
    <row r="57" spans="2:21" ht="18.75" customHeight="1" thickBot="1" x14ac:dyDescent="0.35">
      <c r="B57" s="115"/>
      <c r="C57" s="115"/>
      <c r="D57" s="50"/>
      <c r="E57" s="50"/>
      <c r="F57" s="134" t="s">
        <v>45</v>
      </c>
      <c r="G57" s="51">
        <f>C50+D50+E50+F50+G50+C56</f>
        <v>0</v>
      </c>
      <c r="H57" s="65"/>
      <c r="I57" s="65"/>
      <c r="J57" s="65"/>
      <c r="K57" s="65"/>
      <c r="L57" s="65"/>
      <c r="M57" s="65"/>
      <c r="N57" s="5"/>
      <c r="T57" s="4"/>
      <c r="U57" s="4"/>
    </row>
    <row r="58" spans="2:21" x14ac:dyDescent="0.3">
      <c r="N58" s="5"/>
    </row>
    <row r="59" spans="2:21" ht="17.25" customHeight="1" x14ac:dyDescent="0.3">
      <c r="B59" s="171" t="s">
        <v>46</v>
      </c>
      <c r="C59" s="171"/>
      <c r="D59" s="171"/>
      <c r="E59" s="171"/>
      <c r="F59" s="171"/>
      <c r="G59" s="171"/>
      <c r="H59" s="18"/>
      <c r="I59" s="18"/>
      <c r="J59" s="18"/>
      <c r="K59" s="18"/>
      <c r="L59" s="18"/>
      <c r="M59" s="18"/>
    </row>
    <row r="60" spans="2:21" ht="23.4" x14ac:dyDescent="0.3">
      <c r="B60" s="171"/>
      <c r="C60" s="171"/>
      <c r="D60" s="171"/>
      <c r="E60" s="171"/>
      <c r="F60" s="171"/>
      <c r="G60" s="171"/>
      <c r="H60" s="18"/>
      <c r="I60" s="18"/>
      <c r="J60" s="18"/>
      <c r="K60" s="18"/>
      <c r="L60" s="18"/>
      <c r="M60" s="18"/>
    </row>
    <row r="61" spans="2:21" ht="17.25" customHeight="1" thickBot="1" x14ac:dyDescent="0.35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</row>
    <row r="62" spans="2:21" x14ac:dyDescent="0.3">
      <c r="B62" s="19" t="s">
        <v>47</v>
      </c>
      <c r="C62" s="20" t="s">
        <v>5</v>
      </c>
      <c r="D62" s="20" t="s">
        <v>21</v>
      </c>
      <c r="E62" s="20" t="s">
        <v>48</v>
      </c>
      <c r="F62" s="20" t="s">
        <v>8</v>
      </c>
      <c r="G62" s="21" t="s">
        <v>9</v>
      </c>
      <c r="H62" s="50"/>
      <c r="I62" s="50"/>
      <c r="J62" s="50"/>
      <c r="K62" s="50"/>
      <c r="L62" s="50"/>
      <c r="M62" s="50"/>
    </row>
    <row r="63" spans="2:21" x14ac:dyDescent="0.3">
      <c r="B63" s="22" t="s">
        <v>49</v>
      </c>
      <c r="C63" s="23">
        <v>5.4999999999999997E-3</v>
      </c>
      <c r="D63" s="23">
        <v>2.4E-2</v>
      </c>
      <c r="E63" s="24">
        <v>1.2E-5</v>
      </c>
      <c r="F63" s="24">
        <v>7.0500000000000001E-4</v>
      </c>
      <c r="G63" s="25">
        <v>6.9999999999999999E-4</v>
      </c>
      <c r="H63" s="53"/>
      <c r="I63" s="53"/>
      <c r="J63" s="53"/>
      <c r="K63" s="53"/>
      <c r="L63" s="53"/>
      <c r="M63" s="53"/>
    </row>
    <row r="64" spans="2:21" ht="15" thickBot="1" x14ac:dyDescent="0.35">
      <c r="B64" s="13" t="s">
        <v>50</v>
      </c>
      <c r="C64" s="29">
        <v>6.6800000000000002E-3</v>
      </c>
      <c r="D64" s="94">
        <v>3.1E-2</v>
      </c>
      <c r="E64" s="26">
        <v>1.2E-5</v>
      </c>
      <c r="F64" s="29">
        <v>2.47E-3</v>
      </c>
      <c r="G64" s="27">
        <v>2.2000000000000001E-3</v>
      </c>
      <c r="H64" s="53"/>
      <c r="I64" s="53"/>
      <c r="J64" s="53"/>
      <c r="K64" s="53"/>
      <c r="L64" s="53"/>
      <c r="M64" s="53"/>
    </row>
    <row r="65" spans="2:13" x14ac:dyDescent="0.3">
      <c r="B65" s="93" t="s">
        <v>51</v>
      </c>
      <c r="C65" s="89"/>
      <c r="D65" s="90"/>
      <c r="E65" s="91"/>
      <c r="F65" s="92"/>
      <c r="G65" s="90"/>
      <c r="H65" s="53"/>
      <c r="I65" s="53"/>
      <c r="J65" s="53"/>
      <c r="K65" s="53"/>
      <c r="L65" s="53"/>
      <c r="M65" s="53"/>
    </row>
    <row r="66" spans="2:13" x14ac:dyDescent="0.3">
      <c r="B66" s="11"/>
      <c r="C66" s="120"/>
      <c r="D66" s="53"/>
      <c r="E66" s="121" t="s">
        <v>52</v>
      </c>
      <c r="F66" s="122"/>
      <c r="G66" s="53"/>
      <c r="H66" s="53"/>
      <c r="I66" s="53"/>
      <c r="J66" s="53"/>
      <c r="K66" s="53"/>
      <c r="L66" s="53"/>
      <c r="M66" s="53"/>
    </row>
    <row r="67" spans="2:13" ht="8.25" customHeight="1" thickBot="1" x14ac:dyDescent="0.35">
      <c r="B67" s="119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2:13" x14ac:dyDescent="0.3">
      <c r="B68" s="164" t="s">
        <v>53</v>
      </c>
      <c r="C68" s="165"/>
      <c r="D68" s="165"/>
      <c r="E68" s="165"/>
      <c r="F68" s="165"/>
      <c r="G68" s="166"/>
      <c r="H68" s="50"/>
      <c r="I68" s="50"/>
      <c r="J68" s="50"/>
      <c r="K68" s="50"/>
      <c r="L68" s="50"/>
      <c r="M68" s="50"/>
    </row>
    <row r="69" spans="2:13" ht="19.5" customHeight="1" x14ac:dyDescent="0.3">
      <c r="B69" s="172" t="s">
        <v>54</v>
      </c>
      <c r="C69" s="173"/>
      <c r="D69" s="173"/>
      <c r="E69" s="173"/>
      <c r="F69" s="173"/>
      <c r="G69" s="174"/>
      <c r="H69" s="50"/>
      <c r="I69" s="50"/>
      <c r="J69" s="50"/>
      <c r="K69" s="50"/>
      <c r="L69" s="50"/>
      <c r="M69" s="50"/>
    </row>
    <row r="70" spans="2:13" ht="17.25" customHeight="1" x14ac:dyDescent="0.3">
      <c r="B70" s="167" t="s">
        <v>55</v>
      </c>
      <c r="C70" s="168"/>
      <c r="D70" s="169" t="s">
        <v>56</v>
      </c>
      <c r="E70" s="169"/>
      <c r="F70" s="169" t="s">
        <v>57</v>
      </c>
      <c r="G70" s="170"/>
      <c r="H70" s="50"/>
      <c r="I70" s="50"/>
      <c r="J70" s="50"/>
      <c r="K70" s="50"/>
      <c r="L70" s="50"/>
      <c r="M70" s="50"/>
    </row>
    <row r="71" spans="2:13" ht="15.75" customHeight="1" x14ac:dyDescent="0.3">
      <c r="B71" s="43" t="s">
        <v>58</v>
      </c>
      <c r="C71" s="44"/>
      <c r="D71" s="16" t="s">
        <v>58</v>
      </c>
      <c r="E71" s="44"/>
      <c r="F71" s="16" t="s">
        <v>58</v>
      </c>
      <c r="G71" s="45"/>
      <c r="H71" s="37"/>
      <c r="I71" s="37"/>
      <c r="J71" s="37"/>
      <c r="K71" s="37"/>
      <c r="L71" s="37"/>
      <c r="M71" s="37"/>
    </row>
    <row r="72" spans="2:13" ht="15.75" customHeight="1" x14ac:dyDescent="0.3">
      <c r="B72" s="43" t="s">
        <v>59</v>
      </c>
      <c r="C72" s="87"/>
      <c r="D72" s="16" t="s">
        <v>59</v>
      </c>
      <c r="E72" s="87"/>
      <c r="F72" s="16" t="s">
        <v>59</v>
      </c>
      <c r="G72" s="140"/>
      <c r="H72" s="141"/>
      <c r="I72" s="37"/>
      <c r="J72" s="37"/>
      <c r="K72" s="37"/>
      <c r="L72" s="37"/>
      <c r="M72" s="37"/>
    </row>
    <row r="73" spans="2:13" x14ac:dyDescent="0.3">
      <c r="B73" s="22" t="s">
        <v>4</v>
      </c>
      <c r="C73" s="17" t="s">
        <v>5</v>
      </c>
      <c r="D73" s="17" t="s">
        <v>21</v>
      </c>
      <c r="E73" s="17" t="s">
        <v>22</v>
      </c>
      <c r="F73" s="17" t="s">
        <v>8</v>
      </c>
      <c r="G73" s="41" t="s">
        <v>9</v>
      </c>
      <c r="H73" s="50"/>
      <c r="I73" s="50"/>
      <c r="J73" s="50"/>
      <c r="K73" s="50"/>
      <c r="L73" s="50"/>
      <c r="M73" s="50"/>
    </row>
    <row r="74" spans="2:13" x14ac:dyDescent="0.3">
      <c r="B74" s="22" t="s">
        <v>60</v>
      </c>
      <c r="C74" s="31">
        <f>(C63*$C71*$C72)/2000</f>
        <v>0</v>
      </c>
      <c r="D74" s="31">
        <f t="shared" ref="D74:G74" si="4">(D63*$C71*$C72)/2000</f>
        <v>0</v>
      </c>
      <c r="E74" s="31">
        <f t="shared" si="4"/>
        <v>0</v>
      </c>
      <c r="F74" s="31">
        <f t="shared" si="4"/>
        <v>0</v>
      </c>
      <c r="G74" s="47">
        <f t="shared" si="4"/>
        <v>0</v>
      </c>
      <c r="H74" s="72"/>
      <c r="I74" s="12"/>
      <c r="J74" s="12"/>
      <c r="K74" s="12"/>
      <c r="L74" s="12"/>
      <c r="M74" s="12"/>
    </row>
    <row r="75" spans="2:13" x14ac:dyDescent="0.3">
      <c r="B75" s="22" t="s">
        <v>61</v>
      </c>
      <c r="C75" s="31">
        <f>(C63*$E71*$E72)/2000</f>
        <v>0</v>
      </c>
      <c r="D75" s="31">
        <f t="shared" ref="D75:G75" si="5">(D63*$E71*$E72)/2000</f>
        <v>0</v>
      </c>
      <c r="E75" s="31">
        <f t="shared" si="5"/>
        <v>0</v>
      </c>
      <c r="F75" s="31">
        <f t="shared" si="5"/>
        <v>0</v>
      </c>
      <c r="G75" s="47">
        <f t="shared" si="5"/>
        <v>0</v>
      </c>
      <c r="H75" s="72"/>
      <c r="I75" s="12"/>
      <c r="J75" s="12"/>
      <c r="K75" s="12"/>
      <c r="L75" s="12"/>
      <c r="M75" s="12"/>
    </row>
    <row r="76" spans="2:13" ht="15" thickBot="1" x14ac:dyDescent="0.35">
      <c r="B76" s="13" t="s">
        <v>62</v>
      </c>
      <c r="C76" s="32">
        <f>(C63*$G71*$G72)/2000</f>
        <v>0</v>
      </c>
      <c r="D76" s="32">
        <f t="shared" ref="D76:G76" si="6">(D63*$G71*$G72)/2000</f>
        <v>0</v>
      </c>
      <c r="E76" s="32">
        <f t="shared" si="6"/>
        <v>0</v>
      </c>
      <c r="F76" s="32">
        <f t="shared" si="6"/>
        <v>0</v>
      </c>
      <c r="G76" s="33">
        <f t="shared" si="6"/>
        <v>0</v>
      </c>
      <c r="H76" s="12"/>
      <c r="I76" s="12"/>
      <c r="J76" s="12"/>
      <c r="K76" s="12"/>
      <c r="L76" s="12"/>
      <c r="M76" s="12"/>
    </row>
    <row r="77" spans="2:13" ht="12" customHeight="1" thickBot="1" x14ac:dyDescent="0.35">
      <c r="B77" s="5"/>
      <c r="C77" s="1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2:13" x14ac:dyDescent="0.3">
      <c r="B78" s="164" t="s">
        <v>63</v>
      </c>
      <c r="C78" s="165"/>
      <c r="D78" s="165"/>
      <c r="E78" s="165"/>
      <c r="F78" s="165"/>
      <c r="G78" s="166"/>
      <c r="H78" s="50"/>
      <c r="I78" s="50"/>
      <c r="J78" s="50"/>
      <c r="K78" s="50"/>
      <c r="L78" s="50"/>
      <c r="M78" s="50"/>
    </row>
    <row r="79" spans="2:13" x14ac:dyDescent="0.3">
      <c r="B79" s="167" t="s">
        <v>55</v>
      </c>
      <c r="C79" s="168"/>
      <c r="D79" s="169" t="s">
        <v>56</v>
      </c>
      <c r="E79" s="169"/>
      <c r="F79" s="169" t="s">
        <v>57</v>
      </c>
      <c r="G79" s="170"/>
      <c r="H79" s="50"/>
      <c r="I79" s="50"/>
      <c r="J79" s="50"/>
      <c r="K79" s="50"/>
      <c r="L79" s="50"/>
      <c r="M79" s="50"/>
    </row>
    <row r="80" spans="2:13" x14ac:dyDescent="0.3">
      <c r="B80" s="22" t="s">
        <v>58</v>
      </c>
      <c r="C80" s="30"/>
      <c r="D80" s="14" t="s">
        <v>58</v>
      </c>
      <c r="E80" s="30"/>
      <c r="F80" s="14" t="s">
        <v>58</v>
      </c>
      <c r="G80" s="36"/>
      <c r="H80" s="37"/>
      <c r="I80" s="37"/>
      <c r="J80" s="37"/>
      <c r="K80" s="37"/>
      <c r="L80" s="37"/>
      <c r="M80" s="37"/>
    </row>
    <row r="81" spans="2:13" x14ac:dyDescent="0.3">
      <c r="B81" s="22" t="s">
        <v>59</v>
      </c>
      <c r="C81" s="87"/>
      <c r="D81" s="14" t="s">
        <v>59</v>
      </c>
      <c r="E81" s="87"/>
      <c r="F81" s="14" t="s">
        <v>59</v>
      </c>
      <c r="G81" s="140"/>
      <c r="H81" s="141"/>
      <c r="I81" s="37"/>
      <c r="J81" s="37"/>
      <c r="K81" s="37"/>
      <c r="L81" s="37"/>
      <c r="M81" s="37"/>
    </row>
    <row r="82" spans="2:13" x14ac:dyDescent="0.3">
      <c r="B82" s="28" t="s">
        <v>4</v>
      </c>
      <c r="C82" s="133" t="s">
        <v>5</v>
      </c>
      <c r="D82" s="133" t="s">
        <v>21</v>
      </c>
      <c r="E82" s="133" t="s">
        <v>22</v>
      </c>
      <c r="F82" s="133" t="s">
        <v>8</v>
      </c>
      <c r="G82" s="42" t="s">
        <v>9</v>
      </c>
      <c r="H82" s="50"/>
      <c r="I82" s="50"/>
      <c r="J82" s="50"/>
      <c r="K82" s="50"/>
      <c r="L82" s="50"/>
      <c r="M82" s="50"/>
    </row>
    <row r="83" spans="2:13" x14ac:dyDescent="0.3">
      <c r="B83" s="22" t="s">
        <v>60</v>
      </c>
      <c r="C83" s="31">
        <f>(C64*$C80*$C81)/2000</f>
        <v>0</v>
      </c>
      <c r="D83" s="31">
        <f>(D64*$C80*$C81)/2000</f>
        <v>0</v>
      </c>
      <c r="E83" s="31">
        <f>(E64*$C80*$C81)/2000</f>
        <v>0</v>
      </c>
      <c r="F83" s="31">
        <f>(F64*$C80*$C81)/2000</f>
        <v>0</v>
      </c>
      <c r="G83" s="73">
        <f>(G64*$C80*$C81)/2000</f>
        <v>0</v>
      </c>
      <c r="H83" s="12"/>
      <c r="I83" s="12"/>
      <c r="J83" s="12"/>
      <c r="K83" s="12"/>
      <c r="L83" s="12"/>
      <c r="M83" s="12"/>
    </row>
    <row r="84" spans="2:13" x14ac:dyDescent="0.3">
      <c r="B84" s="22" t="s">
        <v>61</v>
      </c>
      <c r="C84" s="31">
        <f>(C64*$E80*$E81)/2000</f>
        <v>0</v>
      </c>
      <c r="D84" s="31">
        <f>(D64*$E80*$E81)/2000</f>
        <v>0</v>
      </c>
      <c r="E84" s="31">
        <f>(E64*$E80*$E81)/2000</f>
        <v>0</v>
      </c>
      <c r="F84" s="31">
        <f>(F64*$E80*$E81)/2000</f>
        <v>0</v>
      </c>
      <c r="G84" s="47">
        <f>(G64*$E80*$E81)/2000</f>
        <v>0</v>
      </c>
      <c r="H84" s="72"/>
      <c r="I84" s="12"/>
      <c r="J84" s="12"/>
      <c r="K84" s="12"/>
      <c r="L84" s="12"/>
      <c r="M84" s="12"/>
    </row>
    <row r="85" spans="2:13" ht="15" thickBot="1" x14ac:dyDescent="0.35">
      <c r="B85" s="13" t="s">
        <v>62</v>
      </c>
      <c r="C85" s="32">
        <f>(C64*$G80*$G81)/2000</f>
        <v>0</v>
      </c>
      <c r="D85" s="32">
        <f>(D64*$G80*$G81)/2000</f>
        <v>0</v>
      </c>
      <c r="E85" s="32">
        <f>(E64*$G80*$G81)/2000</f>
        <v>0</v>
      </c>
      <c r="F85" s="32">
        <f>(F64*$G80*$G81)/2000</f>
        <v>0</v>
      </c>
      <c r="G85" s="48">
        <f>(G64*$G80*$G81)/2000</f>
        <v>0</v>
      </c>
      <c r="H85" s="72"/>
      <c r="I85" s="12"/>
      <c r="J85" s="12"/>
      <c r="K85" s="12"/>
      <c r="L85" s="12"/>
      <c r="M85" s="12"/>
    </row>
  </sheetData>
  <mergeCells count="27">
    <mergeCell ref="B1:L2"/>
    <mergeCell ref="B78:G78"/>
    <mergeCell ref="B79:C79"/>
    <mergeCell ref="D79:E79"/>
    <mergeCell ref="F79:G79"/>
    <mergeCell ref="B59:G60"/>
    <mergeCell ref="B68:G68"/>
    <mergeCell ref="B69:G69"/>
    <mergeCell ref="B70:C70"/>
    <mergeCell ref="D70:E70"/>
    <mergeCell ref="F70:G70"/>
    <mergeCell ref="B27:G27"/>
    <mergeCell ref="B36:G36"/>
    <mergeCell ref="B18:G18"/>
    <mergeCell ref="B9:G9"/>
    <mergeCell ref="B55:G55"/>
    <mergeCell ref="B13:L13"/>
    <mergeCell ref="B22:L22"/>
    <mergeCell ref="O3:S5"/>
    <mergeCell ref="O7:S8"/>
    <mergeCell ref="O18:S19"/>
    <mergeCell ref="B4:L4"/>
    <mergeCell ref="O16:S16"/>
    <mergeCell ref="O27:S27"/>
    <mergeCell ref="B40:G40"/>
    <mergeCell ref="B48:G48"/>
    <mergeCell ref="B31:L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DEC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Jones, David</dc:creator>
  <cp:keywords/>
  <dc:description/>
  <cp:lastModifiedBy>Nipataruedi, Nattinee</cp:lastModifiedBy>
  <cp:revision/>
  <dcterms:created xsi:type="dcterms:W3CDTF">2015-11-10T20:51:41Z</dcterms:created>
  <dcterms:modified xsi:type="dcterms:W3CDTF">2023-03-21T16:29:55Z</dcterms:modified>
  <cp:category/>
  <cp:contentStatus/>
</cp:coreProperties>
</file>