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limi\Downloads\GVEA Zehnder\"/>
    </mc:Choice>
  </mc:AlternateContent>
  <xr:revisionPtr revIDLastSave="0" documentId="13_ncr:1_{2D01DF00-9B82-4631-9687-92C2553157B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16" sheetId="1" r:id="rId1"/>
    <sheet name="2017-Current" sheetId="3" r:id="rId2"/>
    <sheet name="Figur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4" l="1"/>
  <c r="H30" i="4"/>
  <c r="H31" i="4"/>
  <c r="AA55" i="4"/>
  <c r="Z55" i="4"/>
  <c r="Z56" i="4" s="1"/>
  <c r="Y55" i="4"/>
  <c r="X55" i="4"/>
  <c r="W55" i="4"/>
  <c r="V55" i="4"/>
  <c r="U55" i="4"/>
  <c r="U56" i="4" s="1"/>
  <c r="T55" i="4"/>
  <c r="T56" i="4" s="1"/>
  <c r="S55" i="4"/>
  <c r="R55" i="4"/>
  <c r="Q55" i="4"/>
  <c r="P55" i="4"/>
  <c r="O55" i="4"/>
  <c r="N55" i="4"/>
  <c r="M55" i="4"/>
  <c r="M56" i="4" s="1"/>
  <c r="L55" i="4"/>
  <c r="L56" i="4" s="1"/>
  <c r="K55" i="4"/>
  <c r="J55" i="4"/>
  <c r="J56" i="4" s="1"/>
  <c r="I55" i="4"/>
  <c r="H55" i="4"/>
  <c r="G55" i="4"/>
  <c r="F55" i="4"/>
  <c r="Z52" i="4"/>
  <c r="Y52" i="4"/>
  <c r="X52" i="4"/>
  <c r="X56" i="4" s="1"/>
  <c r="L52" i="4"/>
  <c r="J52" i="4"/>
  <c r="I52" i="4"/>
  <c r="I56" i="4" s="1"/>
  <c r="AA50" i="4"/>
  <c r="AA52" i="4" s="1"/>
  <c r="Z50" i="4"/>
  <c r="Y50" i="4"/>
  <c r="X50" i="4"/>
  <c r="W50" i="4"/>
  <c r="W52" i="4" s="1"/>
  <c r="W56" i="4" s="1"/>
  <c r="V50" i="4"/>
  <c r="V52" i="4" s="1"/>
  <c r="V56" i="4" s="1"/>
  <c r="U50" i="4"/>
  <c r="U52" i="4" s="1"/>
  <c r="T50" i="4"/>
  <c r="T52" i="4" s="1"/>
  <c r="S50" i="4"/>
  <c r="S52" i="4" s="1"/>
  <c r="R50" i="4"/>
  <c r="R52" i="4" s="1"/>
  <c r="Q50" i="4"/>
  <c r="Q52" i="4" s="1"/>
  <c r="Q56" i="4" s="1"/>
  <c r="P50" i="4"/>
  <c r="P52" i="4" s="1"/>
  <c r="P56" i="4" s="1"/>
  <c r="O50" i="4"/>
  <c r="O52" i="4" s="1"/>
  <c r="N50" i="4"/>
  <c r="N52" i="4" s="1"/>
  <c r="N56" i="4" s="1"/>
  <c r="M50" i="4"/>
  <c r="M52" i="4" s="1"/>
  <c r="L50" i="4"/>
  <c r="K50" i="4"/>
  <c r="K52" i="4" s="1"/>
  <c r="J50" i="4"/>
  <c r="I50" i="4"/>
  <c r="H50" i="4"/>
  <c r="H52" i="4" s="1"/>
  <c r="H56" i="4" s="1"/>
  <c r="G50" i="4"/>
  <c r="G52" i="4" s="1"/>
  <c r="F50" i="4"/>
  <c r="F52" i="4" s="1"/>
  <c r="F56" i="4" s="1"/>
  <c r="U45" i="4"/>
  <c r="AA44" i="4"/>
  <c r="AA45" i="4" s="1"/>
  <c r="U44" i="4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I44" i="4"/>
  <c r="I45" i="4" s="1"/>
  <c r="H44" i="4"/>
  <c r="H45" i="4" s="1"/>
  <c r="G44" i="4"/>
  <c r="G45" i="4" s="1"/>
  <c r="F44" i="4"/>
  <c r="F45" i="4" s="1"/>
  <c r="Z37" i="4"/>
  <c r="Z38" i="4" s="1"/>
  <c r="Y37" i="4"/>
  <c r="Y38" i="4" s="1"/>
  <c r="X37" i="4"/>
  <c r="X38" i="4" s="1"/>
  <c r="W37" i="4"/>
  <c r="W38" i="4" s="1"/>
  <c r="V37" i="4"/>
  <c r="V38" i="4" s="1"/>
  <c r="M37" i="4"/>
  <c r="M38" i="4" s="1"/>
  <c r="L37" i="4"/>
  <c r="L38" i="4" s="1"/>
  <c r="K37" i="4"/>
  <c r="K38" i="4" s="1"/>
  <c r="J37" i="4"/>
  <c r="J38" i="4" s="1"/>
  <c r="F30" i="4"/>
  <c r="G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AA25" i="4"/>
  <c r="AA27" i="4" s="1"/>
  <c r="Z25" i="4"/>
  <c r="Z27" i="4" s="1"/>
  <c r="Y25" i="4"/>
  <c r="Y27" i="4" s="1"/>
  <c r="X25" i="4"/>
  <c r="X27" i="4" s="1"/>
  <c r="X31" i="4" s="1"/>
  <c r="W25" i="4"/>
  <c r="W27" i="4" s="1"/>
  <c r="W31" i="4" s="1"/>
  <c r="V25" i="4"/>
  <c r="V27" i="4" s="1"/>
  <c r="U25" i="4"/>
  <c r="U27" i="4" s="1"/>
  <c r="T25" i="4"/>
  <c r="T27" i="4" s="1"/>
  <c r="S25" i="4"/>
  <c r="S27" i="4" s="1"/>
  <c r="R25" i="4"/>
  <c r="R27" i="4" s="1"/>
  <c r="Q25" i="4"/>
  <c r="Q27" i="4" s="1"/>
  <c r="P25" i="4"/>
  <c r="P27" i="4" s="1"/>
  <c r="P31" i="4" s="1"/>
  <c r="O25" i="4"/>
  <c r="O27" i="4" s="1"/>
  <c r="O31" i="4" s="1"/>
  <c r="N25" i="4"/>
  <c r="N27" i="4" s="1"/>
  <c r="M25" i="4"/>
  <c r="M27" i="4" s="1"/>
  <c r="L25" i="4"/>
  <c r="L27" i="4" s="1"/>
  <c r="K25" i="4"/>
  <c r="K27" i="4" s="1"/>
  <c r="J25" i="4"/>
  <c r="J27" i="4" s="1"/>
  <c r="I25" i="4"/>
  <c r="I27" i="4" s="1"/>
  <c r="H25" i="4"/>
  <c r="H27" i="4" s="1"/>
  <c r="G25" i="4"/>
  <c r="G27" i="4" s="1"/>
  <c r="F25" i="4"/>
  <c r="F27" i="4" s="1"/>
  <c r="AA19" i="4"/>
  <c r="AA20" i="4" s="1"/>
  <c r="U19" i="4"/>
  <c r="U20" i="4" s="1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I19" i="4"/>
  <c r="I20" i="4" s="1"/>
  <c r="H19" i="4"/>
  <c r="H20" i="4" s="1"/>
  <c r="G19" i="4"/>
  <c r="G20" i="4" s="1"/>
  <c r="F19" i="4"/>
  <c r="F20" i="4" s="1"/>
  <c r="R56" i="4" l="1"/>
  <c r="M31" i="4"/>
  <c r="U31" i="4"/>
  <c r="I31" i="4"/>
  <c r="Q31" i="4"/>
  <c r="Y31" i="4"/>
  <c r="N31" i="4"/>
  <c r="V31" i="4"/>
  <c r="J31" i="4"/>
  <c r="R31" i="4"/>
  <c r="Z31" i="4"/>
  <c r="G56" i="4"/>
  <c r="O56" i="4"/>
  <c r="L31" i="4"/>
  <c r="T31" i="4"/>
  <c r="Y56" i="4"/>
  <c r="K56" i="4"/>
  <c r="S56" i="4"/>
  <c r="E56" i="4" s="1"/>
  <c r="AA56" i="4"/>
  <c r="E45" i="4"/>
  <c r="K31" i="4"/>
  <c r="S31" i="4"/>
  <c r="AA31" i="4"/>
  <c r="F31" i="4"/>
  <c r="G31" i="4"/>
  <c r="E38" i="4"/>
  <c r="E20" i="4"/>
  <c r="X13" i="4"/>
  <c r="Z12" i="4"/>
  <c r="Z13" i="4" s="1"/>
  <c r="Y12" i="4"/>
  <c r="Y13" i="4" s="1"/>
  <c r="X12" i="4"/>
  <c r="W12" i="4"/>
  <c r="W13" i="4" s="1"/>
  <c r="V12" i="4"/>
  <c r="V13" i="4" s="1"/>
  <c r="M12" i="4"/>
  <c r="M13" i="4" s="1"/>
  <c r="L12" i="4"/>
  <c r="L13" i="4" s="1"/>
  <c r="K12" i="4"/>
  <c r="K13" i="4" s="1"/>
  <c r="J12" i="4"/>
  <c r="J13" i="4" s="1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E13" i="4" l="1"/>
  <c r="E6" i="4"/>
  <c r="E67" i="4" l="1"/>
  <c r="E66" i="4"/>
  <c r="G66" i="4" s="1"/>
  <c r="E65" i="4"/>
  <c r="G65" i="4" s="1"/>
  <c r="H65" i="4" s="1"/>
  <c r="AA42" i="3"/>
  <c r="AA43" i="3" s="1"/>
  <c r="AA39" i="3"/>
  <c r="AA40" i="3" s="1"/>
  <c r="AA41" i="3" s="1"/>
  <c r="AA38" i="3"/>
  <c r="AA37" i="3"/>
  <c r="AA36" i="3"/>
  <c r="AA35" i="3"/>
  <c r="AA34" i="3"/>
  <c r="AA33" i="3"/>
  <c r="AA32" i="3"/>
  <c r="AA30" i="3"/>
  <c r="AA31" i="3" s="1"/>
  <c r="AA29" i="3"/>
  <c r="AA28" i="3"/>
  <c r="AA27" i="3"/>
  <c r="AA25" i="3"/>
  <c r="AA26" i="3" s="1"/>
  <c r="AA22" i="3"/>
  <c r="AA23" i="3" s="1"/>
  <c r="AA21" i="3"/>
  <c r="AA20" i="3"/>
  <c r="AA19" i="3"/>
  <c r="AA18" i="3"/>
  <c r="AA17" i="3"/>
  <c r="AA16" i="3"/>
  <c r="AA15" i="3"/>
  <c r="AA13" i="3"/>
  <c r="AA14" i="3" s="1"/>
  <c r="AA12" i="3"/>
  <c r="AA11" i="3"/>
  <c r="AA10" i="3"/>
  <c r="AA9" i="3"/>
  <c r="AA8" i="3"/>
  <c r="AA7" i="3"/>
  <c r="AA6" i="3"/>
  <c r="AA5" i="3"/>
  <c r="AA4" i="3"/>
  <c r="AB43" i="3" l="1"/>
  <c r="AB31" i="3"/>
  <c r="AC43" i="3" s="1"/>
  <c r="AA24" i="3"/>
  <c r="AB26" i="3" s="1"/>
  <c r="AB14" i="3"/>
  <c r="AC26" i="3" l="1"/>
  <c r="AB36" i="3"/>
  <c r="AB19" i="3"/>
  <c r="AB9" i="3" l="1"/>
  <c r="AB7" i="3"/>
  <c r="AD26" i="3" s="1"/>
  <c r="AB5" i="3"/>
  <c r="G5" i="1" l="1"/>
  <c r="G13" i="1" s="1"/>
  <c r="K8" i="1"/>
  <c r="K9" i="1" s="1"/>
  <c r="I8" i="1"/>
  <c r="I9" i="1" s="1"/>
  <c r="K11" i="1"/>
  <c r="J11" i="1"/>
  <c r="J13" i="1" s="1"/>
  <c r="I11" i="1"/>
  <c r="H11" i="1"/>
  <c r="H13" i="1" s="1"/>
  <c r="F13" i="1"/>
  <c r="K13" i="1" l="1"/>
  <c r="I13" i="1"/>
</calcChain>
</file>

<file path=xl/sharedStrings.xml><?xml version="1.0" encoding="utf-8"?>
<sst xmlns="http://schemas.openxmlformats.org/spreadsheetml/2006/main" count="769" uniqueCount="70">
  <si>
    <t>Naphtha</t>
  </si>
  <si>
    <t>$/gal</t>
  </si>
  <si>
    <t>DF#1, DF#2</t>
  </si>
  <si>
    <t>ULSD</t>
  </si>
  <si>
    <t>PSI Delivery Charge</t>
  </si>
  <si>
    <t>PSI Truck Freight</t>
  </si>
  <si>
    <t>A</t>
  </si>
  <si>
    <t>B</t>
  </si>
  <si>
    <t>C</t>
  </si>
  <si>
    <t>D</t>
  </si>
  <si>
    <t>E</t>
  </si>
  <si>
    <t>F</t>
  </si>
  <si>
    <t>(C + D) * 15%</t>
  </si>
  <si>
    <t>Big State Delivery</t>
  </si>
  <si>
    <t>NPP</t>
  </si>
  <si>
    <t>ZNP</t>
  </si>
  <si>
    <t>Total</t>
  </si>
  <si>
    <t>G</t>
  </si>
  <si>
    <t>Big State fuel surcharge</t>
  </si>
  <si>
    <t>(F) * 15%</t>
  </si>
  <si>
    <t>* Includes GVEA OPS surcharge, Federal Oil Spill Liability, Federal Excise Tax, and SOA Surcharge</t>
  </si>
  <si>
    <t>PSI Fuel Surcharge</t>
  </si>
  <si>
    <t>C * 15%</t>
  </si>
  <si>
    <t xml:space="preserve">PSI Base Price </t>
  </si>
  <si>
    <t>PSI &amp; Federal surcharges *</t>
  </si>
  <si>
    <t>** Estimated, will take delivery early 2017</t>
  </si>
  <si>
    <t>Fuel Prices ($/gallon) representative April 2016</t>
  </si>
  <si>
    <t>Naphtha and LSR fuel direct pipe supply to North Pole GT3 (LM600, EUID 5).</t>
  </si>
  <si>
    <t>DF#1, DF#2, and ULSD trucked from PSI to North Pole and Zehnder.</t>
  </si>
  <si>
    <t xml:space="preserve">Naphtha, Sulfur Specification </t>
  </si>
  <si>
    <t>MAX ppm</t>
  </si>
  <si>
    <t xml:space="preserve">LSR Turbine, Sulfur Specification </t>
  </si>
  <si>
    <t>LSR Turbine **</t>
  </si>
  <si>
    <t>Specification</t>
  </si>
  <si>
    <t>ppm</t>
  </si>
  <si>
    <t># 2 HSD -15</t>
  </si>
  <si>
    <t>Sulfur</t>
  </si>
  <si>
    <t>12 predicted</t>
  </si>
  <si>
    <t># 2 HSD + 10</t>
  </si>
  <si>
    <t># 1 HSD</t>
  </si>
  <si>
    <t>PSI Base Price</t>
  </si>
  <si>
    <t>DF2+10</t>
  </si>
  <si>
    <t>North Pole</t>
  </si>
  <si>
    <t>Zehnder</t>
  </si>
  <si>
    <t>DF2-15</t>
  </si>
  <si>
    <t>All prices per gallon</t>
  </si>
  <si>
    <t>-</t>
  </si>
  <si>
    <t>LSR Naphtha</t>
  </si>
  <si>
    <t>QB Naphtha</t>
  </si>
  <si>
    <t>Big State Fuel Surcharge</t>
  </si>
  <si>
    <t>PSI Ops Surcharge</t>
  </si>
  <si>
    <t>Total $/Gallon</t>
  </si>
  <si>
    <t>Average</t>
  </si>
  <si>
    <t>Delivery Charge</t>
  </si>
  <si>
    <t>Delivery Fuel Surcharge %</t>
  </si>
  <si>
    <t>Delivery Fuel Surchage (%*Delivery)</t>
  </si>
  <si>
    <t>PSI Fuel Surcharge (%*Delivery)</t>
  </si>
  <si>
    <t>Delivery Fuel Surchate (%*Delivery)</t>
  </si>
  <si>
    <t>PSI Fuel Surcharge %</t>
  </si>
  <si>
    <t>PSI Truck Freight %</t>
  </si>
  <si>
    <t>PSI Truck Freight (%*Delivery+Surchage)</t>
  </si>
  <si>
    <t>Truck Delivery</t>
  </si>
  <si>
    <t>GVEA Fuel Pricing per Gallon</t>
  </si>
  <si>
    <t>Gallons</t>
  </si>
  <si>
    <t>Product</t>
  </si>
  <si>
    <t>North Pole ULSD    DF2+10    Difference</t>
  </si>
  <si>
    <t>North Pole ULSD    DF2-15    Difference</t>
  </si>
  <si>
    <t>North Pole ULSD    LSR/Naptha  Difference</t>
  </si>
  <si>
    <t>Notes:</t>
  </si>
  <si>
    <t>During the time frame shown here, 5,755,774 gallons of DF2+10 and 8,829,573 gallons of DF2-15 were consumed by EU ID's 1 and 2 at the North Pole Plant, giving a weighted average cost differential between No. 2 HSD and ULSD of $0.424 per gallon.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</si>
</sst>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0000"/>
    <numFmt numFmtId="165" formatCode="&quot;$&quot;#,##0.00"/>
    <numFmt numFmtId="166" formatCode="0.0"/>
    <numFmt numFmtId="167" formatCode="&quot;$&quot;#,##0.000"/>
    <numFmt numFmtId="168" formatCode="0.0%"/>
    <numFmt numFmtId="169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0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right"/>
    </xf>
    <xf numFmtId="0" fontId="0" fillId="0" borderId="28" xfId="0" applyBorder="1" applyAlignment="1">
      <alignment horizontal="right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5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164" fontId="0" fillId="0" borderId="36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40" xfId="0" applyBorder="1" applyAlignment="1">
      <alignment horizontal="center"/>
    </xf>
    <xf numFmtId="164" fontId="0" fillId="0" borderId="39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22" xfId="0" applyNumberFormat="1" applyBorder="1"/>
    <xf numFmtId="1" fontId="0" fillId="0" borderId="0" xfId="0" applyNumberFormat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43" xfId="0" applyBorder="1"/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17" fontId="0" fillId="0" borderId="47" xfId="0" applyNumberFormat="1" applyBorder="1" applyAlignment="1">
      <alignment wrapText="1"/>
    </xf>
    <xf numFmtId="17" fontId="0" fillId="0" borderId="48" xfId="0" applyNumberFormat="1" applyBorder="1" applyAlignment="1">
      <alignment wrapText="1"/>
    </xf>
    <xf numFmtId="164" fontId="0" fillId="0" borderId="50" xfId="0" applyNumberFormat="1" applyBorder="1" applyAlignment="1">
      <alignment horizontal="center" wrapText="1"/>
    </xf>
    <xf numFmtId="164" fontId="0" fillId="0" borderId="51" xfId="0" applyNumberFormat="1" applyBorder="1" applyAlignment="1">
      <alignment horizontal="center" wrapText="1"/>
    </xf>
    <xf numFmtId="166" fontId="0" fillId="0" borderId="4" xfId="0" applyNumberFormat="1" applyBorder="1"/>
    <xf numFmtId="166" fontId="0" fillId="0" borderId="5" xfId="0" applyNumberFormat="1" applyBorder="1"/>
    <xf numFmtId="166" fontId="0" fillId="0" borderId="1" xfId="0" applyNumberFormat="1" applyBorder="1"/>
    <xf numFmtId="166" fontId="0" fillId="0" borderId="10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7" fontId="0" fillId="0" borderId="46" xfId="0" applyNumberFormat="1" applyBorder="1" applyAlignment="1">
      <alignment horizontal="center" wrapText="1"/>
    </xf>
    <xf numFmtId="164" fontId="0" fillId="0" borderId="49" xfId="0" applyNumberFormat="1" applyBorder="1" applyAlignment="1">
      <alignment horizontal="center" wrapText="1"/>
    </xf>
    <xf numFmtId="166" fontId="0" fillId="0" borderId="39" xfId="0" applyNumberFormat="1" applyBorder="1"/>
    <xf numFmtId="166" fontId="0" fillId="0" borderId="41" xfId="0" applyNumberFormat="1" applyBorder="1"/>
    <xf numFmtId="166" fontId="0" fillId="0" borderId="40" xfId="0" applyNumberFormat="1" applyBorder="1"/>
    <xf numFmtId="164" fontId="0" fillId="0" borderId="13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0" fillId="0" borderId="21" xfId="0" applyNumberFormat="1" applyBorder="1"/>
    <xf numFmtId="1" fontId="0" fillId="0" borderId="24" xfId="0" applyNumberFormat="1" applyBorder="1"/>
    <xf numFmtId="1" fontId="0" fillId="0" borderId="44" xfId="0" applyNumberFormat="1" applyBorder="1"/>
    <xf numFmtId="166" fontId="0" fillId="0" borderId="41" xfId="0" applyNumberFormat="1" applyBorder="1" applyAlignment="1">
      <alignment horizontal="left"/>
    </xf>
    <xf numFmtId="17" fontId="1" fillId="0" borderId="52" xfId="0" applyNumberFormat="1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60" xfId="0" applyBorder="1"/>
    <xf numFmtId="0" fontId="0" fillId="0" borderId="0" xfId="0" applyAlignment="1">
      <alignment horizontal="center"/>
    </xf>
    <xf numFmtId="167" fontId="0" fillId="0" borderId="53" xfId="0" applyNumberFormat="1" applyBorder="1" applyAlignment="1">
      <alignment horizontal="center"/>
    </xf>
    <xf numFmtId="0" fontId="2" fillId="0" borderId="61" xfId="0" applyFont="1" applyBorder="1" applyAlignment="1">
      <alignment vertical="center" textRotation="90"/>
    </xf>
    <xf numFmtId="167" fontId="0" fillId="0" borderId="62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0" fillId="2" borderId="53" xfId="0" applyFill="1" applyBorder="1"/>
    <xf numFmtId="167" fontId="0" fillId="2" borderId="53" xfId="0" applyNumberFormat="1" applyFill="1" applyBorder="1" applyAlignment="1">
      <alignment horizontal="center"/>
    </xf>
    <xf numFmtId="0" fontId="0" fillId="2" borderId="54" xfId="0" applyFill="1" applyBorder="1"/>
    <xf numFmtId="167" fontId="0" fillId="2" borderId="54" xfId="0" applyNumberFormat="1" applyFill="1" applyBorder="1" applyAlignment="1">
      <alignment horizontal="center"/>
    </xf>
    <xf numFmtId="168" fontId="0" fillId="2" borderId="54" xfId="0" applyNumberFormat="1" applyFill="1" applyBorder="1" applyAlignment="1">
      <alignment horizontal="center"/>
    </xf>
    <xf numFmtId="0" fontId="0" fillId="2" borderId="62" xfId="0" applyFill="1" applyBorder="1"/>
    <xf numFmtId="168" fontId="0" fillId="2" borderId="55" xfId="0" applyNumberFormat="1" applyFill="1" applyBorder="1" applyAlignment="1">
      <alignment horizontal="center"/>
    </xf>
    <xf numFmtId="167" fontId="0" fillId="2" borderId="55" xfId="0" applyNumberFormat="1" applyFill="1" applyBorder="1" applyAlignment="1">
      <alignment horizontal="center"/>
    </xf>
    <xf numFmtId="0" fontId="0" fillId="2" borderId="60" xfId="0" applyFill="1" applyBorder="1"/>
    <xf numFmtId="167" fontId="0" fillId="2" borderId="62" xfId="0" applyNumberFormat="1" applyFill="1" applyBorder="1" applyAlignment="1">
      <alignment horizontal="center"/>
    </xf>
    <xf numFmtId="0" fontId="0" fillId="3" borderId="53" xfId="0" applyFill="1" applyBorder="1"/>
    <xf numFmtId="167" fontId="0" fillId="3" borderId="62" xfId="0" applyNumberFormat="1" applyFill="1" applyBorder="1" applyAlignment="1">
      <alignment horizontal="center"/>
    </xf>
    <xf numFmtId="0" fontId="0" fillId="3" borderId="54" xfId="0" applyFill="1" applyBorder="1"/>
    <xf numFmtId="167" fontId="0" fillId="3" borderId="54" xfId="0" applyNumberFormat="1" applyFill="1" applyBorder="1" applyAlignment="1">
      <alignment horizontal="center"/>
    </xf>
    <xf numFmtId="0" fontId="0" fillId="3" borderId="62" xfId="0" applyFill="1" applyBorder="1"/>
    <xf numFmtId="168" fontId="0" fillId="3" borderId="63" xfId="0" applyNumberFormat="1" applyFill="1" applyBorder="1" applyAlignment="1">
      <alignment horizontal="center"/>
    </xf>
    <xf numFmtId="167" fontId="0" fillId="3" borderId="63" xfId="0" applyNumberFormat="1" applyFill="1" applyBorder="1" applyAlignment="1">
      <alignment horizontal="center"/>
    </xf>
    <xf numFmtId="168" fontId="0" fillId="3" borderId="55" xfId="0" applyNumberFormat="1" applyFill="1" applyBorder="1" applyAlignment="1">
      <alignment horizontal="center"/>
    </xf>
    <xf numFmtId="167" fontId="0" fillId="3" borderId="55" xfId="0" applyNumberFormat="1" applyFill="1" applyBorder="1" applyAlignment="1">
      <alignment horizontal="center"/>
    </xf>
    <xf numFmtId="0" fontId="0" fillId="4" borderId="53" xfId="0" applyFill="1" applyBorder="1"/>
    <xf numFmtId="167" fontId="0" fillId="4" borderId="53" xfId="0" applyNumberFormat="1" applyFill="1" applyBorder="1" applyAlignment="1">
      <alignment horizontal="center"/>
    </xf>
    <xf numFmtId="0" fontId="0" fillId="4" borderId="54" xfId="0" applyFill="1" applyBorder="1"/>
    <xf numFmtId="167" fontId="0" fillId="4" borderId="54" xfId="0" applyNumberFormat="1" applyFill="1" applyBorder="1" applyAlignment="1">
      <alignment horizontal="center"/>
    </xf>
    <xf numFmtId="168" fontId="0" fillId="4" borderId="54" xfId="0" applyNumberFormat="1" applyFill="1" applyBorder="1" applyAlignment="1">
      <alignment horizontal="center"/>
    </xf>
    <xf numFmtId="0" fontId="0" fillId="4" borderId="62" xfId="0" applyFill="1" applyBorder="1"/>
    <xf numFmtId="168" fontId="0" fillId="4" borderId="56" xfId="0" applyNumberFormat="1" applyFill="1" applyBorder="1" applyAlignment="1">
      <alignment horizontal="center"/>
    </xf>
    <xf numFmtId="167" fontId="0" fillId="4" borderId="62" xfId="0" applyNumberFormat="1" applyFill="1" applyBorder="1" applyAlignment="1">
      <alignment horizontal="center"/>
    </xf>
    <xf numFmtId="0" fontId="0" fillId="4" borderId="63" xfId="0" applyFill="1" applyBorder="1"/>
    <xf numFmtId="0" fontId="0" fillId="4" borderId="64" xfId="0" applyFill="1" applyBorder="1"/>
    <xf numFmtId="165" fontId="0" fillId="2" borderId="54" xfId="0" applyNumberFormat="1" applyFill="1" applyBorder="1" applyAlignment="1">
      <alignment horizontal="center"/>
    </xf>
    <xf numFmtId="165" fontId="0" fillId="3" borderId="54" xfId="0" applyNumberFormat="1" applyFill="1" applyBorder="1" applyAlignment="1">
      <alignment horizontal="center"/>
    </xf>
    <xf numFmtId="167" fontId="0" fillId="0" borderId="0" xfId="0" applyNumberFormat="1"/>
    <xf numFmtId="169" fontId="0" fillId="0" borderId="0" xfId="0" applyNumberFormat="1"/>
    <xf numFmtId="167" fontId="0" fillId="5" borderId="0" xfId="0" applyNumberFormat="1" applyFill="1"/>
    <xf numFmtId="167" fontId="0" fillId="0" borderId="54" xfId="0" applyNumberFormat="1" applyBorder="1" applyAlignment="1">
      <alignment horizontal="center"/>
    </xf>
    <xf numFmtId="17" fontId="1" fillId="0" borderId="38" xfId="0" applyNumberFormat="1" applyFont="1" applyBorder="1" applyAlignment="1">
      <alignment horizontal="center"/>
    </xf>
    <xf numFmtId="0" fontId="0" fillId="0" borderId="66" xfId="0" applyBorder="1"/>
    <xf numFmtId="167" fontId="0" fillId="0" borderId="60" xfId="0" applyNumberFormat="1" applyBorder="1" applyAlignment="1">
      <alignment horizontal="center"/>
    </xf>
    <xf numFmtId="167" fontId="0" fillId="0" borderId="67" xfId="0" applyNumberFormat="1" applyBorder="1" applyAlignment="1">
      <alignment horizontal="center"/>
    </xf>
    <xf numFmtId="0" fontId="0" fillId="0" borderId="68" xfId="0" applyBorder="1"/>
    <xf numFmtId="167" fontId="0" fillId="0" borderId="69" xfId="0" applyNumberFormat="1" applyBorder="1" applyAlignment="1">
      <alignment horizontal="center"/>
    </xf>
    <xf numFmtId="167" fontId="0" fillId="2" borderId="60" xfId="0" applyNumberFormat="1" applyFill="1" applyBorder="1" applyAlignment="1">
      <alignment horizontal="center"/>
    </xf>
    <xf numFmtId="168" fontId="1" fillId="2" borderId="56" xfId="0" quotePrefix="1" applyNumberFormat="1" applyFont="1" applyFill="1" applyBorder="1" applyAlignment="1">
      <alignment horizontal="center"/>
    </xf>
    <xf numFmtId="167" fontId="1" fillId="2" borderId="56" xfId="0" applyNumberFormat="1" applyFont="1" applyFill="1" applyBorder="1" applyAlignment="1">
      <alignment horizontal="center"/>
    </xf>
    <xf numFmtId="0" fontId="1" fillId="0" borderId="65" xfId="0" applyFont="1" applyBorder="1"/>
    <xf numFmtId="167" fontId="1" fillId="0" borderId="56" xfId="0" applyNumberFormat="1" applyFont="1" applyBorder="1" applyAlignment="1">
      <alignment horizontal="center"/>
    </xf>
    <xf numFmtId="167" fontId="1" fillId="0" borderId="70" xfId="0" applyNumberFormat="1" applyFont="1" applyBorder="1" applyAlignment="1">
      <alignment horizontal="center"/>
    </xf>
    <xf numFmtId="167" fontId="1" fillId="3" borderId="54" xfId="0" applyNumberFormat="1" applyFont="1" applyFill="1" applyBorder="1" applyAlignment="1">
      <alignment horizontal="center"/>
    </xf>
    <xf numFmtId="167" fontId="1" fillId="3" borderId="63" xfId="0" applyNumberFormat="1" applyFont="1" applyFill="1" applyBorder="1" applyAlignment="1">
      <alignment horizontal="center"/>
    </xf>
    <xf numFmtId="167" fontId="1" fillId="4" borderId="56" xfId="0" applyNumberFormat="1" applyFont="1" applyFill="1" applyBorder="1" applyAlignment="1">
      <alignment horizontal="center"/>
    </xf>
    <xf numFmtId="167" fontId="1" fillId="3" borderId="56" xfId="0" applyNumberFormat="1" applyFont="1" applyFill="1" applyBorder="1" applyAlignment="1">
      <alignment horizontal="center"/>
    </xf>
    <xf numFmtId="167" fontId="0" fillId="3" borderId="60" xfId="0" applyNumberFormat="1" applyFill="1" applyBorder="1" applyAlignment="1">
      <alignment horizontal="center"/>
    </xf>
    <xf numFmtId="0" fontId="0" fillId="4" borderId="0" xfId="0" applyFill="1"/>
    <xf numFmtId="0" fontId="0" fillId="4" borderId="66" xfId="0" applyFill="1" applyBorder="1"/>
    <xf numFmtId="167" fontId="0" fillId="4" borderId="60" xfId="0" applyNumberFormat="1" applyFill="1" applyBorder="1" applyAlignment="1">
      <alignment horizontal="center"/>
    </xf>
    <xf numFmtId="167" fontId="0" fillId="4" borderId="67" xfId="0" applyNumberFormat="1" applyFill="1" applyBorder="1" applyAlignment="1">
      <alignment horizontal="center"/>
    </xf>
    <xf numFmtId="0" fontId="0" fillId="4" borderId="68" xfId="0" applyFill="1" applyBorder="1"/>
    <xf numFmtId="167" fontId="0" fillId="4" borderId="69" xfId="0" applyNumberFormat="1" applyFill="1" applyBorder="1" applyAlignment="1">
      <alignment horizontal="center"/>
    </xf>
    <xf numFmtId="168" fontId="0" fillId="4" borderId="69" xfId="0" applyNumberFormat="1" applyFill="1" applyBorder="1" applyAlignment="1">
      <alignment horizontal="center"/>
    </xf>
    <xf numFmtId="0" fontId="0" fillId="4" borderId="74" xfId="0" applyFill="1" applyBorder="1"/>
    <xf numFmtId="0" fontId="0" fillId="4" borderId="59" xfId="0" applyFill="1" applyBorder="1"/>
    <xf numFmtId="167" fontId="1" fillId="4" borderId="70" xfId="0" applyNumberFormat="1" applyFont="1" applyFill="1" applyBorder="1" applyAlignment="1">
      <alignment horizontal="center"/>
    </xf>
    <xf numFmtId="0" fontId="0" fillId="2" borderId="66" xfId="0" applyFill="1" applyBorder="1"/>
    <xf numFmtId="167" fontId="0" fillId="2" borderId="67" xfId="0" applyNumberFormat="1" applyFill="1" applyBorder="1" applyAlignment="1">
      <alignment horizontal="center"/>
    </xf>
    <xf numFmtId="0" fontId="0" fillId="2" borderId="68" xfId="0" applyFill="1" applyBorder="1"/>
    <xf numFmtId="167" fontId="0" fillId="2" borderId="69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8" fontId="0" fillId="2" borderId="69" xfId="0" applyNumberFormat="1" applyFill="1" applyBorder="1" applyAlignment="1">
      <alignment horizontal="center"/>
    </xf>
    <xf numFmtId="0" fontId="0" fillId="2" borderId="75" xfId="0" applyFill="1" applyBorder="1"/>
    <xf numFmtId="0" fontId="1" fillId="2" borderId="65" xfId="0" applyFont="1" applyFill="1" applyBorder="1"/>
    <xf numFmtId="168" fontId="1" fillId="2" borderId="70" xfId="0" quotePrefix="1" applyNumberFormat="1" applyFont="1" applyFill="1" applyBorder="1" applyAlignment="1">
      <alignment horizontal="center"/>
    </xf>
    <xf numFmtId="0" fontId="0" fillId="3" borderId="74" xfId="0" applyFill="1" applyBorder="1"/>
    <xf numFmtId="167" fontId="0" fillId="3" borderId="76" xfId="0" applyNumberFormat="1" applyFill="1" applyBorder="1" applyAlignment="1">
      <alignment horizontal="center"/>
    </xf>
    <xf numFmtId="0" fontId="0" fillId="3" borderId="68" xfId="0" applyFill="1" applyBorder="1"/>
    <xf numFmtId="167" fontId="0" fillId="3" borderId="69" xfId="0" applyNumberFormat="1" applyFill="1" applyBorder="1" applyAlignment="1">
      <alignment horizontal="center"/>
    </xf>
    <xf numFmtId="165" fontId="0" fillId="3" borderId="69" xfId="0" applyNumberFormat="1" applyFill="1" applyBorder="1" applyAlignment="1">
      <alignment horizontal="center"/>
    </xf>
    <xf numFmtId="168" fontId="0" fillId="3" borderId="77" xfId="0" applyNumberFormat="1" applyFill="1" applyBorder="1" applyAlignment="1">
      <alignment horizontal="center"/>
    </xf>
    <xf numFmtId="0" fontId="1" fillId="3" borderId="74" xfId="0" applyFont="1" applyFill="1" applyBorder="1"/>
    <xf numFmtId="167" fontId="1" fillId="3" borderId="69" xfId="0" applyNumberFormat="1" applyFont="1" applyFill="1" applyBorder="1" applyAlignment="1">
      <alignment horizontal="center"/>
    </xf>
    <xf numFmtId="0" fontId="0" fillId="4" borderId="78" xfId="0" applyFill="1" applyBorder="1"/>
    <xf numFmtId="167" fontId="0" fillId="4" borderId="79" xfId="0" applyNumberFormat="1" applyFill="1" applyBorder="1" applyAlignment="1">
      <alignment horizontal="center"/>
    </xf>
    <xf numFmtId="0" fontId="0" fillId="2" borderId="74" xfId="0" applyFill="1" applyBorder="1"/>
    <xf numFmtId="0" fontId="0" fillId="2" borderId="65" xfId="0" applyFill="1" applyBorder="1"/>
    <xf numFmtId="0" fontId="0" fillId="3" borderId="66" xfId="0" applyFill="1" applyBorder="1"/>
    <xf numFmtId="167" fontId="0" fillId="3" borderId="67" xfId="0" applyNumberFormat="1" applyFill="1" applyBorder="1" applyAlignment="1">
      <alignment horizontal="center"/>
    </xf>
    <xf numFmtId="0" fontId="1" fillId="3" borderId="59" xfId="0" applyFont="1" applyFill="1" applyBorder="1"/>
    <xf numFmtId="167" fontId="1" fillId="3" borderId="70" xfId="0" applyNumberFormat="1" applyFont="1" applyFill="1" applyBorder="1" applyAlignment="1">
      <alignment horizontal="center"/>
    </xf>
    <xf numFmtId="0" fontId="0" fillId="0" borderId="80" xfId="0" applyBorder="1"/>
    <xf numFmtId="0" fontId="1" fillId="0" borderId="81" xfId="0" applyFont="1" applyBorder="1"/>
    <xf numFmtId="0" fontId="0" fillId="2" borderId="80" xfId="0" applyFill="1" applyBorder="1"/>
    <xf numFmtId="0" fontId="0" fillId="2" borderId="22" xfId="0" applyFill="1" applyBorder="1"/>
    <xf numFmtId="0" fontId="0" fillId="2" borderId="82" xfId="0" applyFill="1" applyBorder="1"/>
    <xf numFmtId="0" fontId="1" fillId="2" borderId="81" xfId="0" applyFont="1" applyFill="1" applyBorder="1"/>
    <xf numFmtId="0" fontId="0" fillId="3" borderId="33" xfId="0" applyFill="1" applyBorder="1"/>
    <xf numFmtId="0" fontId="0" fillId="3" borderId="22" xfId="0" applyFill="1" applyBorder="1"/>
    <xf numFmtId="0" fontId="1" fillId="3" borderId="33" xfId="0" applyFont="1" applyFill="1" applyBorder="1"/>
    <xf numFmtId="0" fontId="0" fillId="4" borderId="19" xfId="0" applyFill="1" applyBorder="1"/>
    <xf numFmtId="0" fontId="0" fillId="4" borderId="22" xfId="0" applyFill="1" applyBorder="1"/>
    <xf numFmtId="0" fontId="0" fillId="4" borderId="33" xfId="0" applyFill="1" applyBorder="1"/>
    <xf numFmtId="0" fontId="1" fillId="4" borderId="33" xfId="0" applyFont="1" applyFill="1" applyBorder="1"/>
    <xf numFmtId="0" fontId="0" fillId="3" borderId="80" xfId="0" applyFill="1" applyBorder="1"/>
    <xf numFmtId="0" fontId="1" fillId="3" borderId="83" xfId="0" applyFont="1" applyFill="1" applyBorder="1"/>
    <xf numFmtId="0" fontId="0" fillId="4" borderId="80" xfId="0" applyFill="1" applyBorder="1"/>
    <xf numFmtId="0" fontId="1" fillId="4" borderId="83" xfId="0" applyFont="1" applyFill="1" applyBorder="1"/>
    <xf numFmtId="17" fontId="1" fillId="0" borderId="84" xfId="0" applyNumberFormat="1" applyFont="1" applyBorder="1" applyAlignment="1">
      <alignment horizontal="center"/>
    </xf>
    <xf numFmtId="167" fontId="0" fillId="0" borderId="66" xfId="0" applyNumberFormat="1" applyBorder="1" applyAlignment="1">
      <alignment horizontal="center"/>
    </xf>
    <xf numFmtId="167" fontId="0" fillId="0" borderId="68" xfId="0" applyNumberFormat="1" applyBorder="1" applyAlignment="1">
      <alignment horizontal="center"/>
    </xf>
    <xf numFmtId="167" fontId="1" fillId="0" borderId="65" xfId="0" applyNumberFormat="1" applyFont="1" applyBorder="1" applyAlignment="1">
      <alignment horizontal="center"/>
    </xf>
    <xf numFmtId="167" fontId="1" fillId="2" borderId="65" xfId="0" applyNumberFormat="1" applyFont="1" applyFill="1" applyBorder="1"/>
    <xf numFmtId="167" fontId="1" fillId="3" borderId="85" xfId="0" applyNumberFormat="1" applyFont="1" applyFill="1" applyBorder="1" applyAlignment="1">
      <alignment horizontal="center"/>
    </xf>
    <xf numFmtId="167" fontId="1" fillId="4" borderId="65" xfId="0" applyNumberFormat="1" applyFont="1" applyFill="1" applyBorder="1"/>
    <xf numFmtId="167" fontId="1" fillId="3" borderId="6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17" fontId="1" fillId="0" borderId="86" xfId="0" applyNumberFormat="1" applyFont="1" applyBorder="1" applyAlignment="1">
      <alignment horizontal="center"/>
    </xf>
    <xf numFmtId="17" fontId="1" fillId="0" borderId="73" xfId="0" applyNumberFormat="1" applyFont="1" applyBorder="1" applyAlignment="1">
      <alignment horizontal="center"/>
    </xf>
    <xf numFmtId="17" fontId="1" fillId="0" borderId="8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7" xfId="0" applyFont="1" applyBorder="1" applyAlignment="1">
      <alignment vertical="center" textRotation="90"/>
    </xf>
    <xf numFmtId="0" fontId="2" fillId="0" borderId="58" xfId="0" applyFont="1" applyBorder="1" applyAlignment="1">
      <alignment vertical="center" textRotation="90"/>
    </xf>
    <xf numFmtId="0" fontId="0" fillId="0" borderId="58" xfId="0" applyBorder="1" applyAlignment="1">
      <alignment vertical="center" textRotation="90"/>
    </xf>
    <xf numFmtId="0" fontId="0" fillId="0" borderId="59" xfId="0" applyBorder="1" applyAlignment="1">
      <alignment vertical="center" textRotation="90"/>
    </xf>
    <xf numFmtId="0" fontId="0" fillId="0" borderId="0" xfId="0" applyAlignment="1">
      <alignment wrapText="1"/>
    </xf>
    <xf numFmtId="0" fontId="2" fillId="0" borderId="72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71" xfId="0" applyFont="1" applyBorder="1" applyAlignment="1">
      <alignment horizontal="center" vertical="center" textRotation="90"/>
    </xf>
    <xf numFmtId="0" fontId="2" fillId="0" borderId="72" xfId="0" applyFont="1" applyBorder="1" applyAlignment="1">
      <alignment vertical="center" textRotation="90"/>
    </xf>
    <xf numFmtId="0" fontId="2" fillId="0" borderId="61" xfId="0" applyFont="1" applyBorder="1" applyAlignment="1">
      <alignment vertical="center" textRotation="90"/>
    </xf>
    <xf numFmtId="0" fontId="2" fillId="0" borderId="71" xfId="0" applyFont="1" applyBorder="1" applyAlignment="1">
      <alignment vertical="center" textRotation="9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40"/>
  <sheetViews>
    <sheetView topLeftCell="B1" workbookViewId="0">
      <selection activeCell="D8" sqref="D8:D11"/>
    </sheetView>
  </sheetViews>
  <sheetFormatPr defaultRowHeight="15" x14ac:dyDescent="0.25"/>
  <cols>
    <col min="1" max="1" width="13" customWidth="1"/>
    <col min="2" max="2" width="4.5703125" customWidth="1"/>
    <col min="3" max="3" width="37" customWidth="1"/>
    <col min="4" max="4" width="12.7109375" customWidth="1"/>
    <col min="5" max="5" width="9.28515625" style="2" hidden="1" customWidth="1"/>
    <col min="6" max="6" width="12.5703125" customWidth="1"/>
    <col min="7" max="7" width="14.5703125" bestFit="1" customWidth="1"/>
    <col min="8" max="8" width="10.7109375" bestFit="1" customWidth="1"/>
    <col min="9" max="11" width="10.7109375" customWidth="1"/>
    <col min="13" max="13" width="9.5703125" bestFit="1" customWidth="1"/>
    <col min="14" max="14" width="10.140625" bestFit="1" customWidth="1"/>
  </cols>
  <sheetData>
    <row r="2" spans="2:11" ht="15.75" thickBot="1" x14ac:dyDescent="0.3"/>
    <row r="3" spans="2:11" x14ac:dyDescent="0.25">
      <c r="B3" s="13"/>
      <c r="C3" s="14" t="s">
        <v>26</v>
      </c>
      <c r="D3" s="15"/>
      <c r="E3" s="44"/>
      <c r="F3" s="213" t="s">
        <v>14</v>
      </c>
      <c r="G3" s="214"/>
      <c r="H3" s="215"/>
      <c r="I3" s="215"/>
      <c r="J3" s="216" t="s">
        <v>15</v>
      </c>
      <c r="K3" s="217"/>
    </row>
    <row r="4" spans="2:11" ht="15.75" thickBot="1" x14ac:dyDescent="0.3">
      <c r="B4" s="18"/>
      <c r="C4" s="19"/>
      <c r="D4" s="20"/>
      <c r="F4" s="41" t="s">
        <v>0</v>
      </c>
      <c r="G4" s="45" t="s">
        <v>32</v>
      </c>
      <c r="H4" s="42" t="s">
        <v>2</v>
      </c>
      <c r="I4" s="42" t="s">
        <v>3</v>
      </c>
      <c r="J4" s="42" t="s">
        <v>2</v>
      </c>
      <c r="K4" s="43" t="s">
        <v>3</v>
      </c>
    </row>
    <row r="5" spans="2:11" x14ac:dyDescent="0.25">
      <c r="B5" s="21" t="s">
        <v>6</v>
      </c>
      <c r="C5" s="22" t="s">
        <v>23</v>
      </c>
      <c r="D5" s="23"/>
      <c r="E5" s="2" t="s">
        <v>1</v>
      </c>
      <c r="F5" s="6">
        <v>1.127</v>
      </c>
      <c r="G5" s="46">
        <f>+F5*0.7033</f>
        <v>0.79261910000000002</v>
      </c>
      <c r="H5" s="7">
        <v>1.492381</v>
      </c>
      <c r="I5" s="7">
        <v>1.3788100000000001</v>
      </c>
      <c r="J5" s="7">
        <v>1.492381</v>
      </c>
      <c r="K5" s="8">
        <v>1.3788100000000001</v>
      </c>
    </row>
    <row r="6" spans="2:11" x14ac:dyDescent="0.25">
      <c r="B6" s="37" t="s">
        <v>7</v>
      </c>
      <c r="C6" s="38" t="s">
        <v>24</v>
      </c>
      <c r="D6" s="39"/>
      <c r="F6" s="49">
        <v>1.2404999999999999E-2</v>
      </c>
      <c r="G6" s="4">
        <v>1.2404999999999999E-2</v>
      </c>
      <c r="H6" s="5">
        <v>5.2405E-2</v>
      </c>
      <c r="I6" s="5">
        <v>1.2404999999999999E-2</v>
      </c>
      <c r="J6" s="5">
        <v>5.2405E-2</v>
      </c>
      <c r="K6" s="40">
        <v>1.2404999999999999E-2</v>
      </c>
    </row>
    <row r="7" spans="2:11" x14ac:dyDescent="0.25">
      <c r="B7" s="24" t="s">
        <v>8</v>
      </c>
      <c r="C7" s="25" t="s">
        <v>4</v>
      </c>
      <c r="D7" s="26"/>
      <c r="E7" s="2" t="s">
        <v>1</v>
      </c>
      <c r="F7" s="9"/>
      <c r="G7" s="47"/>
      <c r="H7" s="4"/>
      <c r="I7" s="4">
        <v>0.155</v>
      </c>
      <c r="J7" s="4"/>
      <c r="K7" s="10">
        <v>0.155</v>
      </c>
    </row>
    <row r="8" spans="2:11" x14ac:dyDescent="0.25">
      <c r="B8" s="24" t="s">
        <v>9</v>
      </c>
      <c r="C8" s="25" t="s">
        <v>21</v>
      </c>
      <c r="D8" s="26" t="s">
        <v>22</v>
      </c>
      <c r="E8" s="3">
        <v>0.15</v>
      </c>
      <c r="F8" s="9"/>
      <c r="G8" s="47"/>
      <c r="H8" s="4"/>
      <c r="I8" s="4">
        <f>+I7*E8</f>
        <v>2.325E-2</v>
      </c>
      <c r="J8" s="4"/>
      <c r="K8" s="10">
        <f>+K7*E8</f>
        <v>2.325E-2</v>
      </c>
    </row>
    <row r="9" spans="2:11" x14ac:dyDescent="0.25">
      <c r="B9" s="24" t="s">
        <v>10</v>
      </c>
      <c r="C9" s="25" t="s">
        <v>5</v>
      </c>
      <c r="D9" s="26" t="s">
        <v>12</v>
      </c>
      <c r="E9" s="3">
        <v>0.15</v>
      </c>
      <c r="F9" s="9"/>
      <c r="G9" s="47"/>
      <c r="H9" s="4"/>
      <c r="I9" s="4">
        <f>+(I8+I7)*E9</f>
        <v>2.6737499999999997E-2</v>
      </c>
      <c r="J9" s="4"/>
      <c r="K9" s="10">
        <f>+(K8+K7)*E9</f>
        <v>2.6737499999999997E-2</v>
      </c>
    </row>
    <row r="10" spans="2:11" x14ac:dyDescent="0.25">
      <c r="B10" s="24" t="s">
        <v>11</v>
      </c>
      <c r="C10" s="25" t="s">
        <v>13</v>
      </c>
      <c r="D10" s="26"/>
      <c r="E10" s="2" t="s">
        <v>1</v>
      </c>
      <c r="F10" s="9"/>
      <c r="G10" s="47"/>
      <c r="H10" s="4">
        <v>0.02</v>
      </c>
      <c r="I10" s="4">
        <v>0.02</v>
      </c>
      <c r="J10" s="4">
        <v>0.03</v>
      </c>
      <c r="K10" s="10">
        <v>0.03</v>
      </c>
    </row>
    <row r="11" spans="2:11" x14ac:dyDescent="0.25">
      <c r="B11" s="24" t="s">
        <v>17</v>
      </c>
      <c r="C11" s="25" t="s">
        <v>18</v>
      </c>
      <c r="D11" s="26" t="s">
        <v>19</v>
      </c>
      <c r="E11" s="3">
        <v>0.15</v>
      </c>
      <c r="F11" s="9"/>
      <c r="G11" s="47"/>
      <c r="H11" s="4">
        <f>+(H10) *$E$11</f>
        <v>3.0000000000000001E-3</v>
      </c>
      <c r="I11" s="4">
        <f>+(I10) *$E$11</f>
        <v>3.0000000000000001E-3</v>
      </c>
      <c r="J11" s="4">
        <f>+(J10) *$E$11</f>
        <v>4.4999999999999997E-3</v>
      </c>
      <c r="K11" s="10">
        <f>+(K10) *$E$11</f>
        <v>4.4999999999999997E-3</v>
      </c>
    </row>
    <row r="12" spans="2:11" ht="15.75" thickBot="1" x14ac:dyDescent="0.3">
      <c r="B12" s="16"/>
      <c r="D12" s="17"/>
      <c r="F12" s="27"/>
      <c r="G12" s="48"/>
      <c r="H12" s="28"/>
      <c r="I12" s="28"/>
      <c r="J12" s="11"/>
      <c r="K12" s="12"/>
    </row>
    <row r="13" spans="2:11" ht="15.75" thickBot="1" x14ac:dyDescent="0.3">
      <c r="B13" s="29"/>
      <c r="C13" s="30"/>
      <c r="D13" s="31" t="s">
        <v>16</v>
      </c>
      <c r="E13" s="32"/>
      <c r="F13" s="33">
        <f t="shared" ref="F13:K13" si="0">SUM(F5:F12)</f>
        <v>1.139405</v>
      </c>
      <c r="G13" s="34">
        <f t="shared" si="0"/>
        <v>0.80502410000000002</v>
      </c>
      <c r="H13" s="34">
        <f t="shared" si="0"/>
        <v>1.5677859999999999</v>
      </c>
      <c r="I13" s="34">
        <f t="shared" si="0"/>
        <v>1.6192025000000001</v>
      </c>
      <c r="J13" s="34">
        <f t="shared" si="0"/>
        <v>1.579286</v>
      </c>
      <c r="K13" s="35">
        <f t="shared" si="0"/>
        <v>1.6307025000000002</v>
      </c>
    </row>
    <row r="14" spans="2:11" x14ac:dyDescent="0.25">
      <c r="F14" s="1"/>
      <c r="G14" s="1"/>
      <c r="H14" s="1"/>
      <c r="I14" s="1"/>
      <c r="J14" s="1"/>
      <c r="K14" s="1"/>
    </row>
    <row r="15" spans="2:11" x14ac:dyDescent="0.25">
      <c r="C15" t="s">
        <v>20</v>
      </c>
      <c r="F15" s="1"/>
      <c r="G15" s="1"/>
      <c r="H15" s="1"/>
      <c r="I15" s="1"/>
      <c r="J15" s="1"/>
      <c r="K15" s="1"/>
    </row>
    <row r="16" spans="2:11" x14ac:dyDescent="0.25">
      <c r="C16" t="s">
        <v>25</v>
      </c>
      <c r="F16" s="1"/>
      <c r="G16" s="1"/>
      <c r="H16" s="1"/>
      <c r="I16" s="1"/>
      <c r="J16" s="1"/>
      <c r="K16" s="1"/>
    </row>
    <row r="17" spans="3:15" x14ac:dyDescent="0.25">
      <c r="F17" s="1"/>
      <c r="G17" s="1"/>
      <c r="H17" s="1"/>
      <c r="I17" s="1"/>
      <c r="J17" s="1"/>
      <c r="K17" s="1"/>
    </row>
    <row r="18" spans="3:15" x14ac:dyDescent="0.25">
      <c r="C18" t="s">
        <v>27</v>
      </c>
      <c r="F18" s="1"/>
      <c r="G18" s="1"/>
      <c r="H18" s="1"/>
      <c r="I18" s="1"/>
      <c r="J18" s="1"/>
      <c r="K18" s="1"/>
    </row>
    <row r="19" spans="3:15" x14ac:dyDescent="0.25">
      <c r="C19" t="s">
        <v>28</v>
      </c>
      <c r="F19" s="1"/>
      <c r="G19" s="1"/>
      <c r="H19" s="1"/>
      <c r="I19" s="1"/>
      <c r="J19" s="1"/>
      <c r="K19" s="1"/>
    </row>
    <row r="20" spans="3:15" ht="15.75" thickBot="1" x14ac:dyDescent="0.3">
      <c r="F20" s="1"/>
      <c r="G20" s="1"/>
      <c r="H20" s="1"/>
      <c r="I20" s="1"/>
      <c r="J20" s="1"/>
      <c r="K20" s="1"/>
      <c r="M20" s="1"/>
      <c r="N20" s="36"/>
    </row>
    <row r="21" spans="3:15" s="51" customFormat="1" x14ac:dyDescent="0.25">
      <c r="C21" s="52" t="s">
        <v>36</v>
      </c>
      <c r="D21" s="57"/>
      <c r="E21" s="53"/>
      <c r="F21" s="80" t="s">
        <v>33</v>
      </c>
      <c r="G21" s="75">
        <v>42217</v>
      </c>
      <c r="H21" s="65">
        <v>42248</v>
      </c>
      <c r="I21" s="65">
        <v>42278</v>
      </c>
      <c r="J21" s="65">
        <v>42309</v>
      </c>
      <c r="K21" s="65">
        <v>42339</v>
      </c>
      <c r="L21" s="65">
        <v>42370</v>
      </c>
      <c r="M21" s="65">
        <v>42401</v>
      </c>
      <c r="N21" s="65">
        <v>42430</v>
      </c>
      <c r="O21" s="66">
        <v>42461</v>
      </c>
    </row>
    <row r="22" spans="3:15" s="51" customFormat="1" ht="15" customHeight="1" thickBot="1" x14ac:dyDescent="0.3">
      <c r="C22" s="54"/>
      <c r="D22" s="56"/>
      <c r="E22" s="55"/>
      <c r="F22" s="81" t="s">
        <v>30</v>
      </c>
      <c r="G22" s="76" t="s">
        <v>34</v>
      </c>
      <c r="H22" s="67" t="s">
        <v>34</v>
      </c>
      <c r="I22" s="67" t="s">
        <v>34</v>
      </c>
      <c r="J22" s="67" t="s">
        <v>34</v>
      </c>
      <c r="K22" s="67" t="s">
        <v>34</v>
      </c>
      <c r="L22" s="67" t="s">
        <v>34</v>
      </c>
      <c r="M22" s="67" t="s">
        <v>34</v>
      </c>
      <c r="N22" s="67" t="s">
        <v>34</v>
      </c>
      <c r="O22" s="68" t="s">
        <v>34</v>
      </c>
    </row>
    <row r="23" spans="3:15" x14ac:dyDescent="0.25">
      <c r="C23" s="21"/>
      <c r="D23" s="58" t="s">
        <v>29</v>
      </c>
      <c r="E23" s="59"/>
      <c r="F23" s="82">
        <v>100</v>
      </c>
      <c r="G23" s="77">
        <v>20.7</v>
      </c>
      <c r="H23" s="69">
        <v>24</v>
      </c>
      <c r="I23" s="69">
        <v>23.4</v>
      </c>
      <c r="J23" s="69">
        <v>23.2</v>
      </c>
      <c r="K23" s="69">
        <v>20.7</v>
      </c>
      <c r="L23" s="69">
        <v>20.5</v>
      </c>
      <c r="M23" s="69">
        <v>20.2</v>
      </c>
      <c r="N23" s="69">
        <v>19.3</v>
      </c>
      <c r="O23" s="70">
        <v>20.8</v>
      </c>
    </row>
    <row r="24" spans="3:15" x14ac:dyDescent="0.25">
      <c r="C24" s="24"/>
      <c r="D24" s="60" t="s">
        <v>31</v>
      </c>
      <c r="E24" s="61"/>
      <c r="F24" s="83">
        <v>30</v>
      </c>
      <c r="G24" s="85" t="s">
        <v>37</v>
      </c>
      <c r="H24" s="71"/>
      <c r="I24" s="71"/>
      <c r="J24" s="71"/>
      <c r="K24" s="71"/>
      <c r="L24" s="71"/>
      <c r="M24" s="71"/>
      <c r="N24" s="71"/>
      <c r="O24" s="72"/>
    </row>
    <row r="25" spans="3:15" x14ac:dyDescent="0.25">
      <c r="C25" s="24"/>
      <c r="D25" s="60" t="s">
        <v>39</v>
      </c>
      <c r="E25" s="61"/>
      <c r="F25" s="83">
        <v>3000</v>
      </c>
      <c r="G25" s="78">
        <v>950</v>
      </c>
      <c r="H25" s="71">
        <v>970</v>
      </c>
      <c r="I25" s="71">
        <v>940</v>
      </c>
      <c r="J25" s="71">
        <v>940</v>
      </c>
      <c r="K25" s="71">
        <v>960</v>
      </c>
      <c r="L25" s="71">
        <v>980</v>
      </c>
      <c r="M25" s="71">
        <v>950</v>
      </c>
      <c r="N25" s="71">
        <v>940</v>
      </c>
      <c r="O25" s="72">
        <v>950</v>
      </c>
    </row>
    <row r="26" spans="3:15" x14ac:dyDescent="0.25">
      <c r="C26" s="24"/>
      <c r="D26" s="60" t="s">
        <v>35</v>
      </c>
      <c r="E26" s="61"/>
      <c r="F26" s="83">
        <v>4000</v>
      </c>
      <c r="G26" s="78">
        <v>3220</v>
      </c>
      <c r="H26" s="71">
        <v>3010</v>
      </c>
      <c r="I26" s="71">
        <v>2840</v>
      </c>
      <c r="J26" s="71">
        <v>3300</v>
      </c>
      <c r="K26" s="71">
        <v>3130</v>
      </c>
      <c r="L26" s="71">
        <v>3170</v>
      </c>
      <c r="M26" s="71">
        <v>2940</v>
      </c>
      <c r="N26" s="71">
        <v>2730</v>
      </c>
      <c r="O26" s="72"/>
    </row>
    <row r="27" spans="3:15" x14ac:dyDescent="0.25">
      <c r="C27" s="24"/>
      <c r="D27" s="60" t="s">
        <v>38</v>
      </c>
      <c r="E27" s="61"/>
      <c r="F27" s="83">
        <v>4000</v>
      </c>
      <c r="G27" s="78">
        <v>4510</v>
      </c>
      <c r="H27" s="71">
        <v>4720</v>
      </c>
      <c r="I27" s="71"/>
      <c r="J27" s="71"/>
      <c r="K27" s="71"/>
      <c r="L27" s="71"/>
      <c r="M27" s="71"/>
      <c r="N27" s="71"/>
      <c r="O27" s="72">
        <v>4080</v>
      </c>
    </row>
    <row r="28" spans="3:15" ht="15.75" thickBot="1" x14ac:dyDescent="0.3">
      <c r="C28" s="62"/>
      <c r="D28" s="63" t="s">
        <v>3</v>
      </c>
      <c r="E28" s="64"/>
      <c r="F28" s="84">
        <v>15</v>
      </c>
      <c r="G28" s="79"/>
      <c r="H28" s="73"/>
      <c r="I28" s="73"/>
      <c r="J28" s="73"/>
      <c r="K28" s="73"/>
      <c r="L28" s="73"/>
      <c r="M28" s="73"/>
      <c r="N28" s="73"/>
      <c r="O28" s="74">
        <v>0.8</v>
      </c>
    </row>
    <row r="29" spans="3:15" x14ac:dyDescent="0.25">
      <c r="F29" s="50"/>
      <c r="M29" s="1"/>
      <c r="N29" s="36"/>
    </row>
    <row r="30" spans="3:15" x14ac:dyDescent="0.25">
      <c r="F30" s="50"/>
      <c r="M30" s="1"/>
      <c r="N30" s="36"/>
    </row>
    <row r="31" spans="3:15" x14ac:dyDescent="0.25">
      <c r="F31" s="50"/>
      <c r="M31" s="1"/>
      <c r="N31" s="36"/>
    </row>
    <row r="32" spans="3:15" x14ac:dyDescent="0.25">
      <c r="F32" s="50"/>
      <c r="M32" s="36"/>
      <c r="N32" s="36"/>
    </row>
    <row r="33" spans="6:6" x14ac:dyDescent="0.25">
      <c r="F33" s="50"/>
    </row>
    <row r="34" spans="6:6" x14ac:dyDescent="0.25">
      <c r="F34" s="50"/>
    </row>
    <row r="35" spans="6:6" x14ac:dyDescent="0.25">
      <c r="F35" s="50"/>
    </row>
    <row r="36" spans="6:6" x14ac:dyDescent="0.25">
      <c r="F36" s="50"/>
    </row>
    <row r="37" spans="6:6" x14ac:dyDescent="0.25">
      <c r="F37" s="50"/>
    </row>
    <row r="38" spans="6:6" x14ac:dyDescent="0.25">
      <c r="F38" s="50"/>
    </row>
    <row r="39" spans="6:6" x14ac:dyDescent="0.25">
      <c r="F39" s="50"/>
    </row>
    <row r="40" spans="6:6" x14ac:dyDescent="0.25">
      <c r="F40" s="50"/>
    </row>
  </sheetData>
  <sheetProtection algorithmName="SHA-512" hashValue="Sftk6Js4oqLvl7B0JfmCHEwCokvr5igTUb6ZLt+aSEZEkUcfmB74beE4cTXF/VWgDGRpdnE0+Y6vZDSV1VW4zg==" saltValue="5tUdrod3VSj2iyHYO4WWYw==" spinCount="100000" sheet="1" objects="1" scenarios="1"/>
  <mergeCells count="2">
    <mergeCell ref="F3:I3"/>
    <mergeCell ref="J3:K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AD44"/>
  <sheetViews>
    <sheetView tabSelected="1" zoomScale="90" zoomScaleNormal="90" workbookViewId="0">
      <pane xSplit="4" topLeftCell="E1" activePane="topRight" state="frozen"/>
      <selection pane="topRight" activeCell="AC18" sqref="AC18"/>
    </sheetView>
  </sheetViews>
  <sheetFormatPr defaultRowHeight="15" x14ac:dyDescent="0.25"/>
  <cols>
    <col min="3" max="3" width="12" bestFit="1" customWidth="1"/>
    <col min="4" max="4" width="24.42578125" bestFit="1" customWidth="1"/>
    <col min="5" max="26" width="9.140625" style="90"/>
  </cols>
  <sheetData>
    <row r="2" spans="2:28" ht="15.75" thickBot="1" x14ac:dyDescent="0.3">
      <c r="B2" t="s">
        <v>45</v>
      </c>
    </row>
    <row r="3" spans="2:28" ht="15.75" thickBot="1" x14ac:dyDescent="0.3">
      <c r="E3" s="86">
        <v>42736</v>
      </c>
      <c r="F3" s="86">
        <v>42767</v>
      </c>
      <c r="G3" s="86">
        <v>42795</v>
      </c>
      <c r="H3" s="86">
        <v>42826</v>
      </c>
      <c r="I3" s="86">
        <v>42856</v>
      </c>
      <c r="J3" s="86">
        <v>42887</v>
      </c>
      <c r="K3" s="86">
        <v>42917</v>
      </c>
      <c r="L3" s="86">
        <v>43313</v>
      </c>
      <c r="M3" s="86">
        <v>42979</v>
      </c>
      <c r="N3" s="86">
        <v>43009</v>
      </c>
      <c r="O3" s="86">
        <v>43040</v>
      </c>
      <c r="P3" s="86">
        <v>43070</v>
      </c>
      <c r="Q3" s="86">
        <v>43101</v>
      </c>
      <c r="R3" s="86">
        <v>43132</v>
      </c>
      <c r="S3" s="86">
        <v>43160</v>
      </c>
      <c r="T3" s="86">
        <v>43191</v>
      </c>
      <c r="U3" s="86">
        <v>43221</v>
      </c>
      <c r="V3" s="86">
        <v>43252</v>
      </c>
      <c r="W3" s="86">
        <v>43282</v>
      </c>
      <c r="X3" s="86">
        <v>43313</v>
      </c>
      <c r="Y3" s="86">
        <v>43344</v>
      </c>
      <c r="Z3" s="86">
        <v>43374</v>
      </c>
    </row>
    <row r="4" spans="2:28" ht="15.75" thickTop="1" x14ac:dyDescent="0.25">
      <c r="B4" s="218" t="s">
        <v>42</v>
      </c>
      <c r="C4" s="89" t="s">
        <v>0</v>
      </c>
      <c r="D4" s="89" t="s">
        <v>40</v>
      </c>
      <c r="E4" s="91">
        <v>1.3380000000000001</v>
      </c>
      <c r="F4" s="91" t="s">
        <v>46</v>
      </c>
      <c r="G4" s="91" t="s">
        <v>46</v>
      </c>
      <c r="H4" s="91" t="s">
        <v>46</v>
      </c>
      <c r="I4" s="91" t="s">
        <v>46</v>
      </c>
      <c r="J4" s="91" t="s">
        <v>46</v>
      </c>
      <c r="K4" s="91">
        <v>1.2689999999999999</v>
      </c>
      <c r="L4" s="91" t="s">
        <v>46</v>
      </c>
      <c r="M4" s="91" t="s">
        <v>46</v>
      </c>
      <c r="N4" s="91" t="s">
        <v>46</v>
      </c>
      <c r="O4" s="91" t="s">
        <v>46</v>
      </c>
      <c r="P4" s="91" t="s">
        <v>46</v>
      </c>
      <c r="Q4" s="91" t="s">
        <v>46</v>
      </c>
      <c r="R4" s="91" t="s">
        <v>46</v>
      </c>
      <c r="S4" s="91" t="s">
        <v>46</v>
      </c>
      <c r="T4" s="91" t="s">
        <v>46</v>
      </c>
      <c r="U4" s="91" t="s">
        <v>46</v>
      </c>
      <c r="V4" s="91" t="s">
        <v>46</v>
      </c>
      <c r="W4" s="91">
        <v>1.9119999999999999</v>
      </c>
      <c r="X4" s="91" t="s">
        <v>46</v>
      </c>
      <c r="Y4" s="91" t="s">
        <v>46</v>
      </c>
      <c r="Z4" s="91" t="s">
        <v>46</v>
      </c>
      <c r="AA4" s="127">
        <f t="shared" ref="AA4:AA13" si="0">+AVERAGE(E4:Z4)</f>
        <v>1.5063333333333333</v>
      </c>
    </row>
    <row r="5" spans="2:28" ht="15.75" thickBot="1" x14ac:dyDescent="0.3">
      <c r="B5" s="219"/>
      <c r="C5" s="88"/>
      <c r="D5" s="88" t="s">
        <v>24</v>
      </c>
      <c r="E5" s="94">
        <v>3.143E-3</v>
      </c>
      <c r="F5" s="94" t="s">
        <v>46</v>
      </c>
      <c r="G5" s="94" t="s">
        <v>46</v>
      </c>
      <c r="H5" s="94" t="s">
        <v>46</v>
      </c>
      <c r="I5" s="94" t="s">
        <v>46</v>
      </c>
      <c r="J5" s="94" t="s">
        <v>46</v>
      </c>
      <c r="K5" s="94">
        <v>3.0000000000000001E-3</v>
      </c>
      <c r="L5" s="94" t="s">
        <v>46</v>
      </c>
      <c r="M5" s="94" t="s">
        <v>46</v>
      </c>
      <c r="N5" s="94" t="s">
        <v>46</v>
      </c>
      <c r="O5" s="94" t="s">
        <v>46</v>
      </c>
      <c r="P5" s="94" t="s">
        <v>46</v>
      </c>
      <c r="Q5" s="94" t="s">
        <v>46</v>
      </c>
      <c r="R5" s="94" t="s">
        <v>46</v>
      </c>
      <c r="S5" s="94" t="s">
        <v>46</v>
      </c>
      <c r="T5" s="94" t="s">
        <v>46</v>
      </c>
      <c r="U5" s="94" t="s">
        <v>46</v>
      </c>
      <c r="V5" s="94" t="s">
        <v>46</v>
      </c>
      <c r="W5" s="94">
        <v>3.0000000000000001E-3</v>
      </c>
      <c r="X5" s="94" t="s">
        <v>46</v>
      </c>
      <c r="Y5" s="94" t="s">
        <v>46</v>
      </c>
      <c r="Z5" s="94" t="s">
        <v>46</v>
      </c>
      <c r="AA5" s="127">
        <f t="shared" si="0"/>
        <v>3.0476666666666668E-3</v>
      </c>
      <c r="AB5" s="127">
        <f>+AA5+AA4</f>
        <v>1.5093809999999999</v>
      </c>
    </row>
    <row r="6" spans="2:28" x14ac:dyDescent="0.25">
      <c r="B6" s="219"/>
      <c r="C6" s="87" t="s">
        <v>47</v>
      </c>
      <c r="D6" s="87" t="s">
        <v>40</v>
      </c>
      <c r="E6" s="91" t="s">
        <v>46</v>
      </c>
      <c r="F6" s="91">
        <v>1.329</v>
      </c>
      <c r="G6" s="91">
        <v>1.071</v>
      </c>
      <c r="H6" s="91">
        <v>1.083</v>
      </c>
      <c r="I6" s="91">
        <v>1.022</v>
      </c>
      <c r="J6" s="91">
        <v>1.004</v>
      </c>
      <c r="K6" s="91">
        <v>0.999</v>
      </c>
      <c r="L6" s="91">
        <v>1.0549999999999999</v>
      </c>
      <c r="M6" s="91">
        <v>1.056</v>
      </c>
      <c r="N6" s="91">
        <v>1.2</v>
      </c>
      <c r="O6" s="91">
        <v>1.4179999999999999</v>
      </c>
      <c r="P6" s="91">
        <v>1.5609999999999999</v>
      </c>
      <c r="Q6" s="91">
        <v>1.5840000000000001</v>
      </c>
      <c r="R6" s="91">
        <v>1.54</v>
      </c>
      <c r="S6" s="91">
        <v>1.494</v>
      </c>
      <c r="T6" s="91">
        <v>1.516</v>
      </c>
      <c r="U6" s="91">
        <v>1.6819999999999999</v>
      </c>
      <c r="V6" s="91">
        <v>1.641</v>
      </c>
      <c r="W6" s="91">
        <v>1.7130000000000001</v>
      </c>
      <c r="X6" s="91">
        <v>1.716</v>
      </c>
      <c r="Y6" s="91">
        <v>1.7789999999999999</v>
      </c>
      <c r="Z6" s="91">
        <v>1.7849999999999999</v>
      </c>
      <c r="AA6" s="127">
        <f t="shared" si="0"/>
        <v>1.3927619047619046</v>
      </c>
    </row>
    <row r="7" spans="2:28" ht="15.75" thickBot="1" x14ac:dyDescent="0.3">
      <c r="B7" s="219"/>
      <c r="C7" s="88"/>
      <c r="D7" s="88" t="s">
        <v>24</v>
      </c>
      <c r="E7" s="95" t="s">
        <v>46</v>
      </c>
      <c r="F7" s="95">
        <v>3.0000000000000001E-3</v>
      </c>
      <c r="G7" s="95">
        <v>3.0000000000000001E-3</v>
      </c>
      <c r="H7" s="95">
        <v>3.0000000000000001E-3</v>
      </c>
      <c r="I7" s="95">
        <v>3.0000000000000001E-3</v>
      </c>
      <c r="J7" s="95">
        <v>3.0000000000000001E-3</v>
      </c>
      <c r="K7" s="95">
        <v>3.0000000000000001E-3</v>
      </c>
      <c r="L7" s="95">
        <v>3.0000000000000001E-3</v>
      </c>
      <c r="M7" s="95">
        <v>3.0000000000000001E-3</v>
      </c>
      <c r="N7" s="95">
        <v>3.0000000000000001E-3</v>
      </c>
      <c r="O7" s="95">
        <v>3.0000000000000001E-3</v>
      </c>
      <c r="P7" s="95">
        <v>3.0000000000000001E-3</v>
      </c>
      <c r="Q7" s="95">
        <v>3.0000000000000001E-3</v>
      </c>
      <c r="R7" s="95">
        <v>3.0000000000000001E-3</v>
      </c>
      <c r="S7" s="95">
        <v>3.0000000000000001E-3</v>
      </c>
      <c r="T7" s="95">
        <v>3.0000000000000001E-3</v>
      </c>
      <c r="U7" s="95">
        <v>3.0000000000000001E-3</v>
      </c>
      <c r="V7" s="95">
        <v>3.0000000000000001E-3</v>
      </c>
      <c r="W7" s="95">
        <v>3.0000000000000001E-3</v>
      </c>
      <c r="X7" s="95">
        <v>3.0000000000000001E-3</v>
      </c>
      <c r="Y7" s="95">
        <v>3.0000000000000001E-3</v>
      </c>
      <c r="Z7" s="95">
        <v>3.0000000000000001E-3</v>
      </c>
      <c r="AA7" s="127">
        <f t="shared" si="0"/>
        <v>3.0000000000000005E-3</v>
      </c>
      <c r="AB7" s="127">
        <f>+AA7+AA6</f>
        <v>1.3957619047619045</v>
      </c>
    </row>
    <row r="8" spans="2:28" x14ac:dyDescent="0.25">
      <c r="B8" s="219"/>
      <c r="C8" s="87" t="s">
        <v>48</v>
      </c>
      <c r="D8" s="87" t="s">
        <v>40</v>
      </c>
      <c r="E8" s="93" t="s">
        <v>46</v>
      </c>
      <c r="F8" s="93">
        <v>1.59</v>
      </c>
      <c r="G8" s="93">
        <v>1.587</v>
      </c>
      <c r="H8" s="93">
        <v>1.625</v>
      </c>
      <c r="I8" s="93">
        <v>1.569</v>
      </c>
      <c r="J8" s="93">
        <v>1.4810000000000001</v>
      </c>
      <c r="K8" s="93">
        <v>1.516</v>
      </c>
      <c r="L8" s="93">
        <v>1.542</v>
      </c>
      <c r="M8" s="93" t="s">
        <v>46</v>
      </c>
      <c r="N8" s="93" t="s">
        <v>46</v>
      </c>
      <c r="O8" s="93" t="s">
        <v>46</v>
      </c>
      <c r="P8" s="93" t="s">
        <v>46</v>
      </c>
      <c r="Q8" s="93" t="s">
        <v>46</v>
      </c>
      <c r="R8" s="93" t="s">
        <v>46</v>
      </c>
      <c r="S8" s="93" t="s">
        <v>46</v>
      </c>
      <c r="T8" s="93" t="s">
        <v>46</v>
      </c>
      <c r="U8" s="93" t="s">
        <v>46</v>
      </c>
      <c r="V8" s="93" t="s">
        <v>46</v>
      </c>
      <c r="W8" s="93">
        <v>2.1419999999999999</v>
      </c>
      <c r="X8" s="93">
        <v>1.829</v>
      </c>
      <c r="Y8" s="93">
        <v>2.1579999999999999</v>
      </c>
      <c r="Z8" s="93">
        <v>2.2069999999999999</v>
      </c>
      <c r="AA8" s="127">
        <f t="shared" si="0"/>
        <v>1.7496363636363634</v>
      </c>
    </row>
    <row r="9" spans="2:28" ht="15.75" thickBot="1" x14ac:dyDescent="0.3">
      <c r="B9" s="219"/>
      <c r="C9" s="88"/>
      <c r="D9" s="88" t="s">
        <v>24</v>
      </c>
      <c r="E9" s="94" t="s">
        <v>46</v>
      </c>
      <c r="F9" s="94">
        <v>3.0000000000000001E-3</v>
      </c>
      <c r="G9" s="94">
        <v>3.0000000000000001E-3</v>
      </c>
      <c r="H9" s="94">
        <v>3.0000000000000001E-3</v>
      </c>
      <c r="I9" s="94">
        <v>3.0000000000000001E-3</v>
      </c>
      <c r="J9" s="94">
        <v>3.0000000000000001E-3</v>
      </c>
      <c r="K9" s="94">
        <v>3.0000000000000001E-3</v>
      </c>
      <c r="L9" s="94">
        <v>3.0000000000000001E-3</v>
      </c>
      <c r="M9" s="94" t="s">
        <v>46</v>
      </c>
      <c r="N9" s="94" t="s">
        <v>46</v>
      </c>
      <c r="O9" s="94" t="s">
        <v>46</v>
      </c>
      <c r="P9" s="94" t="s">
        <v>46</v>
      </c>
      <c r="Q9" s="94" t="s">
        <v>46</v>
      </c>
      <c r="R9" s="94" t="s">
        <v>46</v>
      </c>
      <c r="S9" s="94" t="s">
        <v>46</v>
      </c>
      <c r="T9" s="94" t="s">
        <v>46</v>
      </c>
      <c r="U9" s="94" t="s">
        <v>46</v>
      </c>
      <c r="V9" s="94" t="s">
        <v>46</v>
      </c>
      <c r="W9" s="94">
        <v>3.0000000000000001E-3</v>
      </c>
      <c r="X9" s="94">
        <v>3.0000000000000001E-3</v>
      </c>
      <c r="Y9" s="94">
        <v>3.0000000000000001E-3</v>
      </c>
      <c r="Z9" s="94">
        <v>3.0000000000000001E-3</v>
      </c>
      <c r="AA9" s="127">
        <f t="shared" si="0"/>
        <v>2.9999999999999996E-3</v>
      </c>
      <c r="AB9" s="127">
        <f>+AA9+AA8</f>
        <v>1.7526363636363633</v>
      </c>
    </row>
    <row r="10" spans="2:28" x14ac:dyDescent="0.25">
      <c r="B10" s="219"/>
      <c r="C10" s="96" t="s">
        <v>41</v>
      </c>
      <c r="D10" s="96" t="s">
        <v>40</v>
      </c>
      <c r="E10" s="97" t="s">
        <v>46</v>
      </c>
      <c r="F10" s="97" t="s">
        <v>46</v>
      </c>
      <c r="G10" s="97" t="s">
        <v>46</v>
      </c>
      <c r="H10" s="97" t="s">
        <v>46</v>
      </c>
      <c r="I10" s="97">
        <v>1.6252</v>
      </c>
      <c r="J10" s="97">
        <v>1.5760000000000001</v>
      </c>
      <c r="K10" s="97">
        <v>1.6214</v>
      </c>
      <c r="L10" s="97">
        <v>1.7078</v>
      </c>
      <c r="M10" s="97" t="s">
        <v>46</v>
      </c>
      <c r="N10" s="97" t="s">
        <v>46</v>
      </c>
      <c r="O10" s="97" t="s">
        <v>46</v>
      </c>
      <c r="P10" s="97" t="s">
        <v>46</v>
      </c>
      <c r="Q10" s="97" t="s">
        <v>46</v>
      </c>
      <c r="R10" s="97" t="s">
        <v>46</v>
      </c>
      <c r="S10" s="97" t="s">
        <v>46</v>
      </c>
      <c r="T10" s="97" t="s">
        <v>46</v>
      </c>
      <c r="U10" s="97">
        <v>2.15</v>
      </c>
      <c r="V10" s="97">
        <v>2.285714</v>
      </c>
      <c r="W10" s="97">
        <v>2.3954550000000001</v>
      </c>
      <c r="X10" s="97">
        <v>2.4</v>
      </c>
      <c r="Y10" s="97">
        <v>2.4079999999999999</v>
      </c>
      <c r="Z10" s="97" t="s">
        <v>46</v>
      </c>
      <c r="AA10" s="127">
        <f t="shared" si="0"/>
        <v>2.0188410000000001</v>
      </c>
    </row>
    <row r="11" spans="2:28" x14ac:dyDescent="0.25">
      <c r="B11" s="219"/>
      <c r="C11" s="98"/>
      <c r="D11" s="98" t="s">
        <v>24</v>
      </c>
      <c r="E11" s="99" t="s">
        <v>46</v>
      </c>
      <c r="F11" s="99" t="s">
        <v>46</v>
      </c>
      <c r="G11" s="99" t="s">
        <v>46</v>
      </c>
      <c r="H11" s="99" t="s">
        <v>46</v>
      </c>
      <c r="I11" s="99">
        <v>3.0000000000000001E-3</v>
      </c>
      <c r="J11" s="99">
        <v>3.0000000000000001E-3</v>
      </c>
      <c r="K11" s="99">
        <v>3.0000000000000001E-3</v>
      </c>
      <c r="L11" s="99">
        <v>3.0000000000000001E-3</v>
      </c>
      <c r="M11" s="99" t="s">
        <v>46</v>
      </c>
      <c r="N11" s="99" t="s">
        <v>46</v>
      </c>
      <c r="O11" s="99" t="s">
        <v>46</v>
      </c>
      <c r="P11" s="99" t="s">
        <v>46</v>
      </c>
      <c r="Q11" s="99" t="s">
        <v>46</v>
      </c>
      <c r="R11" s="99" t="s">
        <v>46</v>
      </c>
      <c r="S11" s="99" t="s">
        <v>46</v>
      </c>
      <c r="T11" s="99" t="s">
        <v>46</v>
      </c>
      <c r="U11" s="99">
        <v>3.0000000000000001E-3</v>
      </c>
      <c r="V11" s="99">
        <v>3.0000000000000001E-3</v>
      </c>
      <c r="W11" s="99">
        <v>3.0000000000000001E-3</v>
      </c>
      <c r="X11" s="99">
        <v>3.0000000000000001E-3</v>
      </c>
      <c r="Y11" s="99">
        <v>3.0000000000000001E-3</v>
      </c>
      <c r="Z11" s="99" t="s">
        <v>46</v>
      </c>
      <c r="AA11" s="127">
        <f t="shared" si="0"/>
        <v>2.9999999999999996E-3</v>
      </c>
    </row>
    <row r="12" spans="2:28" x14ac:dyDescent="0.25">
      <c r="B12" s="219"/>
      <c r="C12" s="98"/>
      <c r="D12" s="98" t="s">
        <v>50</v>
      </c>
      <c r="E12" s="125" t="s">
        <v>46</v>
      </c>
      <c r="F12" s="125" t="s">
        <v>46</v>
      </c>
      <c r="G12" s="125" t="s">
        <v>46</v>
      </c>
      <c r="H12" s="125" t="s">
        <v>46</v>
      </c>
      <c r="I12" s="125">
        <v>0.05</v>
      </c>
      <c r="J12" s="125">
        <v>0.05</v>
      </c>
      <c r="K12" s="125">
        <v>0.05</v>
      </c>
      <c r="L12" s="125">
        <v>0.05</v>
      </c>
      <c r="M12" s="125" t="s">
        <v>46</v>
      </c>
      <c r="N12" s="125" t="s">
        <v>46</v>
      </c>
      <c r="O12" s="125" t="s">
        <v>46</v>
      </c>
      <c r="P12" s="125" t="s">
        <v>46</v>
      </c>
      <c r="Q12" s="125" t="s">
        <v>46</v>
      </c>
      <c r="R12" s="125" t="s">
        <v>46</v>
      </c>
      <c r="S12" s="125" t="s">
        <v>46</v>
      </c>
      <c r="T12" s="125" t="s">
        <v>46</v>
      </c>
      <c r="U12" s="125">
        <v>0.05</v>
      </c>
      <c r="V12" s="125">
        <v>0.05</v>
      </c>
      <c r="W12" s="125">
        <v>0.05</v>
      </c>
      <c r="X12" s="125">
        <v>0.05</v>
      </c>
      <c r="Y12" s="125">
        <v>0.05</v>
      </c>
      <c r="Z12" s="125" t="s">
        <v>46</v>
      </c>
      <c r="AA12" s="127">
        <f t="shared" si="0"/>
        <v>4.9999999999999996E-2</v>
      </c>
    </row>
    <row r="13" spans="2:28" x14ac:dyDescent="0.25">
      <c r="B13" s="219"/>
      <c r="C13" s="101"/>
      <c r="D13" s="101" t="s">
        <v>13</v>
      </c>
      <c r="E13" s="100" t="s">
        <v>46</v>
      </c>
      <c r="F13" s="100" t="s">
        <v>46</v>
      </c>
      <c r="G13" s="100" t="s">
        <v>46</v>
      </c>
      <c r="H13" s="100" t="s">
        <v>46</v>
      </c>
      <c r="I13" s="99">
        <v>0.02</v>
      </c>
      <c r="J13" s="99">
        <v>0.02</v>
      </c>
      <c r="K13" s="99">
        <v>0.02</v>
      </c>
      <c r="L13" s="99">
        <v>0.02</v>
      </c>
      <c r="M13" s="99" t="s">
        <v>46</v>
      </c>
      <c r="N13" s="99" t="s">
        <v>46</v>
      </c>
      <c r="O13" s="99" t="s">
        <v>46</v>
      </c>
      <c r="P13" s="99" t="s">
        <v>46</v>
      </c>
      <c r="Q13" s="99" t="s">
        <v>46</v>
      </c>
      <c r="R13" s="99" t="s">
        <v>46</v>
      </c>
      <c r="S13" s="99" t="s">
        <v>46</v>
      </c>
      <c r="T13" s="99" t="s">
        <v>46</v>
      </c>
      <c r="U13" s="99">
        <v>0.02</v>
      </c>
      <c r="V13" s="99">
        <v>0.02</v>
      </c>
      <c r="W13" s="99">
        <v>0.02</v>
      </c>
      <c r="X13" s="99">
        <v>0.02</v>
      </c>
      <c r="Y13" s="99">
        <v>0.02</v>
      </c>
      <c r="Z13" s="99" t="s">
        <v>46</v>
      </c>
      <c r="AA13" s="127">
        <f t="shared" si="0"/>
        <v>0.02</v>
      </c>
    </row>
    <row r="14" spans="2:28" ht="15.75" thickBot="1" x14ac:dyDescent="0.3">
      <c r="B14" s="219"/>
      <c r="C14" s="101"/>
      <c r="D14" s="101" t="s">
        <v>49</v>
      </c>
      <c r="E14" s="102" t="s">
        <v>46</v>
      </c>
      <c r="F14" s="102" t="s">
        <v>46</v>
      </c>
      <c r="G14" s="102" t="s">
        <v>46</v>
      </c>
      <c r="H14" s="102" t="s">
        <v>46</v>
      </c>
      <c r="I14" s="102">
        <v>0.20499999999999999</v>
      </c>
      <c r="J14" s="102">
        <v>0.20499999999999999</v>
      </c>
      <c r="K14" s="102">
        <v>0.20499999999999999</v>
      </c>
      <c r="L14" s="102">
        <v>0.19</v>
      </c>
      <c r="M14" s="103" t="s">
        <v>46</v>
      </c>
      <c r="N14" s="103" t="s">
        <v>46</v>
      </c>
      <c r="O14" s="103" t="s">
        <v>46</v>
      </c>
      <c r="P14" s="103" t="s">
        <v>46</v>
      </c>
      <c r="Q14" s="103" t="s">
        <v>46</v>
      </c>
      <c r="R14" s="103" t="s">
        <v>46</v>
      </c>
      <c r="S14" s="103" t="s">
        <v>46</v>
      </c>
      <c r="T14" s="103" t="s">
        <v>46</v>
      </c>
      <c r="U14" s="102">
        <v>0.28999999999999998</v>
      </c>
      <c r="V14" s="102">
        <v>0.27</v>
      </c>
      <c r="W14" s="102">
        <v>0.27</v>
      </c>
      <c r="X14" s="102">
        <v>0.23499999999999999</v>
      </c>
      <c r="Y14" s="102">
        <v>0.26</v>
      </c>
      <c r="Z14" s="102" t="s">
        <v>46</v>
      </c>
      <c r="AA14" s="128">
        <f>+AVERAGE(E14:Z14)*AA13</f>
        <v>4.7333333333333333E-3</v>
      </c>
      <c r="AB14" s="127">
        <f>+SUM(AA10:AA14)</f>
        <v>2.0965743333333333</v>
      </c>
    </row>
    <row r="15" spans="2:28" x14ac:dyDescent="0.25">
      <c r="B15" s="219"/>
      <c r="C15" s="106" t="s">
        <v>44</v>
      </c>
      <c r="D15" s="106" t="s">
        <v>40</v>
      </c>
      <c r="E15" s="107">
        <v>1.75</v>
      </c>
      <c r="F15" s="107">
        <v>1.7969999999999999</v>
      </c>
      <c r="G15" s="107">
        <v>1.712</v>
      </c>
      <c r="H15" s="107">
        <v>1.7315</v>
      </c>
      <c r="I15" s="107" t="s">
        <v>46</v>
      </c>
      <c r="J15" s="107" t="s">
        <v>46</v>
      </c>
      <c r="K15" s="107" t="s">
        <v>46</v>
      </c>
      <c r="L15" s="107" t="s">
        <v>46</v>
      </c>
      <c r="M15" s="107">
        <v>1.87375</v>
      </c>
      <c r="N15" s="107">
        <v>1.9113599999999999</v>
      </c>
      <c r="O15" s="107">
        <v>2.0394999999999999</v>
      </c>
      <c r="P15" s="107">
        <v>2.0213000000000001</v>
      </c>
      <c r="Q15" s="107">
        <v>2.1735699999999998</v>
      </c>
      <c r="R15" s="107">
        <v>2.2036799999999999</v>
      </c>
      <c r="S15" s="107">
        <v>2.1880950000000001</v>
      </c>
      <c r="T15" s="107">
        <v>2.1752379999999998</v>
      </c>
      <c r="U15" s="107" t="s">
        <v>46</v>
      </c>
      <c r="V15" s="107" t="s">
        <v>46</v>
      </c>
      <c r="W15" s="107" t="s">
        <v>46</v>
      </c>
      <c r="X15" s="107" t="s">
        <v>46</v>
      </c>
      <c r="Y15" s="107" t="s">
        <v>46</v>
      </c>
      <c r="Z15" s="107">
        <v>2.4990000000000001</v>
      </c>
      <c r="AA15" s="127">
        <f t="shared" ref="AA15:AA22" si="1">+AVERAGE(E15:Z15)</f>
        <v>2.0058456153846151</v>
      </c>
    </row>
    <row r="16" spans="2:28" x14ac:dyDescent="0.25">
      <c r="B16" s="219"/>
      <c r="C16" s="108"/>
      <c r="D16" s="108" t="s">
        <v>24</v>
      </c>
      <c r="E16" s="109">
        <v>3.0000000000000001E-3</v>
      </c>
      <c r="F16" s="109">
        <v>3.0000000000000001E-3</v>
      </c>
      <c r="G16" s="109">
        <v>3.0000000000000001E-3</v>
      </c>
      <c r="H16" s="109">
        <v>3.0000000000000001E-3</v>
      </c>
      <c r="I16" s="109" t="s">
        <v>46</v>
      </c>
      <c r="J16" s="109" t="s">
        <v>46</v>
      </c>
      <c r="K16" s="109" t="s">
        <v>46</v>
      </c>
      <c r="L16" s="109" t="s">
        <v>46</v>
      </c>
      <c r="M16" s="109">
        <v>3.0000000000000001E-3</v>
      </c>
      <c r="N16" s="109">
        <v>3.0000000000000001E-3</v>
      </c>
      <c r="O16" s="109">
        <v>3.0000000000000001E-3</v>
      </c>
      <c r="P16" s="109">
        <v>3.0000000000000001E-3</v>
      </c>
      <c r="Q16" s="109">
        <v>3.0000000000000001E-3</v>
      </c>
      <c r="R16" s="109">
        <v>3.0000000000000001E-3</v>
      </c>
      <c r="S16" s="109">
        <v>3.0000000000000001E-3</v>
      </c>
      <c r="T16" s="109">
        <v>3.0000000000000001E-3</v>
      </c>
      <c r="U16" s="109" t="s">
        <v>46</v>
      </c>
      <c r="V16" s="109" t="s">
        <v>46</v>
      </c>
      <c r="W16" s="109" t="s">
        <v>46</v>
      </c>
      <c r="X16" s="109" t="s">
        <v>46</v>
      </c>
      <c r="Y16" s="109" t="s">
        <v>46</v>
      </c>
      <c r="Z16" s="109">
        <v>3.0000000000000001E-3</v>
      </c>
      <c r="AA16" s="127">
        <f t="shared" si="1"/>
        <v>3.0000000000000001E-3</v>
      </c>
    </row>
    <row r="17" spans="2:30" x14ac:dyDescent="0.25">
      <c r="B17" s="219"/>
      <c r="C17" s="108"/>
      <c r="D17" s="108" t="s">
        <v>50</v>
      </c>
      <c r="E17" s="126">
        <v>0.04</v>
      </c>
      <c r="F17" s="126">
        <v>0.05</v>
      </c>
      <c r="G17" s="126">
        <v>0.05</v>
      </c>
      <c r="H17" s="126">
        <v>0.05</v>
      </c>
      <c r="I17" s="126" t="s">
        <v>46</v>
      </c>
      <c r="J17" s="126" t="s">
        <v>46</v>
      </c>
      <c r="K17" s="126" t="s">
        <v>46</v>
      </c>
      <c r="L17" s="126" t="s">
        <v>46</v>
      </c>
      <c r="M17" s="126">
        <v>0.05</v>
      </c>
      <c r="N17" s="126">
        <v>0.05</v>
      </c>
      <c r="O17" s="126">
        <v>0.05</v>
      </c>
      <c r="P17" s="126">
        <v>0.05</v>
      </c>
      <c r="Q17" s="126">
        <v>0.05</v>
      </c>
      <c r="R17" s="126">
        <v>0.05</v>
      </c>
      <c r="S17" s="126">
        <v>0.05</v>
      </c>
      <c r="T17" s="126">
        <v>0.05</v>
      </c>
      <c r="U17" s="126" t="s">
        <v>46</v>
      </c>
      <c r="V17" s="126" t="s">
        <v>46</v>
      </c>
      <c r="W17" s="126" t="s">
        <v>46</v>
      </c>
      <c r="X17" s="126" t="s">
        <v>46</v>
      </c>
      <c r="Y17" s="126" t="s">
        <v>46</v>
      </c>
      <c r="Z17" s="126">
        <v>0.05</v>
      </c>
      <c r="AA17" s="127">
        <f t="shared" si="1"/>
        <v>4.9230769230769231E-2</v>
      </c>
    </row>
    <row r="18" spans="2:30" x14ac:dyDescent="0.25">
      <c r="B18" s="219"/>
      <c r="C18" s="110"/>
      <c r="D18" s="110" t="s">
        <v>13</v>
      </c>
      <c r="E18" s="109">
        <v>0.02</v>
      </c>
      <c r="F18" s="109">
        <v>0.02</v>
      </c>
      <c r="G18" s="109">
        <v>0.02</v>
      </c>
      <c r="H18" s="109">
        <v>0.02</v>
      </c>
      <c r="I18" s="109" t="s">
        <v>46</v>
      </c>
      <c r="J18" s="109" t="s">
        <v>46</v>
      </c>
      <c r="K18" s="109" t="s">
        <v>46</v>
      </c>
      <c r="L18" s="109" t="s">
        <v>46</v>
      </c>
      <c r="M18" s="109">
        <v>0.02</v>
      </c>
      <c r="N18" s="109">
        <v>0.02</v>
      </c>
      <c r="O18" s="109">
        <v>0.02</v>
      </c>
      <c r="P18" s="109">
        <v>0.02</v>
      </c>
      <c r="Q18" s="109">
        <v>0.02</v>
      </c>
      <c r="R18" s="109">
        <v>0.02</v>
      </c>
      <c r="S18" s="109">
        <v>0.02</v>
      </c>
      <c r="T18" s="109">
        <v>0.02</v>
      </c>
      <c r="U18" s="109" t="s">
        <v>46</v>
      </c>
      <c r="V18" s="109" t="s">
        <v>46</v>
      </c>
      <c r="W18" s="109" t="s">
        <v>46</v>
      </c>
      <c r="X18" s="109" t="s">
        <v>46</v>
      </c>
      <c r="Y18" s="109" t="s">
        <v>46</v>
      </c>
      <c r="Z18" s="109">
        <v>0.02</v>
      </c>
      <c r="AA18" s="127">
        <f t="shared" si="1"/>
        <v>1.9999999999999997E-2</v>
      </c>
    </row>
    <row r="19" spans="2:30" ht="15.75" thickBot="1" x14ac:dyDescent="0.3">
      <c r="B19" s="219"/>
      <c r="C19" s="110"/>
      <c r="D19" s="110" t="s">
        <v>49</v>
      </c>
      <c r="E19" s="111">
        <v>0.185</v>
      </c>
      <c r="F19" s="111">
        <v>0.20499999999999999</v>
      </c>
      <c r="G19" s="111">
        <v>0.20499999999999999</v>
      </c>
      <c r="H19" s="111">
        <v>0.20499999999999999</v>
      </c>
      <c r="I19" s="112" t="s">
        <v>46</v>
      </c>
      <c r="J19" s="112" t="s">
        <v>46</v>
      </c>
      <c r="K19" s="112" t="s">
        <v>46</v>
      </c>
      <c r="L19" s="112" t="s">
        <v>46</v>
      </c>
      <c r="M19" s="111">
        <v>0.23</v>
      </c>
      <c r="N19" s="111">
        <v>0.23</v>
      </c>
      <c r="O19" s="111">
        <v>0.23</v>
      </c>
      <c r="P19" s="111">
        <v>0.23</v>
      </c>
      <c r="Q19" s="111">
        <v>0.24</v>
      </c>
      <c r="R19" s="111">
        <v>0.26</v>
      </c>
      <c r="S19" s="111">
        <v>0.26</v>
      </c>
      <c r="T19" s="111">
        <v>0.26</v>
      </c>
      <c r="U19" s="112" t="s">
        <v>46</v>
      </c>
      <c r="V19" s="112" t="s">
        <v>46</v>
      </c>
      <c r="W19" s="112" t="s">
        <v>46</v>
      </c>
      <c r="X19" s="112" t="s">
        <v>46</v>
      </c>
      <c r="Y19" s="112" t="s">
        <v>46</v>
      </c>
      <c r="Z19" s="111">
        <v>0.26</v>
      </c>
      <c r="AA19" s="128">
        <f>+AVERAGE(E19:Z19)*AA18</f>
        <v>4.6153846153846132E-3</v>
      </c>
      <c r="AB19" s="127">
        <f>+SUM(AA15:AA19)</f>
        <v>2.0826917692307694</v>
      </c>
    </row>
    <row r="20" spans="2:30" x14ac:dyDescent="0.25">
      <c r="B20" s="219"/>
      <c r="C20" s="115" t="s">
        <v>3</v>
      </c>
      <c r="D20" s="115" t="s">
        <v>40</v>
      </c>
      <c r="E20" s="116">
        <v>1.9631000000000001</v>
      </c>
      <c r="F20" s="116">
        <v>1.9039999999999999</v>
      </c>
      <c r="G20" s="116">
        <v>1.8049999999999999</v>
      </c>
      <c r="H20" s="116">
        <v>1.8517999999999999</v>
      </c>
      <c r="I20" s="116">
        <v>1.8063</v>
      </c>
      <c r="J20" s="116">
        <v>1.7027000000000001</v>
      </c>
      <c r="K20" s="116">
        <v>1.6223799999999999</v>
      </c>
      <c r="L20" s="116">
        <v>1.7968999999999999</v>
      </c>
      <c r="M20" s="116">
        <v>2.0735000000000001</v>
      </c>
      <c r="N20" s="116">
        <v>2.1072700000000002</v>
      </c>
      <c r="O20" s="116">
        <v>2.1590479999999999</v>
      </c>
      <c r="P20" s="116">
        <v>2.0379999999999998</v>
      </c>
      <c r="Q20" s="116">
        <v>2.1291899999999999</v>
      </c>
      <c r="R20" s="116">
        <v>2.0831580000000001</v>
      </c>
      <c r="S20" s="116">
        <v>2.0831580000000001</v>
      </c>
      <c r="T20" s="116">
        <v>2.3092860000000002</v>
      </c>
      <c r="U20" s="116">
        <v>2.4168180000000001</v>
      </c>
      <c r="V20" s="116">
        <v>3.1290480000000001</v>
      </c>
      <c r="W20" s="116">
        <v>2.300605</v>
      </c>
      <c r="X20" s="116">
        <v>2.2245650000000001</v>
      </c>
      <c r="Y20" s="116">
        <v>2.3079999999999998</v>
      </c>
      <c r="Z20" s="116">
        <v>2.4060000000000001</v>
      </c>
      <c r="AA20" s="127">
        <f t="shared" si="1"/>
        <v>2.1009011818181813</v>
      </c>
    </row>
    <row r="21" spans="2:30" x14ac:dyDescent="0.25">
      <c r="B21" s="219"/>
      <c r="C21" s="117"/>
      <c r="D21" s="117" t="s">
        <v>24</v>
      </c>
      <c r="E21" s="118">
        <v>3.0000000000000001E-3</v>
      </c>
      <c r="F21" s="118">
        <v>3.0000000000000001E-3</v>
      </c>
      <c r="G21" s="118">
        <v>3.0000000000000001E-3</v>
      </c>
      <c r="H21" s="118">
        <v>3.0000000000000001E-3</v>
      </c>
      <c r="I21" s="118">
        <v>3.0000000000000001E-3</v>
      </c>
      <c r="J21" s="118">
        <v>3.0000000000000001E-3</v>
      </c>
      <c r="K21" s="118">
        <v>3.0000000000000001E-3</v>
      </c>
      <c r="L21" s="118">
        <v>3.0000000000000001E-3</v>
      </c>
      <c r="M21" s="118">
        <v>3.0000000000000001E-3</v>
      </c>
      <c r="N21" s="118">
        <v>3.0000000000000001E-3</v>
      </c>
      <c r="O21" s="118">
        <v>3.0000000000000001E-3</v>
      </c>
      <c r="P21" s="118">
        <v>3.0000000000000001E-3</v>
      </c>
      <c r="Q21" s="118">
        <v>3.0000000000000001E-3</v>
      </c>
      <c r="R21" s="118">
        <v>3.0000000000000001E-3</v>
      </c>
      <c r="S21" s="118">
        <v>3.0000000000000001E-3</v>
      </c>
      <c r="T21" s="118">
        <v>3.0000000000000001E-3</v>
      </c>
      <c r="U21" s="118">
        <v>3.0000000000000001E-3</v>
      </c>
      <c r="V21" s="118">
        <v>3.0000000000000001E-3</v>
      </c>
      <c r="W21" s="118">
        <v>3.0000000000000001E-3</v>
      </c>
      <c r="X21" s="118">
        <v>3.0000000000000001E-3</v>
      </c>
      <c r="Y21" s="118">
        <v>3.0000000000000001E-3</v>
      </c>
      <c r="Z21" s="118">
        <v>3.0000000000000001E-3</v>
      </c>
      <c r="AA21" s="127">
        <f t="shared" si="1"/>
        <v>3.0000000000000009E-3</v>
      </c>
    </row>
    <row r="22" spans="2:30" x14ac:dyDescent="0.25">
      <c r="B22" s="219"/>
      <c r="C22" s="117"/>
      <c r="D22" s="117" t="s">
        <v>4</v>
      </c>
      <c r="E22" s="118">
        <v>0.155</v>
      </c>
      <c r="F22" s="118">
        <v>0.155</v>
      </c>
      <c r="G22" s="118">
        <v>0.155</v>
      </c>
      <c r="H22" s="118">
        <v>0.155</v>
      </c>
      <c r="I22" s="118">
        <v>0.155</v>
      </c>
      <c r="J22" s="118">
        <v>0.155</v>
      </c>
      <c r="K22" s="118">
        <v>0.155</v>
      </c>
      <c r="L22" s="118">
        <v>0.155</v>
      </c>
      <c r="M22" s="118">
        <v>0.155</v>
      </c>
      <c r="N22" s="118">
        <v>0.155</v>
      </c>
      <c r="O22" s="118">
        <v>0.155</v>
      </c>
      <c r="P22" s="118">
        <v>0.155</v>
      </c>
      <c r="Q22" s="118">
        <v>0.155</v>
      </c>
      <c r="R22" s="118">
        <v>0.155</v>
      </c>
      <c r="S22" s="118">
        <v>0.155</v>
      </c>
      <c r="T22" s="118">
        <v>0.155</v>
      </c>
      <c r="U22" s="118">
        <v>0.155</v>
      </c>
      <c r="V22" s="118">
        <v>0.155</v>
      </c>
      <c r="W22" s="118">
        <v>0.155</v>
      </c>
      <c r="X22" s="118">
        <v>0.155</v>
      </c>
      <c r="Y22" s="118">
        <v>0.155</v>
      </c>
      <c r="Z22" s="118">
        <v>0.155</v>
      </c>
      <c r="AA22" s="127">
        <f t="shared" si="1"/>
        <v>0.15499999999999992</v>
      </c>
    </row>
    <row r="23" spans="2:30" x14ac:dyDescent="0.25">
      <c r="B23" s="219"/>
      <c r="C23" s="117"/>
      <c r="D23" s="117" t="s">
        <v>21</v>
      </c>
      <c r="E23" s="119">
        <v>0.16500000000000001</v>
      </c>
      <c r="F23" s="119">
        <v>0.17499999999999999</v>
      </c>
      <c r="G23" s="119">
        <v>0.17499999999999999</v>
      </c>
      <c r="H23" s="119">
        <v>0.16500000000000001</v>
      </c>
      <c r="I23" s="119">
        <v>0.16500000000000001</v>
      </c>
      <c r="J23" s="119">
        <v>0.16500000000000001</v>
      </c>
      <c r="K23" s="119">
        <v>0.16500000000000001</v>
      </c>
      <c r="L23" s="119">
        <v>0.14499999999999999</v>
      </c>
      <c r="M23" s="119">
        <v>0.16500000000000001</v>
      </c>
      <c r="N23" s="119">
        <v>0.16500000000000001</v>
      </c>
      <c r="O23" s="119">
        <v>0.19500000000000001</v>
      </c>
      <c r="P23" s="119">
        <v>0.2</v>
      </c>
      <c r="Q23" s="119">
        <v>0.19</v>
      </c>
      <c r="R23" s="119">
        <v>0.2</v>
      </c>
      <c r="S23" s="119">
        <v>0.2</v>
      </c>
      <c r="T23" s="119">
        <v>0.2</v>
      </c>
      <c r="U23" s="119">
        <v>0.215</v>
      </c>
      <c r="V23" s="119">
        <v>0.22500000000000001</v>
      </c>
      <c r="W23" s="119">
        <v>0.22500000000000001</v>
      </c>
      <c r="X23" s="119">
        <v>0.22</v>
      </c>
      <c r="Y23" s="119">
        <v>0.21</v>
      </c>
      <c r="Z23" s="119">
        <v>0.22</v>
      </c>
      <c r="AA23" s="128">
        <f>+AVERAGE(E23:Z23)*AA22</f>
        <v>2.9238636363636356E-2</v>
      </c>
    </row>
    <row r="24" spans="2:30" x14ac:dyDescent="0.25">
      <c r="B24" s="92"/>
      <c r="C24" s="120"/>
      <c r="D24" s="120" t="s">
        <v>5</v>
      </c>
      <c r="E24" s="119">
        <v>0.15</v>
      </c>
      <c r="F24" s="119">
        <v>0.15</v>
      </c>
      <c r="G24" s="119">
        <v>0.15</v>
      </c>
      <c r="H24" s="119">
        <v>0.15</v>
      </c>
      <c r="I24" s="119">
        <v>0.15</v>
      </c>
      <c r="J24" s="119">
        <v>0.15</v>
      </c>
      <c r="K24" s="119">
        <v>0.15</v>
      </c>
      <c r="L24" s="119">
        <v>0.15</v>
      </c>
      <c r="M24" s="119">
        <v>0.15</v>
      </c>
      <c r="N24" s="119">
        <v>0.15</v>
      </c>
      <c r="O24" s="119">
        <v>0.15</v>
      </c>
      <c r="P24" s="119">
        <v>0.15</v>
      </c>
      <c r="Q24" s="119">
        <v>0.15</v>
      </c>
      <c r="R24" s="119">
        <v>0.15</v>
      </c>
      <c r="S24" s="119">
        <v>0.15</v>
      </c>
      <c r="T24" s="119">
        <v>0.15</v>
      </c>
      <c r="U24" s="119">
        <v>0.15</v>
      </c>
      <c r="V24" s="119">
        <v>0.15</v>
      </c>
      <c r="W24" s="119">
        <v>0.15</v>
      </c>
      <c r="X24" s="119">
        <v>0.15</v>
      </c>
      <c r="Y24" s="119">
        <v>0.15</v>
      </c>
      <c r="Z24" s="119">
        <v>0.15</v>
      </c>
      <c r="AA24" s="128">
        <f>+(AA23+AA22)*0.15</f>
        <v>2.7635795454545441E-2</v>
      </c>
    </row>
    <row r="25" spans="2:30" x14ac:dyDescent="0.25">
      <c r="B25" s="92"/>
      <c r="C25" s="120"/>
      <c r="D25" s="120" t="s">
        <v>13</v>
      </c>
      <c r="E25" s="118">
        <v>0.1331</v>
      </c>
      <c r="F25" s="118">
        <v>0.1331</v>
      </c>
      <c r="G25" s="118">
        <v>0.1331</v>
      </c>
      <c r="H25" s="118">
        <v>0.1331</v>
      </c>
      <c r="I25" s="118">
        <v>0.16500000000000001</v>
      </c>
      <c r="J25" s="118">
        <v>0.16500000000000001</v>
      </c>
      <c r="K25" s="118">
        <v>0.16500000000000001</v>
      </c>
      <c r="L25" s="118">
        <v>0.16500000000000001</v>
      </c>
      <c r="M25" s="118">
        <v>0.16500000000000001</v>
      </c>
      <c r="N25" s="118">
        <v>0.16500000000000001</v>
      </c>
      <c r="O25" s="118">
        <v>0.16500000000000001</v>
      </c>
      <c r="P25" s="118">
        <v>0.16500000000000001</v>
      </c>
      <c r="Q25" s="118">
        <v>0.16500000000000001</v>
      </c>
      <c r="R25" s="118">
        <v>0.16500000000000001</v>
      </c>
      <c r="S25" s="118">
        <v>0.16500000000000001</v>
      </c>
      <c r="T25" s="118">
        <v>0.16500000000000001</v>
      </c>
      <c r="U25" s="118">
        <v>0.16500000000000001</v>
      </c>
      <c r="V25" s="118">
        <v>0.16500000000000001</v>
      </c>
      <c r="W25" s="118">
        <v>0.16500000000000001</v>
      </c>
      <c r="X25" s="118">
        <v>0.16500000000000001</v>
      </c>
      <c r="Y25" s="118">
        <v>0.16500000000000001</v>
      </c>
      <c r="Z25" s="118">
        <v>0.16500000000000001</v>
      </c>
      <c r="AA25" s="127">
        <f>+AVERAGE(E25:Z25)</f>
        <v>0.15920000000000004</v>
      </c>
    </row>
    <row r="26" spans="2:30" ht="15.75" thickBot="1" x14ac:dyDescent="0.3">
      <c r="B26" s="92"/>
      <c r="C26" s="120"/>
      <c r="D26" s="120" t="s">
        <v>49</v>
      </c>
      <c r="E26" s="121">
        <v>0.185</v>
      </c>
      <c r="F26" s="121">
        <v>0.20499999999999999</v>
      </c>
      <c r="G26" s="121">
        <v>0.20499999999999999</v>
      </c>
      <c r="H26" s="121">
        <v>0.20499999999999999</v>
      </c>
      <c r="I26" s="121">
        <v>0.20499999999999999</v>
      </c>
      <c r="J26" s="121">
        <v>0.20499999999999999</v>
      </c>
      <c r="K26" s="121">
        <v>0.20499999999999999</v>
      </c>
      <c r="L26" s="121">
        <v>0.19</v>
      </c>
      <c r="M26" s="121">
        <v>0.23</v>
      </c>
      <c r="N26" s="121">
        <v>0.23</v>
      </c>
      <c r="O26" s="121">
        <v>0.23</v>
      </c>
      <c r="P26" s="121">
        <v>0.23</v>
      </c>
      <c r="Q26" s="121">
        <v>0.24</v>
      </c>
      <c r="R26" s="121">
        <v>0.26</v>
      </c>
      <c r="S26" s="121">
        <v>0.26</v>
      </c>
      <c r="T26" s="121">
        <v>0.26</v>
      </c>
      <c r="U26" s="121">
        <v>0.28999999999999998</v>
      </c>
      <c r="V26" s="121">
        <v>0.27</v>
      </c>
      <c r="W26" s="121">
        <v>0.27</v>
      </c>
      <c r="X26" s="121">
        <v>0.23499999999999999</v>
      </c>
      <c r="Y26" s="121">
        <v>0.26</v>
      </c>
      <c r="Z26" s="121">
        <v>0.26</v>
      </c>
      <c r="AA26" s="128">
        <f>+AVERAGE(E26:Z26)*AA25</f>
        <v>3.712254545454545E-2</v>
      </c>
      <c r="AB26" s="127">
        <f>+SUM(AA20:AA26)</f>
        <v>2.5120981590909088</v>
      </c>
      <c r="AC26" s="129">
        <f>+AB26-AB14</f>
        <v>0.41552382575757552</v>
      </c>
      <c r="AD26" s="127">
        <f>+AB26-AB7</f>
        <v>1.1163362543290043</v>
      </c>
    </row>
    <row r="27" spans="2:30" ht="15.75" thickTop="1" x14ac:dyDescent="0.25">
      <c r="B27" s="218" t="s">
        <v>43</v>
      </c>
      <c r="C27" s="104" t="s">
        <v>41</v>
      </c>
      <c r="D27" s="104" t="s">
        <v>40</v>
      </c>
      <c r="E27" s="105" t="s">
        <v>46</v>
      </c>
      <c r="F27" s="105" t="s">
        <v>46</v>
      </c>
      <c r="G27" s="105" t="s">
        <v>46</v>
      </c>
      <c r="H27" s="105" t="s">
        <v>46</v>
      </c>
      <c r="I27" s="105">
        <v>1.6252</v>
      </c>
      <c r="J27" s="97">
        <v>1.5760000000000001</v>
      </c>
      <c r="K27" s="97">
        <v>1.6214</v>
      </c>
      <c r="L27" s="97">
        <v>1.7078</v>
      </c>
      <c r="M27" s="97" t="s">
        <v>46</v>
      </c>
      <c r="N27" s="97" t="s">
        <v>46</v>
      </c>
      <c r="O27" s="97" t="s">
        <v>46</v>
      </c>
      <c r="P27" s="97" t="s">
        <v>46</v>
      </c>
      <c r="Q27" s="97" t="s">
        <v>46</v>
      </c>
      <c r="R27" s="97" t="s">
        <v>46</v>
      </c>
      <c r="S27" s="97" t="s">
        <v>46</v>
      </c>
      <c r="T27" s="97" t="s">
        <v>46</v>
      </c>
      <c r="U27" s="97">
        <v>2.15</v>
      </c>
      <c r="V27" s="97">
        <v>2.285714</v>
      </c>
      <c r="W27" s="97">
        <v>2.3954550000000001</v>
      </c>
      <c r="X27" s="97">
        <v>2.4</v>
      </c>
      <c r="Y27" s="97">
        <v>2.4079999999999999</v>
      </c>
      <c r="Z27" s="97" t="s">
        <v>46</v>
      </c>
      <c r="AA27" s="127">
        <f t="shared" ref="AA27:AA35" si="2">+AVERAGE(E27:Z27)</f>
        <v>2.0188410000000001</v>
      </c>
    </row>
    <row r="28" spans="2:30" x14ac:dyDescent="0.25">
      <c r="B28" s="219"/>
      <c r="C28" s="98"/>
      <c r="D28" s="98" t="s">
        <v>24</v>
      </c>
      <c r="E28" s="99" t="s">
        <v>46</v>
      </c>
      <c r="F28" s="99" t="s">
        <v>46</v>
      </c>
      <c r="G28" s="99" t="s">
        <v>46</v>
      </c>
      <c r="H28" s="99" t="s">
        <v>46</v>
      </c>
      <c r="I28" s="99">
        <v>3.0000000000000001E-3</v>
      </c>
      <c r="J28" s="99">
        <v>3.0000000000000001E-3</v>
      </c>
      <c r="K28" s="99">
        <v>3.0000000000000001E-3</v>
      </c>
      <c r="L28" s="99">
        <v>3.0000000000000001E-3</v>
      </c>
      <c r="M28" s="99" t="s">
        <v>46</v>
      </c>
      <c r="N28" s="99" t="s">
        <v>46</v>
      </c>
      <c r="O28" s="99" t="s">
        <v>46</v>
      </c>
      <c r="P28" s="99" t="s">
        <v>46</v>
      </c>
      <c r="Q28" s="99" t="s">
        <v>46</v>
      </c>
      <c r="R28" s="99" t="s">
        <v>46</v>
      </c>
      <c r="S28" s="99" t="s">
        <v>46</v>
      </c>
      <c r="T28" s="99" t="s">
        <v>46</v>
      </c>
      <c r="U28" s="99">
        <v>3.0000000000000001E-3</v>
      </c>
      <c r="V28" s="99">
        <v>3.0000000000000001E-3</v>
      </c>
      <c r="W28" s="99">
        <v>3.0000000000000001E-3</v>
      </c>
      <c r="X28" s="99">
        <v>3.0000000000000001E-3</v>
      </c>
      <c r="Y28" s="99">
        <v>3.0000000000000001E-3</v>
      </c>
      <c r="Z28" s="99" t="s">
        <v>46</v>
      </c>
      <c r="AA28" s="127">
        <f t="shared" si="2"/>
        <v>2.9999999999999996E-3</v>
      </c>
    </row>
    <row r="29" spans="2:30" x14ac:dyDescent="0.25">
      <c r="B29" s="219"/>
      <c r="C29" s="98"/>
      <c r="D29" s="98" t="s">
        <v>50</v>
      </c>
      <c r="E29" s="125" t="s">
        <v>46</v>
      </c>
      <c r="F29" s="125" t="s">
        <v>46</v>
      </c>
      <c r="G29" s="125" t="s">
        <v>46</v>
      </c>
      <c r="H29" s="125" t="s">
        <v>46</v>
      </c>
      <c r="I29" s="125">
        <v>0.05</v>
      </c>
      <c r="J29" s="125">
        <v>0.05</v>
      </c>
      <c r="K29" s="125">
        <v>0.05</v>
      </c>
      <c r="L29" s="125">
        <v>0.05</v>
      </c>
      <c r="M29" s="125" t="s">
        <v>46</v>
      </c>
      <c r="N29" s="125" t="s">
        <v>46</v>
      </c>
      <c r="O29" s="125" t="s">
        <v>46</v>
      </c>
      <c r="P29" s="125" t="s">
        <v>46</v>
      </c>
      <c r="Q29" s="125" t="s">
        <v>46</v>
      </c>
      <c r="R29" s="125" t="s">
        <v>46</v>
      </c>
      <c r="S29" s="125" t="s">
        <v>46</v>
      </c>
      <c r="T29" s="125" t="s">
        <v>46</v>
      </c>
      <c r="U29" s="125">
        <v>0.05</v>
      </c>
      <c r="V29" s="125">
        <v>0.05</v>
      </c>
      <c r="W29" s="125">
        <v>0.05</v>
      </c>
      <c r="X29" s="125">
        <v>0.05</v>
      </c>
      <c r="Y29" s="125">
        <v>0.05</v>
      </c>
      <c r="Z29" s="125" t="s">
        <v>46</v>
      </c>
      <c r="AA29" s="127">
        <f t="shared" si="2"/>
        <v>4.9999999999999996E-2</v>
      </c>
    </row>
    <row r="30" spans="2:30" x14ac:dyDescent="0.25">
      <c r="B30" s="219"/>
      <c r="C30" s="101"/>
      <c r="D30" s="101" t="s">
        <v>13</v>
      </c>
      <c r="E30" s="100" t="s">
        <v>46</v>
      </c>
      <c r="F30" s="100" t="s">
        <v>46</v>
      </c>
      <c r="G30" s="100" t="s">
        <v>46</v>
      </c>
      <c r="H30" s="100" t="s">
        <v>46</v>
      </c>
      <c r="I30" s="99">
        <v>0.03</v>
      </c>
      <c r="J30" s="99">
        <v>0.03</v>
      </c>
      <c r="K30" s="99">
        <v>0.03</v>
      </c>
      <c r="L30" s="99">
        <v>0.03</v>
      </c>
      <c r="M30" s="99" t="s">
        <v>46</v>
      </c>
      <c r="N30" s="99" t="s">
        <v>46</v>
      </c>
      <c r="O30" s="99" t="s">
        <v>46</v>
      </c>
      <c r="P30" s="99" t="s">
        <v>46</v>
      </c>
      <c r="Q30" s="99" t="s">
        <v>46</v>
      </c>
      <c r="R30" s="99" t="s">
        <v>46</v>
      </c>
      <c r="S30" s="99" t="s">
        <v>46</v>
      </c>
      <c r="T30" s="99" t="s">
        <v>46</v>
      </c>
      <c r="U30" s="99">
        <v>0.03</v>
      </c>
      <c r="V30" s="99">
        <v>0.03</v>
      </c>
      <c r="W30" s="99">
        <v>0.03</v>
      </c>
      <c r="X30" s="99">
        <v>0.03</v>
      </c>
      <c r="Y30" s="99">
        <v>0.03</v>
      </c>
      <c r="Z30" s="99" t="s">
        <v>46</v>
      </c>
      <c r="AA30" s="127">
        <f t="shared" si="2"/>
        <v>3.0000000000000002E-2</v>
      </c>
    </row>
    <row r="31" spans="2:30" ht="15.75" thickBot="1" x14ac:dyDescent="0.3">
      <c r="B31" s="219"/>
      <c r="C31" s="101"/>
      <c r="D31" s="101" t="s">
        <v>49</v>
      </c>
      <c r="E31" s="102" t="s">
        <v>46</v>
      </c>
      <c r="F31" s="102" t="s">
        <v>46</v>
      </c>
      <c r="G31" s="102" t="s">
        <v>46</v>
      </c>
      <c r="H31" s="102" t="s">
        <v>46</v>
      </c>
      <c r="I31" s="102">
        <v>0.20499999999999999</v>
      </c>
      <c r="J31" s="102">
        <v>0.20499999999999999</v>
      </c>
      <c r="K31" s="102">
        <v>0.20499999999999999</v>
      </c>
      <c r="L31" s="102">
        <v>0.19</v>
      </c>
      <c r="M31" s="103" t="s">
        <v>46</v>
      </c>
      <c r="N31" s="103" t="s">
        <v>46</v>
      </c>
      <c r="O31" s="103" t="s">
        <v>46</v>
      </c>
      <c r="P31" s="103" t="s">
        <v>46</v>
      </c>
      <c r="Q31" s="103" t="s">
        <v>46</v>
      </c>
      <c r="R31" s="103" t="s">
        <v>46</v>
      </c>
      <c r="S31" s="103" t="s">
        <v>46</v>
      </c>
      <c r="T31" s="103" t="s">
        <v>46</v>
      </c>
      <c r="U31" s="102">
        <v>0.28999999999999998</v>
      </c>
      <c r="V31" s="102">
        <v>0.27</v>
      </c>
      <c r="W31" s="102">
        <v>0.27</v>
      </c>
      <c r="X31" s="102">
        <v>0.23499999999999999</v>
      </c>
      <c r="Y31" s="102">
        <v>0.26</v>
      </c>
      <c r="Z31" s="102" t="s">
        <v>46</v>
      </c>
      <c r="AA31" s="128">
        <f>+AVERAGE(E31:Z31)*AA30</f>
        <v>7.1000000000000004E-3</v>
      </c>
      <c r="AB31" s="127">
        <f>+SUM(AA27:AA31)</f>
        <v>2.1089409999999997</v>
      </c>
    </row>
    <row r="32" spans="2:30" x14ac:dyDescent="0.25">
      <c r="B32" s="219"/>
      <c r="C32" s="106" t="s">
        <v>44</v>
      </c>
      <c r="D32" s="106" t="s">
        <v>40</v>
      </c>
      <c r="E32" s="107">
        <v>1.75</v>
      </c>
      <c r="F32" s="107">
        <v>1.7969999999999999</v>
      </c>
      <c r="G32" s="107">
        <v>1.712</v>
      </c>
      <c r="H32" s="107">
        <v>1.7315</v>
      </c>
      <c r="I32" s="107" t="s">
        <v>46</v>
      </c>
      <c r="J32" s="107" t="s">
        <v>46</v>
      </c>
      <c r="K32" s="107" t="s">
        <v>46</v>
      </c>
      <c r="L32" s="107" t="s">
        <v>46</v>
      </c>
      <c r="M32" s="107">
        <v>1.87375</v>
      </c>
      <c r="N32" s="107">
        <v>1.9113599999999999</v>
      </c>
      <c r="O32" s="107">
        <v>2.0394999999999999</v>
      </c>
      <c r="P32" s="107">
        <v>2.0213000000000001</v>
      </c>
      <c r="Q32" s="107">
        <v>2.1735699999999998</v>
      </c>
      <c r="R32" s="107">
        <v>2.2036799999999999</v>
      </c>
      <c r="S32" s="107">
        <v>2.1880950000000001</v>
      </c>
      <c r="T32" s="107">
        <v>2.1752379999999998</v>
      </c>
      <c r="U32" s="107" t="s">
        <v>46</v>
      </c>
      <c r="V32" s="107" t="s">
        <v>46</v>
      </c>
      <c r="W32" s="107" t="s">
        <v>46</v>
      </c>
      <c r="X32" s="107" t="s">
        <v>46</v>
      </c>
      <c r="Y32" s="107" t="s">
        <v>46</v>
      </c>
      <c r="Z32" s="107">
        <v>2.4990000000000001</v>
      </c>
      <c r="AA32" s="127">
        <f t="shared" si="2"/>
        <v>2.0058456153846151</v>
      </c>
    </row>
    <row r="33" spans="2:29" x14ac:dyDescent="0.25">
      <c r="B33" s="219"/>
      <c r="C33" s="108"/>
      <c r="D33" s="108" t="s">
        <v>24</v>
      </c>
      <c r="E33" s="109">
        <v>3.0000000000000001E-3</v>
      </c>
      <c r="F33" s="109">
        <v>3.0000000000000001E-3</v>
      </c>
      <c r="G33" s="109">
        <v>3.0000000000000001E-3</v>
      </c>
      <c r="H33" s="109">
        <v>3.0000000000000001E-3</v>
      </c>
      <c r="I33" s="109" t="s">
        <v>46</v>
      </c>
      <c r="J33" s="109" t="s">
        <v>46</v>
      </c>
      <c r="K33" s="109" t="s">
        <v>46</v>
      </c>
      <c r="L33" s="109" t="s">
        <v>46</v>
      </c>
      <c r="M33" s="109">
        <v>3.0000000000000001E-3</v>
      </c>
      <c r="N33" s="109">
        <v>3.0000000000000001E-3</v>
      </c>
      <c r="O33" s="109">
        <v>3.0000000000000001E-3</v>
      </c>
      <c r="P33" s="109">
        <v>3.0000000000000001E-3</v>
      </c>
      <c r="Q33" s="109">
        <v>3.0000000000000001E-3</v>
      </c>
      <c r="R33" s="109">
        <v>3.0000000000000001E-3</v>
      </c>
      <c r="S33" s="109">
        <v>3.0000000000000001E-3</v>
      </c>
      <c r="T33" s="109">
        <v>3.0000000000000001E-3</v>
      </c>
      <c r="U33" s="109" t="s">
        <v>46</v>
      </c>
      <c r="V33" s="109" t="s">
        <v>46</v>
      </c>
      <c r="W33" s="109" t="s">
        <v>46</v>
      </c>
      <c r="X33" s="109" t="s">
        <v>46</v>
      </c>
      <c r="Y33" s="109" t="s">
        <v>46</v>
      </c>
      <c r="Z33" s="109">
        <v>3.0000000000000001E-3</v>
      </c>
      <c r="AA33" s="127">
        <f t="shared" si="2"/>
        <v>3.0000000000000001E-3</v>
      </c>
    </row>
    <row r="34" spans="2:29" x14ac:dyDescent="0.25">
      <c r="B34" s="219"/>
      <c r="C34" s="108"/>
      <c r="D34" s="108" t="s">
        <v>50</v>
      </c>
      <c r="E34" s="126">
        <v>0.04</v>
      </c>
      <c r="F34" s="126">
        <v>0.05</v>
      </c>
      <c r="G34" s="126">
        <v>0.05</v>
      </c>
      <c r="H34" s="126">
        <v>0.05</v>
      </c>
      <c r="I34" s="126" t="s">
        <v>46</v>
      </c>
      <c r="J34" s="126" t="s">
        <v>46</v>
      </c>
      <c r="K34" s="126" t="s">
        <v>46</v>
      </c>
      <c r="L34" s="126" t="s">
        <v>46</v>
      </c>
      <c r="M34" s="126">
        <v>0.05</v>
      </c>
      <c r="N34" s="126">
        <v>0.05</v>
      </c>
      <c r="O34" s="126">
        <v>0.05</v>
      </c>
      <c r="P34" s="126">
        <v>0.05</v>
      </c>
      <c r="Q34" s="126">
        <v>0.05</v>
      </c>
      <c r="R34" s="126">
        <v>0.05</v>
      </c>
      <c r="S34" s="126">
        <v>0.05</v>
      </c>
      <c r="T34" s="126">
        <v>0.05</v>
      </c>
      <c r="U34" s="126" t="s">
        <v>46</v>
      </c>
      <c r="V34" s="126" t="s">
        <v>46</v>
      </c>
      <c r="W34" s="126" t="s">
        <v>46</v>
      </c>
      <c r="X34" s="126" t="s">
        <v>46</v>
      </c>
      <c r="Y34" s="126" t="s">
        <v>46</v>
      </c>
      <c r="Z34" s="126">
        <v>0.05</v>
      </c>
      <c r="AA34" s="127">
        <f t="shared" si="2"/>
        <v>4.9230769230769231E-2</v>
      </c>
    </row>
    <row r="35" spans="2:29" x14ac:dyDescent="0.25">
      <c r="B35" s="219"/>
      <c r="C35" s="110"/>
      <c r="D35" s="110" t="s">
        <v>13</v>
      </c>
      <c r="E35" s="109">
        <v>2.5000000000000001E-2</v>
      </c>
      <c r="F35" s="109">
        <v>2.5000000000000001E-2</v>
      </c>
      <c r="G35" s="109">
        <v>2.5000000000000001E-2</v>
      </c>
      <c r="H35" s="109">
        <v>2.5000000000000001E-2</v>
      </c>
      <c r="I35" s="109" t="s">
        <v>46</v>
      </c>
      <c r="J35" s="109" t="s">
        <v>46</v>
      </c>
      <c r="K35" s="109" t="s">
        <v>46</v>
      </c>
      <c r="L35" s="109" t="s">
        <v>46</v>
      </c>
      <c r="M35" s="109">
        <v>0.03</v>
      </c>
      <c r="N35" s="109">
        <v>0.03</v>
      </c>
      <c r="O35" s="109">
        <v>0.03</v>
      </c>
      <c r="P35" s="109">
        <v>0.03</v>
      </c>
      <c r="Q35" s="109">
        <v>0.03</v>
      </c>
      <c r="R35" s="109">
        <v>0.03</v>
      </c>
      <c r="S35" s="109">
        <v>0.03</v>
      </c>
      <c r="T35" s="109">
        <v>0.03</v>
      </c>
      <c r="U35" s="109" t="s">
        <v>46</v>
      </c>
      <c r="V35" s="109" t="s">
        <v>46</v>
      </c>
      <c r="W35" s="109" t="s">
        <v>46</v>
      </c>
      <c r="X35" s="109" t="s">
        <v>46</v>
      </c>
      <c r="Y35" s="109" t="s">
        <v>46</v>
      </c>
      <c r="Z35" s="109">
        <v>0.03</v>
      </c>
      <c r="AA35" s="127">
        <f t="shared" si="2"/>
        <v>2.8461538461538469E-2</v>
      </c>
    </row>
    <row r="36" spans="2:29" ht="15.75" thickBot="1" x14ac:dyDescent="0.3">
      <c r="B36" s="219"/>
      <c r="C36" s="110"/>
      <c r="D36" s="110" t="s">
        <v>49</v>
      </c>
      <c r="E36" s="111">
        <v>0.185</v>
      </c>
      <c r="F36" s="111">
        <v>0.20499999999999999</v>
      </c>
      <c r="G36" s="111">
        <v>0.20499999999999999</v>
      </c>
      <c r="H36" s="111">
        <v>0.20499999999999999</v>
      </c>
      <c r="I36" s="113" t="s">
        <v>46</v>
      </c>
      <c r="J36" s="114" t="s">
        <v>46</v>
      </c>
      <c r="K36" s="112" t="s">
        <v>46</v>
      </c>
      <c r="L36" s="112" t="s">
        <v>46</v>
      </c>
      <c r="M36" s="111">
        <v>0.23</v>
      </c>
      <c r="N36" s="111">
        <v>0.23</v>
      </c>
      <c r="O36" s="111">
        <v>0.23</v>
      </c>
      <c r="P36" s="111">
        <v>0.23</v>
      </c>
      <c r="Q36" s="111">
        <v>0.24</v>
      </c>
      <c r="R36" s="111">
        <v>0.26</v>
      </c>
      <c r="S36" s="111">
        <v>0.26</v>
      </c>
      <c r="T36" s="111">
        <v>0.26</v>
      </c>
      <c r="U36" s="112" t="s">
        <v>46</v>
      </c>
      <c r="V36" s="112" t="s">
        <v>46</v>
      </c>
      <c r="W36" s="112" t="s">
        <v>46</v>
      </c>
      <c r="X36" s="112" t="s">
        <v>46</v>
      </c>
      <c r="Y36" s="112" t="s">
        <v>46</v>
      </c>
      <c r="Z36" s="111">
        <v>0.26</v>
      </c>
      <c r="AA36" s="128">
        <f>+AVERAGE(E36:Z36)*AA35</f>
        <v>6.5680473372781061E-3</v>
      </c>
      <c r="AB36" s="127">
        <f>+SUM(AA32:AA36)</f>
        <v>2.0931059704142014</v>
      </c>
    </row>
    <row r="37" spans="2:29" x14ac:dyDescent="0.25">
      <c r="B37" s="219"/>
      <c r="C37" s="115" t="s">
        <v>3</v>
      </c>
      <c r="D37" s="115" t="s">
        <v>40</v>
      </c>
      <c r="E37" s="116">
        <v>1.9631000000000001</v>
      </c>
      <c r="F37" s="116">
        <v>1.9039999999999999</v>
      </c>
      <c r="G37" s="116">
        <v>1.8049999999999999</v>
      </c>
      <c r="H37" s="116">
        <v>1.8517999999999999</v>
      </c>
      <c r="I37" s="122">
        <v>1.8063</v>
      </c>
      <c r="J37" s="116">
        <v>1.7027000000000001</v>
      </c>
      <c r="K37" s="116">
        <v>1.6223799999999999</v>
      </c>
      <c r="L37" s="116">
        <v>1.7968999999999999</v>
      </c>
      <c r="M37" s="116">
        <v>2.0735000000000001</v>
      </c>
      <c r="N37" s="116">
        <v>2.1072700000000002</v>
      </c>
      <c r="O37" s="116">
        <v>2.1590479999999999</v>
      </c>
      <c r="P37" s="116">
        <v>2.0379999999999998</v>
      </c>
      <c r="Q37" s="116">
        <v>2.1291899999999999</v>
      </c>
      <c r="R37" s="116">
        <v>2.0831580000000001</v>
      </c>
      <c r="S37" s="116">
        <v>2.0831580000000001</v>
      </c>
      <c r="T37" s="116">
        <v>2.3092860000000002</v>
      </c>
      <c r="U37" s="116">
        <v>2.4168180000000001</v>
      </c>
      <c r="V37" s="116">
        <v>3.1290480000000001</v>
      </c>
      <c r="W37" s="116">
        <v>2.300605</v>
      </c>
      <c r="X37" s="116">
        <v>2.2245650000000001</v>
      </c>
      <c r="Y37" s="116">
        <v>2.3079999999999998</v>
      </c>
      <c r="Z37" s="116">
        <v>2.4060000000000001</v>
      </c>
      <c r="AA37" s="127">
        <f t="shared" ref="AA37:AA39" si="3">+AVERAGE(E37:Z37)</f>
        <v>2.1009011818181813</v>
      </c>
    </row>
    <row r="38" spans="2:29" x14ac:dyDescent="0.25">
      <c r="B38" s="219"/>
      <c r="C38" s="117"/>
      <c r="D38" s="117" t="s">
        <v>24</v>
      </c>
      <c r="E38" s="118">
        <v>3.0000000000000001E-3</v>
      </c>
      <c r="F38" s="118">
        <v>3.0000000000000001E-3</v>
      </c>
      <c r="G38" s="118">
        <v>3.0000000000000001E-3</v>
      </c>
      <c r="H38" s="118">
        <v>3.0000000000000001E-3</v>
      </c>
      <c r="I38" s="118">
        <v>3.0000000000000001E-3</v>
      </c>
      <c r="J38" s="118">
        <v>3.0000000000000001E-3</v>
      </c>
      <c r="K38" s="118">
        <v>3.0000000000000001E-3</v>
      </c>
      <c r="L38" s="118">
        <v>3.0000000000000001E-3</v>
      </c>
      <c r="M38" s="118">
        <v>6.0000000000000001E-3</v>
      </c>
      <c r="N38" s="118">
        <v>3.0000000000000001E-3</v>
      </c>
      <c r="O38" s="118">
        <v>3.0000000000000001E-3</v>
      </c>
      <c r="P38" s="118">
        <v>3.0000000000000001E-3</v>
      </c>
      <c r="Q38" s="118">
        <v>3.0000000000000001E-3</v>
      </c>
      <c r="R38" s="118">
        <v>3.0000000000000001E-3</v>
      </c>
      <c r="S38" s="118">
        <v>3.0000000000000001E-3</v>
      </c>
      <c r="T38" s="118">
        <v>3.0000000000000001E-3</v>
      </c>
      <c r="U38" s="118">
        <v>3.0000000000000001E-3</v>
      </c>
      <c r="V38" s="118">
        <v>3.0000000000000001E-3</v>
      </c>
      <c r="W38" s="118">
        <v>3.0000000000000001E-3</v>
      </c>
      <c r="X38" s="118">
        <v>3.0000000000000001E-3</v>
      </c>
      <c r="Y38" s="118">
        <v>3.0000000000000001E-3</v>
      </c>
      <c r="Z38" s="118">
        <v>3.0000000000000001E-3</v>
      </c>
      <c r="AA38" s="127">
        <f t="shared" si="3"/>
        <v>3.1363636363636381E-3</v>
      </c>
    </row>
    <row r="39" spans="2:29" x14ac:dyDescent="0.25">
      <c r="B39" s="219"/>
      <c r="C39" s="117"/>
      <c r="D39" s="117" t="s">
        <v>4</v>
      </c>
      <c r="E39" s="118">
        <v>0.155</v>
      </c>
      <c r="F39" s="118">
        <v>0.155</v>
      </c>
      <c r="G39" s="118">
        <v>0.155</v>
      </c>
      <c r="H39" s="118">
        <v>0.155</v>
      </c>
      <c r="I39" s="118">
        <v>0.155</v>
      </c>
      <c r="J39" s="118">
        <v>0.155</v>
      </c>
      <c r="K39" s="118">
        <v>0.155</v>
      </c>
      <c r="L39" s="118">
        <v>0.155</v>
      </c>
      <c r="M39" s="118">
        <v>0.155</v>
      </c>
      <c r="N39" s="118">
        <v>0.155</v>
      </c>
      <c r="O39" s="118">
        <v>0.155</v>
      </c>
      <c r="P39" s="118">
        <v>0.155</v>
      </c>
      <c r="Q39" s="118">
        <v>0.155</v>
      </c>
      <c r="R39" s="118">
        <v>0.155</v>
      </c>
      <c r="S39" s="118">
        <v>0.155</v>
      </c>
      <c r="T39" s="118">
        <v>0.155</v>
      </c>
      <c r="U39" s="118">
        <v>0.155</v>
      </c>
      <c r="V39" s="118">
        <v>0.155</v>
      </c>
      <c r="W39" s="118">
        <v>0.155</v>
      </c>
      <c r="X39" s="118">
        <v>0.155</v>
      </c>
      <c r="Y39" s="118">
        <v>0.155</v>
      </c>
      <c r="Z39" s="118">
        <v>0.155</v>
      </c>
      <c r="AA39" s="127">
        <f t="shared" si="3"/>
        <v>0.15499999999999992</v>
      </c>
    </row>
    <row r="40" spans="2:29" x14ac:dyDescent="0.25">
      <c r="B40" s="219"/>
      <c r="C40" s="123"/>
      <c r="D40" s="123" t="s">
        <v>21</v>
      </c>
      <c r="E40" s="119">
        <v>0.16500000000000001</v>
      </c>
      <c r="F40" s="119">
        <v>0.17499999999999999</v>
      </c>
      <c r="G40" s="119">
        <v>0.17499999999999999</v>
      </c>
      <c r="H40" s="119">
        <v>0.16500000000000001</v>
      </c>
      <c r="I40" s="119">
        <v>0.16500000000000001</v>
      </c>
      <c r="J40" s="119">
        <v>0.16500000000000001</v>
      </c>
      <c r="K40" s="119">
        <v>0.16500000000000001</v>
      </c>
      <c r="L40" s="119">
        <v>0.14499999999999999</v>
      </c>
      <c r="M40" s="119">
        <v>0.16500000000000001</v>
      </c>
      <c r="N40" s="119">
        <v>0.16500000000000001</v>
      </c>
      <c r="O40" s="119">
        <v>0.19500000000000001</v>
      </c>
      <c r="P40" s="119">
        <v>0.2</v>
      </c>
      <c r="Q40" s="119">
        <v>0.19</v>
      </c>
      <c r="R40" s="119">
        <v>0.2</v>
      </c>
      <c r="S40" s="119">
        <v>0.2</v>
      </c>
      <c r="T40" s="119">
        <v>0.2</v>
      </c>
      <c r="U40" s="119">
        <v>0.215</v>
      </c>
      <c r="V40" s="119">
        <v>0.22500000000000001</v>
      </c>
      <c r="W40" s="119">
        <v>0.22500000000000001</v>
      </c>
      <c r="X40" s="119">
        <v>0.22</v>
      </c>
      <c r="Y40" s="119">
        <v>0.21</v>
      </c>
      <c r="Z40" s="119">
        <v>0.22</v>
      </c>
      <c r="AA40" s="128">
        <f>+AVERAGE(E40:Z40)*AA39</f>
        <v>2.9238636363636356E-2</v>
      </c>
    </row>
    <row r="41" spans="2:29" x14ac:dyDescent="0.25">
      <c r="B41" s="220"/>
      <c r="C41" s="117"/>
      <c r="D41" s="117" t="s">
        <v>5</v>
      </c>
      <c r="E41" s="119">
        <v>0.15</v>
      </c>
      <c r="F41" s="119">
        <v>0.15</v>
      </c>
      <c r="G41" s="119">
        <v>0.15</v>
      </c>
      <c r="H41" s="119">
        <v>0.15</v>
      </c>
      <c r="I41" s="119">
        <v>0.15</v>
      </c>
      <c r="J41" s="119">
        <v>0.15</v>
      </c>
      <c r="K41" s="119">
        <v>0.15</v>
      </c>
      <c r="L41" s="119">
        <v>0.15</v>
      </c>
      <c r="M41" s="119">
        <v>0.15</v>
      </c>
      <c r="N41" s="119">
        <v>0.15</v>
      </c>
      <c r="O41" s="119">
        <v>0.15</v>
      </c>
      <c r="P41" s="119">
        <v>0.15</v>
      </c>
      <c r="Q41" s="119">
        <v>0.15</v>
      </c>
      <c r="R41" s="119">
        <v>0.15</v>
      </c>
      <c r="S41" s="119">
        <v>0.15</v>
      </c>
      <c r="T41" s="119">
        <v>0.15</v>
      </c>
      <c r="U41" s="119">
        <v>0.15</v>
      </c>
      <c r="V41" s="119">
        <v>0.15</v>
      </c>
      <c r="W41" s="119">
        <v>0.15</v>
      </c>
      <c r="X41" s="119">
        <v>0.15</v>
      </c>
      <c r="Y41" s="119">
        <v>0.15</v>
      </c>
      <c r="Z41" s="119">
        <v>0.15</v>
      </c>
      <c r="AA41" s="128">
        <f>+(AA40+AA39)*0.15</f>
        <v>2.7635795454545441E-2</v>
      </c>
    </row>
    <row r="42" spans="2:29" x14ac:dyDescent="0.25">
      <c r="B42" s="220"/>
      <c r="C42" s="120"/>
      <c r="D42" s="120" t="s">
        <v>13</v>
      </c>
      <c r="E42" s="118">
        <v>2.5000000000000001E-2</v>
      </c>
      <c r="F42" s="118">
        <v>2.5000000000000001E-2</v>
      </c>
      <c r="G42" s="118">
        <v>2.5000000000000001E-2</v>
      </c>
      <c r="H42" s="118">
        <v>2.5000000000000001E-2</v>
      </c>
      <c r="I42" s="118">
        <v>0.03</v>
      </c>
      <c r="J42" s="118">
        <v>0.03</v>
      </c>
      <c r="K42" s="118">
        <v>0.03</v>
      </c>
      <c r="L42" s="118">
        <v>0.03</v>
      </c>
      <c r="M42" s="118">
        <v>0.03</v>
      </c>
      <c r="N42" s="118">
        <v>0.03</v>
      </c>
      <c r="O42" s="118">
        <v>0.03</v>
      </c>
      <c r="P42" s="118">
        <v>0.03</v>
      </c>
      <c r="Q42" s="118">
        <v>0.03</v>
      </c>
      <c r="R42" s="118">
        <v>0.03</v>
      </c>
      <c r="S42" s="118">
        <v>0.03</v>
      </c>
      <c r="T42" s="118">
        <v>0.03</v>
      </c>
      <c r="U42" s="118">
        <v>0.03</v>
      </c>
      <c r="V42" s="118">
        <v>0.03</v>
      </c>
      <c r="W42" s="118">
        <v>0.03</v>
      </c>
      <c r="X42" s="118">
        <v>0.03</v>
      </c>
      <c r="Y42" s="118">
        <v>0.03</v>
      </c>
      <c r="Z42" s="118">
        <v>0.03</v>
      </c>
      <c r="AA42" s="127">
        <f>+AVERAGE(E42:Z42)</f>
        <v>2.9090909090909108E-2</v>
      </c>
    </row>
    <row r="43" spans="2:29" ht="15.75" thickBot="1" x14ac:dyDescent="0.3">
      <c r="B43" s="221"/>
      <c r="C43" s="124"/>
      <c r="D43" s="124" t="s">
        <v>49</v>
      </c>
      <c r="E43" s="121">
        <v>0.185</v>
      </c>
      <c r="F43" s="121">
        <v>0.20499999999999999</v>
      </c>
      <c r="G43" s="121">
        <v>0.20499999999999999</v>
      </c>
      <c r="H43" s="121">
        <v>0.20499999999999999</v>
      </c>
      <c r="I43" s="121">
        <v>0.20499999999999999</v>
      </c>
      <c r="J43" s="121">
        <v>0.20499999999999999</v>
      </c>
      <c r="K43" s="121">
        <v>0.20499999999999999</v>
      </c>
      <c r="L43" s="121">
        <v>0.19</v>
      </c>
      <c r="M43" s="121">
        <v>0.23</v>
      </c>
      <c r="N43" s="121">
        <v>0.23</v>
      </c>
      <c r="O43" s="121">
        <v>0.23</v>
      </c>
      <c r="P43" s="121">
        <v>0.23</v>
      </c>
      <c r="Q43" s="121">
        <v>0.24</v>
      </c>
      <c r="R43" s="121">
        <v>0.26</v>
      </c>
      <c r="S43" s="121">
        <v>0.26</v>
      </c>
      <c r="T43" s="121">
        <v>0.26</v>
      </c>
      <c r="U43" s="121">
        <v>0.28999999999999998</v>
      </c>
      <c r="V43" s="121">
        <v>0.27</v>
      </c>
      <c r="W43" s="121">
        <v>0.27</v>
      </c>
      <c r="X43" s="121">
        <v>0.23499999999999999</v>
      </c>
      <c r="Y43" s="121">
        <v>0.26</v>
      </c>
      <c r="Z43" s="121">
        <v>0.26</v>
      </c>
      <c r="AA43" s="128">
        <f>+AVERAGE(E43:Z43)*AA42</f>
        <v>6.7834710743801671E-3</v>
      </c>
      <c r="AB43" s="127">
        <f>+SUM(AA37:AA43)</f>
        <v>2.3517863574380162</v>
      </c>
      <c r="AC43" s="129">
        <f>+AB43-AB31</f>
        <v>0.2428453574380165</v>
      </c>
    </row>
    <row r="44" spans="2:29" ht="15.75" thickTop="1" x14ac:dyDescent="0.25"/>
  </sheetData>
  <sheetProtection algorithmName="SHA-512" hashValue="oo+0LJpEUvmr5UdWXf3wRwycBiG0fP2u7631uYJdfx9jHk5JQJSUg8U7PBMQv723nWjAffSlp5GUI4rytz8hfA==" saltValue="1eGojhJmenH9DLF0J59WGw==" spinCount="100000" sheet="1" objects="1" scenarios="1"/>
  <mergeCells count="2">
    <mergeCell ref="B4:B23"/>
    <mergeCell ref="B27:B43"/>
  </mergeCells>
  <pageMargins left="0.2" right="0.2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E67"/>
  <sheetViews>
    <sheetView topLeftCell="A11" zoomScale="80" zoomScaleNormal="80" workbookViewId="0">
      <pane xSplit="4" topLeftCell="E1" activePane="topRight" state="frozen"/>
      <selection pane="topRight" activeCell="AC28" sqref="AC28"/>
    </sheetView>
  </sheetViews>
  <sheetFormatPr defaultRowHeight="15" x14ac:dyDescent="0.25"/>
  <cols>
    <col min="3" max="3" width="12" bestFit="1" customWidth="1"/>
    <col min="4" max="4" width="37.7109375" customWidth="1"/>
    <col min="5" max="5" width="7.7109375" customWidth="1"/>
    <col min="6" max="7" width="9.85546875" style="90" bestFit="1" customWidth="1"/>
    <col min="8" max="27" width="9.140625" style="90"/>
  </cols>
  <sheetData>
    <row r="1" spans="2:29" ht="31.5" customHeight="1" x14ac:dyDescent="0.25">
      <c r="B1" s="229" t="s">
        <v>62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</row>
    <row r="2" spans="2:29" ht="15.75" thickBot="1" x14ac:dyDescent="0.3"/>
    <row r="3" spans="2:29" ht="16.5" thickTop="1" thickBot="1" x14ac:dyDescent="0.3">
      <c r="E3" s="200" t="s">
        <v>52</v>
      </c>
      <c r="F3" s="131">
        <v>42736</v>
      </c>
      <c r="G3" s="209">
        <v>42767</v>
      </c>
      <c r="H3" s="210">
        <v>42795</v>
      </c>
      <c r="I3" s="211">
        <v>42826</v>
      </c>
      <c r="J3" s="211">
        <v>42856</v>
      </c>
      <c r="K3" s="211">
        <v>42887</v>
      </c>
      <c r="L3" s="211">
        <v>42917</v>
      </c>
      <c r="M3" s="211">
        <v>43313</v>
      </c>
      <c r="N3" s="211">
        <v>42979</v>
      </c>
      <c r="O3" s="211">
        <v>43009</v>
      </c>
      <c r="P3" s="211">
        <v>43040</v>
      </c>
      <c r="Q3" s="211">
        <v>43070</v>
      </c>
      <c r="R3" s="211">
        <v>43101</v>
      </c>
      <c r="S3" s="211">
        <v>43132</v>
      </c>
      <c r="T3" s="211">
        <v>43160</v>
      </c>
      <c r="U3" s="211">
        <v>43191</v>
      </c>
      <c r="V3" s="211">
        <v>43221</v>
      </c>
      <c r="W3" s="211">
        <v>43252</v>
      </c>
      <c r="X3" s="211">
        <v>43282</v>
      </c>
      <c r="Y3" s="211">
        <v>43313</v>
      </c>
      <c r="Z3" s="211">
        <v>43344</v>
      </c>
      <c r="AA3" s="212">
        <v>43374</v>
      </c>
    </row>
    <row r="4" spans="2:29" ht="15.75" thickTop="1" x14ac:dyDescent="0.25">
      <c r="B4" s="223" t="s">
        <v>42</v>
      </c>
      <c r="C4" s="132" t="s">
        <v>47</v>
      </c>
      <c r="D4" s="183" t="s">
        <v>40</v>
      </c>
      <c r="E4" s="201"/>
      <c r="F4" s="133" t="s">
        <v>46</v>
      </c>
      <c r="G4" s="133">
        <v>1.329</v>
      </c>
      <c r="H4" s="133">
        <v>1.071</v>
      </c>
      <c r="I4" s="133">
        <v>1.083</v>
      </c>
      <c r="J4" s="133">
        <v>1.022</v>
      </c>
      <c r="K4" s="133">
        <v>1.004</v>
      </c>
      <c r="L4" s="133">
        <v>0.999</v>
      </c>
      <c r="M4" s="133">
        <v>1.0549999999999999</v>
      </c>
      <c r="N4" s="133">
        <v>1.056</v>
      </c>
      <c r="O4" s="133">
        <v>1.2</v>
      </c>
      <c r="P4" s="133">
        <v>1.4179999999999999</v>
      </c>
      <c r="Q4" s="133">
        <v>1.5609999999999999</v>
      </c>
      <c r="R4" s="133">
        <v>1.5840000000000001</v>
      </c>
      <c r="S4" s="133">
        <v>1.54</v>
      </c>
      <c r="T4" s="133">
        <v>1.494</v>
      </c>
      <c r="U4" s="133">
        <v>1.516</v>
      </c>
      <c r="V4" s="133">
        <v>1.6819999999999999</v>
      </c>
      <c r="W4" s="133">
        <v>1.641</v>
      </c>
      <c r="X4" s="133">
        <v>1.7130000000000001</v>
      </c>
      <c r="Y4" s="133">
        <v>1.716</v>
      </c>
      <c r="Z4" s="133">
        <v>1.7789999999999999</v>
      </c>
      <c r="AA4" s="134">
        <v>1.7849999999999999</v>
      </c>
      <c r="AB4" s="127"/>
    </row>
    <row r="5" spans="2:29" x14ac:dyDescent="0.25">
      <c r="B5" s="224"/>
      <c r="C5" s="135"/>
      <c r="D5" s="24" t="s">
        <v>24</v>
      </c>
      <c r="E5" s="202"/>
      <c r="F5" s="93" t="s">
        <v>46</v>
      </c>
      <c r="G5" s="130">
        <v>3.0000000000000001E-3</v>
      </c>
      <c r="H5" s="130">
        <v>3.0000000000000001E-3</v>
      </c>
      <c r="I5" s="130">
        <v>3.0000000000000001E-3</v>
      </c>
      <c r="J5" s="130">
        <v>3.0000000000000001E-3</v>
      </c>
      <c r="K5" s="130">
        <v>3.0000000000000001E-3</v>
      </c>
      <c r="L5" s="130">
        <v>3.0000000000000001E-3</v>
      </c>
      <c r="M5" s="130">
        <v>3.0000000000000001E-3</v>
      </c>
      <c r="N5" s="130">
        <v>3.0000000000000001E-3</v>
      </c>
      <c r="O5" s="130">
        <v>3.0000000000000001E-3</v>
      </c>
      <c r="P5" s="130">
        <v>3.0000000000000001E-3</v>
      </c>
      <c r="Q5" s="130">
        <v>3.0000000000000001E-3</v>
      </c>
      <c r="R5" s="130">
        <v>3.0000000000000001E-3</v>
      </c>
      <c r="S5" s="130">
        <v>3.0000000000000001E-3</v>
      </c>
      <c r="T5" s="130">
        <v>3.0000000000000001E-3</v>
      </c>
      <c r="U5" s="130">
        <v>3.0000000000000001E-3</v>
      </c>
      <c r="V5" s="130">
        <v>3.0000000000000001E-3</v>
      </c>
      <c r="W5" s="130">
        <v>3.0000000000000001E-3</v>
      </c>
      <c r="X5" s="130">
        <v>3.0000000000000001E-3</v>
      </c>
      <c r="Y5" s="130">
        <v>3.0000000000000001E-3</v>
      </c>
      <c r="Z5" s="130">
        <v>3.0000000000000001E-3</v>
      </c>
      <c r="AA5" s="136">
        <v>3.0000000000000001E-3</v>
      </c>
      <c r="AB5" s="127"/>
      <c r="AC5" s="127"/>
    </row>
    <row r="6" spans="2:29" ht="15.75" thickBot="1" x14ac:dyDescent="0.3">
      <c r="B6" s="224"/>
      <c r="C6" s="140"/>
      <c r="D6" s="184" t="s">
        <v>51</v>
      </c>
      <c r="E6" s="203">
        <f>+AVERAGE(G6:AA6)</f>
        <v>1.3957619047619045</v>
      </c>
      <c r="F6" s="141" t="s">
        <v>46</v>
      </c>
      <c r="G6" s="141">
        <f>+G5+G4</f>
        <v>1.3319999999999999</v>
      </c>
      <c r="H6" s="141">
        <f t="shared" ref="H6:AA6" si="0">+H5+H4</f>
        <v>1.0739999999999998</v>
      </c>
      <c r="I6" s="141">
        <f t="shared" si="0"/>
        <v>1.0859999999999999</v>
      </c>
      <c r="J6" s="141">
        <f t="shared" si="0"/>
        <v>1.0249999999999999</v>
      </c>
      <c r="K6" s="141">
        <f t="shared" si="0"/>
        <v>1.0069999999999999</v>
      </c>
      <c r="L6" s="141">
        <f t="shared" si="0"/>
        <v>1.002</v>
      </c>
      <c r="M6" s="141">
        <f t="shared" si="0"/>
        <v>1.0579999999999998</v>
      </c>
      <c r="N6" s="141">
        <f t="shared" si="0"/>
        <v>1.0589999999999999</v>
      </c>
      <c r="O6" s="141">
        <f t="shared" si="0"/>
        <v>1.2029999999999998</v>
      </c>
      <c r="P6" s="141">
        <f t="shared" si="0"/>
        <v>1.4209999999999998</v>
      </c>
      <c r="Q6" s="141">
        <f t="shared" si="0"/>
        <v>1.5639999999999998</v>
      </c>
      <c r="R6" s="141">
        <f t="shared" si="0"/>
        <v>1.587</v>
      </c>
      <c r="S6" s="141">
        <f t="shared" si="0"/>
        <v>1.5429999999999999</v>
      </c>
      <c r="T6" s="141">
        <f t="shared" si="0"/>
        <v>1.4969999999999999</v>
      </c>
      <c r="U6" s="141">
        <f t="shared" si="0"/>
        <v>1.5189999999999999</v>
      </c>
      <c r="V6" s="141">
        <f t="shared" si="0"/>
        <v>1.6849999999999998</v>
      </c>
      <c r="W6" s="141">
        <f t="shared" si="0"/>
        <v>1.6439999999999999</v>
      </c>
      <c r="X6" s="141">
        <f t="shared" si="0"/>
        <v>1.716</v>
      </c>
      <c r="Y6" s="141">
        <f t="shared" si="0"/>
        <v>1.7189999999999999</v>
      </c>
      <c r="Z6" s="141">
        <f t="shared" si="0"/>
        <v>1.7819999999999998</v>
      </c>
      <c r="AA6" s="142">
        <f t="shared" si="0"/>
        <v>1.7879999999999998</v>
      </c>
      <c r="AB6" s="127"/>
      <c r="AC6" s="127"/>
    </row>
    <row r="7" spans="2:29" ht="15.75" thickTop="1" x14ac:dyDescent="0.25">
      <c r="B7" s="224"/>
      <c r="C7" s="158" t="s">
        <v>41</v>
      </c>
      <c r="D7" s="185" t="s">
        <v>40</v>
      </c>
      <c r="E7" s="158"/>
      <c r="F7" s="137" t="s">
        <v>46</v>
      </c>
      <c r="G7" s="137" t="s">
        <v>46</v>
      </c>
      <c r="H7" s="137" t="s">
        <v>46</v>
      </c>
      <c r="I7" s="137" t="s">
        <v>46</v>
      </c>
      <c r="J7" s="137">
        <v>1.6252</v>
      </c>
      <c r="K7" s="137">
        <v>1.5760000000000001</v>
      </c>
      <c r="L7" s="137">
        <v>1.6214</v>
      </c>
      <c r="M7" s="137">
        <v>1.7078</v>
      </c>
      <c r="N7" s="137" t="s">
        <v>46</v>
      </c>
      <c r="O7" s="137" t="s">
        <v>46</v>
      </c>
      <c r="P7" s="137" t="s">
        <v>46</v>
      </c>
      <c r="Q7" s="137" t="s">
        <v>46</v>
      </c>
      <c r="R7" s="137" t="s">
        <v>46</v>
      </c>
      <c r="S7" s="137" t="s">
        <v>46</v>
      </c>
      <c r="T7" s="137" t="s">
        <v>46</v>
      </c>
      <c r="U7" s="137" t="s">
        <v>46</v>
      </c>
      <c r="V7" s="137">
        <v>2.15</v>
      </c>
      <c r="W7" s="137">
        <v>2.285714</v>
      </c>
      <c r="X7" s="137">
        <v>2.3954550000000001</v>
      </c>
      <c r="Y7" s="137">
        <v>2.4</v>
      </c>
      <c r="Z7" s="137">
        <v>2.4079999999999999</v>
      </c>
      <c r="AA7" s="159" t="s">
        <v>46</v>
      </c>
      <c r="AB7" s="127"/>
    </row>
    <row r="8" spans="2:29" x14ac:dyDescent="0.25">
      <c r="B8" s="224"/>
      <c r="C8" s="160"/>
      <c r="D8" s="186" t="s">
        <v>24</v>
      </c>
      <c r="E8" s="160"/>
      <c r="F8" s="99" t="s">
        <v>46</v>
      </c>
      <c r="G8" s="99" t="s">
        <v>46</v>
      </c>
      <c r="H8" s="99" t="s">
        <v>46</v>
      </c>
      <c r="I8" s="99" t="s">
        <v>46</v>
      </c>
      <c r="J8" s="99">
        <v>3.0000000000000001E-3</v>
      </c>
      <c r="K8" s="99">
        <v>3.0000000000000001E-3</v>
      </c>
      <c r="L8" s="99">
        <v>3.0000000000000001E-3</v>
      </c>
      <c r="M8" s="99">
        <v>3.0000000000000001E-3</v>
      </c>
      <c r="N8" s="99" t="s">
        <v>46</v>
      </c>
      <c r="O8" s="99" t="s">
        <v>46</v>
      </c>
      <c r="P8" s="99" t="s">
        <v>46</v>
      </c>
      <c r="Q8" s="99" t="s">
        <v>46</v>
      </c>
      <c r="R8" s="99" t="s">
        <v>46</v>
      </c>
      <c r="S8" s="99" t="s">
        <v>46</v>
      </c>
      <c r="T8" s="99" t="s">
        <v>46</v>
      </c>
      <c r="U8" s="99" t="s">
        <v>46</v>
      </c>
      <c r="V8" s="99">
        <v>3.0000000000000001E-3</v>
      </c>
      <c r="W8" s="99">
        <v>3.0000000000000001E-3</v>
      </c>
      <c r="X8" s="99">
        <v>3.0000000000000001E-3</v>
      </c>
      <c r="Y8" s="99">
        <v>3.0000000000000001E-3</v>
      </c>
      <c r="Z8" s="99">
        <v>3.0000000000000001E-3</v>
      </c>
      <c r="AA8" s="161" t="s">
        <v>46</v>
      </c>
      <c r="AB8" s="127"/>
    </row>
    <row r="9" spans="2:29" x14ac:dyDescent="0.25">
      <c r="B9" s="224"/>
      <c r="C9" s="160"/>
      <c r="D9" s="186" t="s">
        <v>50</v>
      </c>
      <c r="E9" s="160"/>
      <c r="F9" s="125" t="s">
        <v>46</v>
      </c>
      <c r="G9" s="125" t="s">
        <v>46</v>
      </c>
      <c r="H9" s="125" t="s">
        <v>46</v>
      </c>
      <c r="I9" s="125" t="s">
        <v>46</v>
      </c>
      <c r="J9" s="125">
        <v>0.05</v>
      </c>
      <c r="K9" s="125">
        <v>0.05</v>
      </c>
      <c r="L9" s="125">
        <v>0.05</v>
      </c>
      <c r="M9" s="125">
        <v>0.05</v>
      </c>
      <c r="N9" s="125" t="s">
        <v>46</v>
      </c>
      <c r="O9" s="125" t="s">
        <v>46</v>
      </c>
      <c r="P9" s="125" t="s">
        <v>46</v>
      </c>
      <c r="Q9" s="125" t="s">
        <v>46</v>
      </c>
      <c r="R9" s="125" t="s">
        <v>46</v>
      </c>
      <c r="S9" s="125" t="s">
        <v>46</v>
      </c>
      <c r="T9" s="125" t="s">
        <v>46</v>
      </c>
      <c r="U9" s="125" t="s">
        <v>46</v>
      </c>
      <c r="V9" s="125">
        <v>0.05</v>
      </c>
      <c r="W9" s="125">
        <v>0.05</v>
      </c>
      <c r="X9" s="125">
        <v>0.05</v>
      </c>
      <c r="Y9" s="125">
        <v>0.05</v>
      </c>
      <c r="Z9" s="125">
        <v>0.05</v>
      </c>
      <c r="AA9" s="162" t="s">
        <v>46</v>
      </c>
      <c r="AB9" s="127"/>
    </row>
    <row r="10" spans="2:29" x14ac:dyDescent="0.25">
      <c r="B10" s="224"/>
      <c r="C10" s="160"/>
      <c r="D10" s="186" t="s">
        <v>53</v>
      </c>
      <c r="E10" s="160"/>
      <c r="F10" s="100" t="s">
        <v>46</v>
      </c>
      <c r="G10" s="100" t="s">
        <v>46</v>
      </c>
      <c r="H10" s="100" t="s">
        <v>46</v>
      </c>
      <c r="I10" s="100" t="s">
        <v>46</v>
      </c>
      <c r="J10" s="99">
        <v>0.02</v>
      </c>
      <c r="K10" s="99">
        <v>0.02</v>
      </c>
      <c r="L10" s="99">
        <v>0.02</v>
      </c>
      <c r="M10" s="99">
        <v>0.02</v>
      </c>
      <c r="N10" s="99" t="s">
        <v>46</v>
      </c>
      <c r="O10" s="99" t="s">
        <v>46</v>
      </c>
      <c r="P10" s="99" t="s">
        <v>46</v>
      </c>
      <c r="Q10" s="99" t="s">
        <v>46</v>
      </c>
      <c r="R10" s="99" t="s">
        <v>46</v>
      </c>
      <c r="S10" s="99" t="s">
        <v>46</v>
      </c>
      <c r="T10" s="99" t="s">
        <v>46</v>
      </c>
      <c r="U10" s="99" t="s">
        <v>46</v>
      </c>
      <c r="V10" s="99">
        <v>0.02</v>
      </c>
      <c r="W10" s="99">
        <v>0.02</v>
      </c>
      <c r="X10" s="99">
        <v>0.02</v>
      </c>
      <c r="Y10" s="99">
        <v>0.02</v>
      </c>
      <c r="Z10" s="99">
        <v>0.02</v>
      </c>
      <c r="AA10" s="161" t="s">
        <v>46</v>
      </c>
      <c r="AB10" s="127"/>
    </row>
    <row r="11" spans="2:29" x14ac:dyDescent="0.25">
      <c r="B11" s="224"/>
      <c r="C11" s="160"/>
      <c r="D11" s="186" t="s">
        <v>54</v>
      </c>
      <c r="E11" s="160"/>
      <c r="F11" s="100" t="s">
        <v>46</v>
      </c>
      <c r="G11" s="100" t="s">
        <v>46</v>
      </c>
      <c r="H11" s="100" t="s">
        <v>46</v>
      </c>
      <c r="I11" s="100" t="s">
        <v>46</v>
      </c>
      <c r="J11" s="100">
        <v>0.20499999999999999</v>
      </c>
      <c r="K11" s="100">
        <v>0.20499999999999999</v>
      </c>
      <c r="L11" s="100">
        <v>0.20499999999999999</v>
      </c>
      <c r="M11" s="100">
        <v>0.19</v>
      </c>
      <c r="N11" s="99" t="s">
        <v>46</v>
      </c>
      <c r="O11" s="99" t="s">
        <v>46</v>
      </c>
      <c r="P11" s="99" t="s">
        <v>46</v>
      </c>
      <c r="Q11" s="99" t="s">
        <v>46</v>
      </c>
      <c r="R11" s="99" t="s">
        <v>46</v>
      </c>
      <c r="S11" s="99" t="s">
        <v>46</v>
      </c>
      <c r="T11" s="99" t="s">
        <v>46</v>
      </c>
      <c r="U11" s="99" t="s">
        <v>46</v>
      </c>
      <c r="V11" s="100">
        <v>0.28999999999999998</v>
      </c>
      <c r="W11" s="100">
        <v>0.27</v>
      </c>
      <c r="X11" s="100">
        <v>0.27</v>
      </c>
      <c r="Y11" s="100">
        <v>0.23499999999999999</v>
      </c>
      <c r="Z11" s="100">
        <v>0.26</v>
      </c>
      <c r="AA11" s="163" t="s">
        <v>46</v>
      </c>
      <c r="AB11" s="128"/>
      <c r="AC11" s="127"/>
    </row>
    <row r="12" spans="2:29" x14ac:dyDescent="0.25">
      <c r="B12" s="224"/>
      <c r="C12" s="164"/>
      <c r="D12" s="187" t="s">
        <v>55</v>
      </c>
      <c r="E12" s="164"/>
      <c r="F12" s="100" t="s">
        <v>46</v>
      </c>
      <c r="G12" s="100" t="s">
        <v>46</v>
      </c>
      <c r="H12" s="100" t="s">
        <v>46</v>
      </c>
      <c r="I12" s="100" t="s">
        <v>46</v>
      </c>
      <c r="J12" s="99">
        <f>+J10*J11</f>
        <v>4.0999999999999995E-3</v>
      </c>
      <c r="K12" s="99">
        <f t="shared" ref="K12:M12" si="1">+K10*K11</f>
        <v>4.0999999999999995E-3</v>
      </c>
      <c r="L12" s="99">
        <f t="shared" si="1"/>
        <v>4.0999999999999995E-3</v>
      </c>
      <c r="M12" s="99">
        <f t="shared" si="1"/>
        <v>3.8E-3</v>
      </c>
      <c r="N12" s="99" t="s">
        <v>46</v>
      </c>
      <c r="O12" s="99" t="s">
        <v>46</v>
      </c>
      <c r="P12" s="99" t="s">
        <v>46</v>
      </c>
      <c r="Q12" s="99" t="s">
        <v>46</v>
      </c>
      <c r="R12" s="99" t="s">
        <v>46</v>
      </c>
      <c r="S12" s="99" t="s">
        <v>46</v>
      </c>
      <c r="T12" s="99" t="s">
        <v>46</v>
      </c>
      <c r="U12" s="99" t="s">
        <v>46</v>
      </c>
      <c r="V12" s="99">
        <f t="shared" ref="V12:Z12" si="2">+V10*V11</f>
        <v>5.7999999999999996E-3</v>
      </c>
      <c r="W12" s="99">
        <f t="shared" si="2"/>
        <v>5.4000000000000003E-3</v>
      </c>
      <c r="X12" s="99">
        <f t="shared" si="2"/>
        <v>5.4000000000000003E-3</v>
      </c>
      <c r="Y12" s="99">
        <f t="shared" si="2"/>
        <v>4.7000000000000002E-3</v>
      </c>
      <c r="Z12" s="99">
        <f t="shared" si="2"/>
        <v>5.2000000000000006E-3</v>
      </c>
      <c r="AA12" s="163" t="s">
        <v>46</v>
      </c>
      <c r="AB12" s="128"/>
      <c r="AC12" s="127"/>
    </row>
    <row r="13" spans="2:29" ht="15.75" thickBot="1" x14ac:dyDescent="0.3">
      <c r="B13" s="224"/>
      <c r="C13" s="165"/>
      <c r="D13" s="188" t="s">
        <v>51</v>
      </c>
      <c r="E13" s="204">
        <f>+AVERAGE(F13:AA13)</f>
        <v>2.0965743333333333</v>
      </c>
      <c r="F13" s="138" t="s">
        <v>46</v>
      </c>
      <c r="G13" s="138" t="s">
        <v>46</v>
      </c>
      <c r="H13" s="138" t="s">
        <v>46</v>
      </c>
      <c r="I13" s="138" t="s">
        <v>46</v>
      </c>
      <c r="J13" s="139">
        <f>+J12+J10+J9+J8+J7</f>
        <v>1.7022999999999999</v>
      </c>
      <c r="K13" s="139">
        <f t="shared" ref="K13:M13" si="3">+K12+K10+K9+K8+K7</f>
        <v>1.6531</v>
      </c>
      <c r="L13" s="139">
        <f t="shared" si="3"/>
        <v>1.6984999999999999</v>
      </c>
      <c r="M13" s="139">
        <f t="shared" si="3"/>
        <v>1.7846</v>
      </c>
      <c r="N13" s="138" t="s">
        <v>46</v>
      </c>
      <c r="O13" s="138" t="s">
        <v>46</v>
      </c>
      <c r="P13" s="138" t="s">
        <v>46</v>
      </c>
      <c r="Q13" s="138" t="s">
        <v>46</v>
      </c>
      <c r="R13" s="138" t="s">
        <v>46</v>
      </c>
      <c r="S13" s="138" t="s">
        <v>46</v>
      </c>
      <c r="T13" s="138" t="s">
        <v>46</v>
      </c>
      <c r="U13" s="138" t="s">
        <v>46</v>
      </c>
      <c r="V13" s="139">
        <f t="shared" ref="V13:Z13" si="4">+V12+V10+V9+V8+V7</f>
        <v>2.2288000000000001</v>
      </c>
      <c r="W13" s="139">
        <f t="shared" si="4"/>
        <v>2.3641139999999998</v>
      </c>
      <c r="X13" s="139">
        <f t="shared" si="4"/>
        <v>2.4738549999999999</v>
      </c>
      <c r="Y13" s="139">
        <f t="shared" si="4"/>
        <v>2.4777</v>
      </c>
      <c r="Z13" s="139">
        <f t="shared" si="4"/>
        <v>2.4861999999999997</v>
      </c>
      <c r="AA13" s="166" t="s">
        <v>46</v>
      </c>
      <c r="AB13" s="128"/>
      <c r="AC13" s="127"/>
    </row>
    <row r="14" spans="2:29" ht="15.75" thickTop="1" x14ac:dyDescent="0.25">
      <c r="B14" s="224"/>
      <c r="C14" s="167" t="s">
        <v>44</v>
      </c>
      <c r="D14" s="189" t="s">
        <v>40</v>
      </c>
      <c r="E14" s="179"/>
      <c r="F14" s="107">
        <v>1.75</v>
      </c>
      <c r="G14" s="107">
        <v>1.7969999999999999</v>
      </c>
      <c r="H14" s="107">
        <v>1.712</v>
      </c>
      <c r="I14" s="107">
        <v>1.7315</v>
      </c>
      <c r="J14" s="107" t="s">
        <v>46</v>
      </c>
      <c r="K14" s="107" t="s">
        <v>46</v>
      </c>
      <c r="L14" s="107" t="s">
        <v>46</v>
      </c>
      <c r="M14" s="107" t="s">
        <v>46</v>
      </c>
      <c r="N14" s="107">
        <v>1.87375</v>
      </c>
      <c r="O14" s="107">
        <v>1.9113599999999999</v>
      </c>
      <c r="P14" s="107">
        <v>2.0394999999999999</v>
      </c>
      <c r="Q14" s="107">
        <v>2.0213000000000001</v>
      </c>
      <c r="R14" s="107">
        <v>2.1735699999999998</v>
      </c>
      <c r="S14" s="107">
        <v>2.2036799999999999</v>
      </c>
      <c r="T14" s="107">
        <v>2.1880950000000001</v>
      </c>
      <c r="U14" s="107">
        <v>2.1752379999999998</v>
      </c>
      <c r="V14" s="107" t="s">
        <v>46</v>
      </c>
      <c r="W14" s="107" t="s">
        <v>46</v>
      </c>
      <c r="X14" s="107" t="s">
        <v>46</v>
      </c>
      <c r="Y14" s="107" t="s">
        <v>46</v>
      </c>
      <c r="Z14" s="107" t="s">
        <v>46</v>
      </c>
      <c r="AA14" s="168">
        <v>2.4990000000000001</v>
      </c>
      <c r="AB14" s="127"/>
    </row>
    <row r="15" spans="2:29" x14ac:dyDescent="0.25">
      <c r="B15" s="224"/>
      <c r="C15" s="169"/>
      <c r="D15" s="190" t="s">
        <v>24</v>
      </c>
      <c r="E15" s="169"/>
      <c r="F15" s="109">
        <v>3.0000000000000001E-3</v>
      </c>
      <c r="G15" s="109">
        <v>3.0000000000000001E-3</v>
      </c>
      <c r="H15" s="109">
        <v>3.0000000000000001E-3</v>
      </c>
      <c r="I15" s="109">
        <v>3.0000000000000001E-3</v>
      </c>
      <c r="J15" s="109" t="s">
        <v>46</v>
      </c>
      <c r="K15" s="109" t="s">
        <v>46</v>
      </c>
      <c r="L15" s="109" t="s">
        <v>46</v>
      </c>
      <c r="M15" s="109" t="s">
        <v>46</v>
      </c>
      <c r="N15" s="109">
        <v>3.0000000000000001E-3</v>
      </c>
      <c r="O15" s="109">
        <v>3.0000000000000001E-3</v>
      </c>
      <c r="P15" s="109">
        <v>3.0000000000000001E-3</v>
      </c>
      <c r="Q15" s="109">
        <v>3.0000000000000001E-3</v>
      </c>
      <c r="R15" s="109">
        <v>3.0000000000000001E-3</v>
      </c>
      <c r="S15" s="109">
        <v>3.0000000000000001E-3</v>
      </c>
      <c r="T15" s="109">
        <v>3.0000000000000001E-3</v>
      </c>
      <c r="U15" s="109">
        <v>3.0000000000000001E-3</v>
      </c>
      <c r="V15" s="109" t="s">
        <v>46</v>
      </c>
      <c r="W15" s="109" t="s">
        <v>46</v>
      </c>
      <c r="X15" s="109" t="s">
        <v>46</v>
      </c>
      <c r="Y15" s="109" t="s">
        <v>46</v>
      </c>
      <c r="Z15" s="109" t="s">
        <v>46</v>
      </c>
      <c r="AA15" s="170">
        <v>3.0000000000000001E-3</v>
      </c>
      <c r="AB15" s="127"/>
    </row>
    <row r="16" spans="2:29" x14ac:dyDescent="0.25">
      <c r="B16" s="224"/>
      <c r="C16" s="169"/>
      <c r="D16" s="190" t="s">
        <v>50</v>
      </c>
      <c r="E16" s="169"/>
      <c r="F16" s="126">
        <v>0.04</v>
      </c>
      <c r="G16" s="126">
        <v>0.05</v>
      </c>
      <c r="H16" s="126">
        <v>0.05</v>
      </c>
      <c r="I16" s="126">
        <v>0.05</v>
      </c>
      <c r="J16" s="126" t="s">
        <v>46</v>
      </c>
      <c r="K16" s="126" t="s">
        <v>46</v>
      </c>
      <c r="L16" s="126" t="s">
        <v>46</v>
      </c>
      <c r="M16" s="126" t="s">
        <v>46</v>
      </c>
      <c r="N16" s="126">
        <v>0.05</v>
      </c>
      <c r="O16" s="126">
        <v>0.05</v>
      </c>
      <c r="P16" s="126">
        <v>0.05</v>
      </c>
      <c r="Q16" s="126">
        <v>0.05</v>
      </c>
      <c r="R16" s="126">
        <v>0.05</v>
      </c>
      <c r="S16" s="126">
        <v>0.05</v>
      </c>
      <c r="T16" s="126">
        <v>0.05</v>
      </c>
      <c r="U16" s="126">
        <v>0.05</v>
      </c>
      <c r="V16" s="126" t="s">
        <v>46</v>
      </c>
      <c r="W16" s="126" t="s">
        <v>46</v>
      </c>
      <c r="X16" s="126" t="s">
        <v>46</v>
      </c>
      <c r="Y16" s="126" t="s">
        <v>46</v>
      </c>
      <c r="Z16" s="126" t="s">
        <v>46</v>
      </c>
      <c r="AA16" s="171">
        <v>0.05</v>
      </c>
      <c r="AB16" s="127"/>
    </row>
    <row r="17" spans="2:31" x14ac:dyDescent="0.25">
      <c r="B17" s="224"/>
      <c r="C17" s="167"/>
      <c r="D17" s="189" t="s">
        <v>61</v>
      </c>
      <c r="E17" s="169"/>
      <c r="F17" s="109">
        <v>0.02</v>
      </c>
      <c r="G17" s="109">
        <v>0.02</v>
      </c>
      <c r="H17" s="109">
        <v>0.02</v>
      </c>
      <c r="I17" s="109">
        <v>0.02</v>
      </c>
      <c r="J17" s="109" t="s">
        <v>46</v>
      </c>
      <c r="K17" s="109" t="s">
        <v>46</v>
      </c>
      <c r="L17" s="109" t="s">
        <v>46</v>
      </c>
      <c r="M17" s="109" t="s">
        <v>46</v>
      </c>
      <c r="N17" s="109">
        <v>0.02</v>
      </c>
      <c r="O17" s="109">
        <v>0.02</v>
      </c>
      <c r="P17" s="109">
        <v>0.02</v>
      </c>
      <c r="Q17" s="109">
        <v>0.02</v>
      </c>
      <c r="R17" s="109">
        <v>0.02</v>
      </c>
      <c r="S17" s="109">
        <v>0.02</v>
      </c>
      <c r="T17" s="109">
        <v>0.02</v>
      </c>
      <c r="U17" s="109">
        <v>0.02</v>
      </c>
      <c r="V17" s="109" t="s">
        <v>46</v>
      </c>
      <c r="W17" s="109" t="s">
        <v>46</v>
      </c>
      <c r="X17" s="109" t="s">
        <v>46</v>
      </c>
      <c r="Y17" s="109" t="s">
        <v>46</v>
      </c>
      <c r="Z17" s="109" t="s">
        <v>46</v>
      </c>
      <c r="AA17" s="170">
        <v>0.02</v>
      </c>
      <c r="AB17" s="127"/>
    </row>
    <row r="18" spans="2:31" x14ac:dyDescent="0.25">
      <c r="B18" s="224"/>
      <c r="C18" s="167"/>
      <c r="D18" s="189" t="s">
        <v>54</v>
      </c>
      <c r="E18" s="169"/>
      <c r="F18" s="111">
        <v>0.185</v>
      </c>
      <c r="G18" s="111">
        <v>0.20499999999999999</v>
      </c>
      <c r="H18" s="111">
        <v>0.20499999999999999</v>
      </c>
      <c r="I18" s="111">
        <v>0.20499999999999999</v>
      </c>
      <c r="J18" s="112" t="s">
        <v>46</v>
      </c>
      <c r="K18" s="112" t="s">
        <v>46</v>
      </c>
      <c r="L18" s="112" t="s">
        <v>46</v>
      </c>
      <c r="M18" s="112" t="s">
        <v>46</v>
      </c>
      <c r="N18" s="111">
        <v>0.23</v>
      </c>
      <c r="O18" s="111">
        <v>0.23</v>
      </c>
      <c r="P18" s="111">
        <v>0.23</v>
      </c>
      <c r="Q18" s="111">
        <v>0.23</v>
      </c>
      <c r="R18" s="111">
        <v>0.24</v>
      </c>
      <c r="S18" s="111">
        <v>0.26</v>
      </c>
      <c r="T18" s="111">
        <v>0.26</v>
      </c>
      <c r="U18" s="111">
        <v>0.26</v>
      </c>
      <c r="V18" s="112" t="s">
        <v>46</v>
      </c>
      <c r="W18" s="112" t="s">
        <v>46</v>
      </c>
      <c r="X18" s="112" t="s">
        <v>46</v>
      </c>
      <c r="Y18" s="112" t="s">
        <v>46</v>
      </c>
      <c r="Z18" s="112" t="s">
        <v>46</v>
      </c>
      <c r="AA18" s="172">
        <v>0.26</v>
      </c>
      <c r="AB18" s="128"/>
      <c r="AC18" s="127"/>
    </row>
    <row r="19" spans="2:31" x14ac:dyDescent="0.25">
      <c r="B19" s="224"/>
      <c r="C19" s="167"/>
      <c r="D19" s="189" t="s">
        <v>57</v>
      </c>
      <c r="E19" s="169"/>
      <c r="F19" s="109">
        <f>+F17*F18</f>
        <v>3.7000000000000002E-3</v>
      </c>
      <c r="G19" s="109">
        <f t="shared" ref="G19:I19" si="5">+G17*G18</f>
        <v>4.0999999999999995E-3</v>
      </c>
      <c r="H19" s="109">
        <f t="shared" si="5"/>
        <v>4.0999999999999995E-3</v>
      </c>
      <c r="I19" s="109">
        <f t="shared" si="5"/>
        <v>4.0999999999999995E-3</v>
      </c>
      <c r="J19" s="112" t="s">
        <v>46</v>
      </c>
      <c r="K19" s="112" t="s">
        <v>46</v>
      </c>
      <c r="L19" s="112" t="s">
        <v>46</v>
      </c>
      <c r="M19" s="112" t="s">
        <v>46</v>
      </c>
      <c r="N19" s="109">
        <f t="shared" ref="N19" si="6">+N17*N18</f>
        <v>4.5999999999999999E-3</v>
      </c>
      <c r="O19" s="109">
        <f t="shared" ref="O19" si="7">+O17*O18</f>
        <v>4.5999999999999999E-3</v>
      </c>
      <c r="P19" s="109">
        <f t="shared" ref="P19" si="8">+P17*P18</f>
        <v>4.5999999999999999E-3</v>
      </c>
      <c r="Q19" s="109">
        <f t="shared" ref="Q19:R19" si="9">+Q17*Q18</f>
        <v>4.5999999999999999E-3</v>
      </c>
      <c r="R19" s="109">
        <f t="shared" si="9"/>
        <v>4.7999999999999996E-3</v>
      </c>
      <c r="S19" s="109">
        <f t="shared" ref="S19" si="10">+S17*S18</f>
        <v>5.2000000000000006E-3</v>
      </c>
      <c r="T19" s="109">
        <f t="shared" ref="T19" si="11">+T17*T18</f>
        <v>5.2000000000000006E-3</v>
      </c>
      <c r="U19" s="109">
        <f t="shared" ref="U19" si="12">+U17*U18</f>
        <v>5.2000000000000006E-3</v>
      </c>
      <c r="V19" s="112" t="s">
        <v>46</v>
      </c>
      <c r="W19" s="112" t="s">
        <v>46</v>
      </c>
      <c r="X19" s="112" t="s">
        <v>46</v>
      </c>
      <c r="Y19" s="112" t="s">
        <v>46</v>
      </c>
      <c r="Z19" s="112" t="s">
        <v>46</v>
      </c>
      <c r="AA19" s="170">
        <f t="shared" ref="AA19" si="13">+AA17*AA18</f>
        <v>5.2000000000000006E-3</v>
      </c>
      <c r="AB19" s="128"/>
      <c r="AC19" s="127"/>
    </row>
    <row r="20" spans="2:31" ht="15.75" thickBot="1" x14ac:dyDescent="0.3">
      <c r="B20" s="224"/>
      <c r="C20" s="173"/>
      <c r="D20" s="191" t="s">
        <v>51</v>
      </c>
      <c r="E20" s="205">
        <f>+AVERAGE(F20:AA20)</f>
        <v>2.0826917692307694</v>
      </c>
      <c r="F20" s="143">
        <f>+F19+F17+F16+F15+F14</f>
        <v>1.8167</v>
      </c>
      <c r="G20" s="143">
        <f>+G19+G17+G16+G15+G14</f>
        <v>1.8740999999999999</v>
      </c>
      <c r="H20" s="143">
        <f>+H19+H17+H16+H15+H14</f>
        <v>1.7890999999999999</v>
      </c>
      <c r="I20" s="143">
        <f>+I19+I17+I16+I15+I14</f>
        <v>1.8086</v>
      </c>
      <c r="J20" s="144" t="s">
        <v>46</v>
      </c>
      <c r="K20" s="144" t="s">
        <v>46</v>
      </c>
      <c r="L20" s="144" t="s">
        <v>46</v>
      </c>
      <c r="M20" s="144" t="s">
        <v>46</v>
      </c>
      <c r="N20" s="143">
        <f>+N19+N17+N16+N15+N14</f>
        <v>1.9513500000000001</v>
      </c>
      <c r="O20" s="143">
        <f t="shared" ref="O20:U20" si="14">+O19+O17+O16+O15+O14</f>
        <v>1.9889600000000001</v>
      </c>
      <c r="P20" s="143">
        <f t="shared" si="14"/>
        <v>2.1170999999999998</v>
      </c>
      <c r="Q20" s="143">
        <f t="shared" si="14"/>
        <v>2.0989</v>
      </c>
      <c r="R20" s="143">
        <f t="shared" si="14"/>
        <v>2.2513699999999996</v>
      </c>
      <c r="S20" s="143">
        <f t="shared" si="14"/>
        <v>2.2818799999999997</v>
      </c>
      <c r="T20" s="143">
        <f t="shared" si="14"/>
        <v>2.2662949999999999</v>
      </c>
      <c r="U20" s="143">
        <f t="shared" si="14"/>
        <v>2.2534379999999996</v>
      </c>
      <c r="V20" s="144" t="s">
        <v>46</v>
      </c>
      <c r="W20" s="144" t="s">
        <v>46</v>
      </c>
      <c r="X20" s="144" t="s">
        <v>46</v>
      </c>
      <c r="Y20" s="144" t="s">
        <v>46</v>
      </c>
      <c r="Z20" s="144" t="s">
        <v>46</v>
      </c>
      <c r="AA20" s="174">
        <f>+AA19+AA17+AA16+AA15+AA14</f>
        <v>2.5771999999999999</v>
      </c>
      <c r="AB20" s="128"/>
      <c r="AC20" s="127"/>
    </row>
    <row r="21" spans="2:31" x14ac:dyDescent="0.25">
      <c r="B21" s="224"/>
      <c r="C21" s="175" t="s">
        <v>3</v>
      </c>
      <c r="D21" s="192" t="s">
        <v>40</v>
      </c>
      <c r="E21" s="175"/>
      <c r="F21" s="116">
        <v>1.9631000000000001</v>
      </c>
      <c r="G21" s="116">
        <v>1.9039999999999999</v>
      </c>
      <c r="H21" s="116">
        <v>1.8049999999999999</v>
      </c>
      <c r="I21" s="116">
        <v>1.8517999999999999</v>
      </c>
      <c r="J21" s="116">
        <v>1.8063</v>
      </c>
      <c r="K21" s="116">
        <v>1.7027000000000001</v>
      </c>
      <c r="L21" s="116">
        <v>1.6223799999999999</v>
      </c>
      <c r="M21" s="116">
        <v>1.7968999999999999</v>
      </c>
      <c r="N21" s="116">
        <v>2.0735000000000001</v>
      </c>
      <c r="O21" s="116">
        <v>2.1072700000000002</v>
      </c>
      <c r="P21" s="116">
        <v>2.1590479999999999</v>
      </c>
      <c r="Q21" s="116">
        <v>2.0379999999999998</v>
      </c>
      <c r="R21" s="116">
        <v>2.1291899999999999</v>
      </c>
      <c r="S21" s="116">
        <v>2.0831580000000001</v>
      </c>
      <c r="T21" s="116">
        <v>2.0831580000000001</v>
      </c>
      <c r="U21" s="116">
        <v>2.3092860000000002</v>
      </c>
      <c r="V21" s="116">
        <v>2.4168180000000001</v>
      </c>
      <c r="W21" s="116">
        <v>3.1290480000000001</v>
      </c>
      <c r="X21" s="116">
        <v>2.300605</v>
      </c>
      <c r="Y21" s="116">
        <v>2.2245650000000001</v>
      </c>
      <c r="Z21" s="116">
        <v>2.3079999999999998</v>
      </c>
      <c r="AA21" s="176">
        <v>2.4060000000000001</v>
      </c>
      <c r="AB21" s="127"/>
    </row>
    <row r="22" spans="2:31" x14ac:dyDescent="0.25">
      <c r="B22" s="224"/>
      <c r="C22" s="152"/>
      <c r="D22" s="193" t="s">
        <v>24</v>
      </c>
      <c r="E22" s="152"/>
      <c r="F22" s="118">
        <v>3.0000000000000001E-3</v>
      </c>
      <c r="G22" s="118">
        <v>3.0000000000000001E-3</v>
      </c>
      <c r="H22" s="118">
        <v>3.0000000000000001E-3</v>
      </c>
      <c r="I22" s="118">
        <v>3.0000000000000001E-3</v>
      </c>
      <c r="J22" s="118">
        <v>3.0000000000000001E-3</v>
      </c>
      <c r="K22" s="118">
        <v>3.0000000000000001E-3</v>
      </c>
      <c r="L22" s="118">
        <v>3.0000000000000001E-3</v>
      </c>
      <c r="M22" s="118">
        <v>3.0000000000000001E-3</v>
      </c>
      <c r="N22" s="118">
        <v>3.0000000000000001E-3</v>
      </c>
      <c r="O22" s="118">
        <v>3.0000000000000001E-3</v>
      </c>
      <c r="P22" s="118">
        <v>3.0000000000000001E-3</v>
      </c>
      <c r="Q22" s="118">
        <v>3.0000000000000001E-3</v>
      </c>
      <c r="R22" s="118">
        <v>3.0000000000000001E-3</v>
      </c>
      <c r="S22" s="118">
        <v>3.0000000000000001E-3</v>
      </c>
      <c r="T22" s="118">
        <v>3.0000000000000001E-3</v>
      </c>
      <c r="U22" s="118">
        <v>3.0000000000000001E-3</v>
      </c>
      <c r="V22" s="118">
        <v>3.0000000000000001E-3</v>
      </c>
      <c r="W22" s="118">
        <v>3.0000000000000001E-3</v>
      </c>
      <c r="X22" s="118">
        <v>3.0000000000000001E-3</v>
      </c>
      <c r="Y22" s="118">
        <v>3.0000000000000001E-3</v>
      </c>
      <c r="Z22" s="118">
        <v>3.0000000000000001E-3</v>
      </c>
      <c r="AA22" s="153">
        <v>3.0000000000000001E-3</v>
      </c>
      <c r="AB22" s="127"/>
    </row>
    <row r="23" spans="2:31" x14ac:dyDescent="0.25">
      <c r="B23" s="224"/>
      <c r="C23" s="152"/>
      <c r="D23" s="193" t="s">
        <v>4</v>
      </c>
      <c r="E23" s="152"/>
      <c r="F23" s="118">
        <v>0.155</v>
      </c>
      <c r="G23" s="118">
        <v>0.155</v>
      </c>
      <c r="H23" s="118">
        <v>0.155</v>
      </c>
      <c r="I23" s="118">
        <v>0.155</v>
      </c>
      <c r="J23" s="118">
        <v>0.155</v>
      </c>
      <c r="K23" s="118">
        <v>0.155</v>
      </c>
      <c r="L23" s="118">
        <v>0.155</v>
      </c>
      <c r="M23" s="118">
        <v>0.155</v>
      </c>
      <c r="N23" s="118">
        <v>0.155</v>
      </c>
      <c r="O23" s="118">
        <v>0.155</v>
      </c>
      <c r="P23" s="118">
        <v>0.155</v>
      </c>
      <c r="Q23" s="118">
        <v>0.155</v>
      </c>
      <c r="R23" s="118">
        <v>0.155</v>
      </c>
      <c r="S23" s="118">
        <v>0.155</v>
      </c>
      <c r="T23" s="118">
        <v>0.155</v>
      </c>
      <c r="U23" s="118">
        <v>0.155</v>
      </c>
      <c r="V23" s="118">
        <v>0.155</v>
      </c>
      <c r="W23" s="118">
        <v>0.155</v>
      </c>
      <c r="X23" s="118">
        <v>0.155</v>
      </c>
      <c r="Y23" s="118">
        <v>0.155</v>
      </c>
      <c r="Z23" s="118">
        <v>0.155</v>
      </c>
      <c r="AA23" s="153">
        <v>0.155</v>
      </c>
      <c r="AB23" s="127"/>
    </row>
    <row r="24" spans="2:31" x14ac:dyDescent="0.25">
      <c r="B24" s="224"/>
      <c r="C24" s="152"/>
      <c r="D24" s="193" t="s">
        <v>58</v>
      </c>
      <c r="E24" s="152"/>
      <c r="F24" s="119">
        <v>0.16500000000000001</v>
      </c>
      <c r="G24" s="119">
        <v>0.17499999999999999</v>
      </c>
      <c r="H24" s="119">
        <v>0.17499999999999999</v>
      </c>
      <c r="I24" s="119">
        <v>0.16500000000000001</v>
      </c>
      <c r="J24" s="119">
        <v>0.16500000000000001</v>
      </c>
      <c r="K24" s="119">
        <v>0.16500000000000001</v>
      </c>
      <c r="L24" s="119">
        <v>0.16500000000000001</v>
      </c>
      <c r="M24" s="119">
        <v>0.14499999999999999</v>
      </c>
      <c r="N24" s="119">
        <v>0.16500000000000001</v>
      </c>
      <c r="O24" s="119">
        <v>0.16500000000000001</v>
      </c>
      <c r="P24" s="119">
        <v>0.19500000000000001</v>
      </c>
      <c r="Q24" s="119">
        <v>0.2</v>
      </c>
      <c r="R24" s="119">
        <v>0.19</v>
      </c>
      <c r="S24" s="119">
        <v>0.2</v>
      </c>
      <c r="T24" s="119">
        <v>0.2</v>
      </c>
      <c r="U24" s="119">
        <v>0.2</v>
      </c>
      <c r="V24" s="119">
        <v>0.215</v>
      </c>
      <c r="W24" s="119">
        <v>0.22500000000000001</v>
      </c>
      <c r="X24" s="119">
        <v>0.22500000000000001</v>
      </c>
      <c r="Y24" s="119">
        <v>0.22</v>
      </c>
      <c r="Z24" s="119">
        <v>0.21</v>
      </c>
      <c r="AA24" s="154">
        <v>0.22</v>
      </c>
      <c r="AB24" s="128"/>
    </row>
    <row r="25" spans="2:31" x14ac:dyDescent="0.25">
      <c r="B25" s="224"/>
      <c r="C25" s="155"/>
      <c r="D25" s="194" t="s">
        <v>56</v>
      </c>
      <c r="E25" s="152"/>
      <c r="F25" s="118">
        <f>+F24*F23</f>
        <v>2.5575000000000001E-2</v>
      </c>
      <c r="G25" s="118">
        <f t="shared" ref="G25:AA25" si="15">+G24*G23</f>
        <v>2.7125E-2</v>
      </c>
      <c r="H25" s="118">
        <f t="shared" si="15"/>
        <v>2.7125E-2</v>
      </c>
      <c r="I25" s="118">
        <f t="shared" si="15"/>
        <v>2.5575000000000001E-2</v>
      </c>
      <c r="J25" s="118">
        <f t="shared" si="15"/>
        <v>2.5575000000000001E-2</v>
      </c>
      <c r="K25" s="118">
        <f t="shared" si="15"/>
        <v>2.5575000000000001E-2</v>
      </c>
      <c r="L25" s="118">
        <f t="shared" si="15"/>
        <v>2.5575000000000001E-2</v>
      </c>
      <c r="M25" s="118">
        <f t="shared" si="15"/>
        <v>2.2474999999999998E-2</v>
      </c>
      <c r="N25" s="118">
        <f t="shared" si="15"/>
        <v>2.5575000000000001E-2</v>
      </c>
      <c r="O25" s="118">
        <f t="shared" si="15"/>
        <v>2.5575000000000001E-2</v>
      </c>
      <c r="P25" s="118">
        <f t="shared" si="15"/>
        <v>3.0225000000000002E-2</v>
      </c>
      <c r="Q25" s="118">
        <f t="shared" si="15"/>
        <v>3.1E-2</v>
      </c>
      <c r="R25" s="118">
        <f t="shared" si="15"/>
        <v>2.945E-2</v>
      </c>
      <c r="S25" s="118">
        <f t="shared" si="15"/>
        <v>3.1E-2</v>
      </c>
      <c r="T25" s="118">
        <f t="shared" si="15"/>
        <v>3.1E-2</v>
      </c>
      <c r="U25" s="118">
        <f t="shared" si="15"/>
        <v>3.1E-2</v>
      </c>
      <c r="V25" s="118">
        <f t="shared" si="15"/>
        <v>3.3325E-2</v>
      </c>
      <c r="W25" s="118">
        <f t="shared" si="15"/>
        <v>3.4875000000000003E-2</v>
      </c>
      <c r="X25" s="118">
        <f t="shared" si="15"/>
        <v>3.4875000000000003E-2</v>
      </c>
      <c r="Y25" s="118">
        <f t="shared" si="15"/>
        <v>3.4099999999999998E-2</v>
      </c>
      <c r="Z25" s="118">
        <f t="shared" si="15"/>
        <v>3.2549999999999996E-2</v>
      </c>
      <c r="AA25" s="153">
        <f t="shared" si="15"/>
        <v>3.4099999999999998E-2</v>
      </c>
      <c r="AB25" s="128"/>
    </row>
    <row r="26" spans="2:31" x14ac:dyDescent="0.25">
      <c r="B26" s="224"/>
      <c r="C26" s="155"/>
      <c r="D26" s="194" t="s">
        <v>59</v>
      </c>
      <c r="E26" s="152"/>
      <c r="F26" s="119">
        <v>0.15</v>
      </c>
      <c r="G26" s="119">
        <v>0.15</v>
      </c>
      <c r="H26" s="119">
        <v>0.15</v>
      </c>
      <c r="I26" s="119">
        <v>0.15</v>
      </c>
      <c r="J26" s="119">
        <v>0.15</v>
      </c>
      <c r="K26" s="119">
        <v>0.15</v>
      </c>
      <c r="L26" s="119">
        <v>0.15</v>
      </c>
      <c r="M26" s="119">
        <v>0.15</v>
      </c>
      <c r="N26" s="119">
        <v>0.15</v>
      </c>
      <c r="O26" s="119">
        <v>0.15</v>
      </c>
      <c r="P26" s="119">
        <v>0.15</v>
      </c>
      <c r="Q26" s="119">
        <v>0.15</v>
      </c>
      <c r="R26" s="119">
        <v>0.15</v>
      </c>
      <c r="S26" s="119">
        <v>0.15</v>
      </c>
      <c r="T26" s="119">
        <v>0.15</v>
      </c>
      <c r="U26" s="119">
        <v>0.15</v>
      </c>
      <c r="V26" s="119">
        <v>0.15</v>
      </c>
      <c r="W26" s="119">
        <v>0.15</v>
      </c>
      <c r="X26" s="119">
        <v>0.15</v>
      </c>
      <c r="Y26" s="119">
        <v>0.15</v>
      </c>
      <c r="Z26" s="119">
        <v>0.15</v>
      </c>
      <c r="AA26" s="154">
        <v>0.15</v>
      </c>
      <c r="AB26" s="128"/>
    </row>
    <row r="27" spans="2:31" x14ac:dyDescent="0.25">
      <c r="B27" s="224"/>
      <c r="C27" s="155"/>
      <c r="D27" s="194" t="s">
        <v>60</v>
      </c>
      <c r="E27" s="152"/>
      <c r="F27" s="118">
        <f>+F26*(F25+F23)</f>
        <v>2.7086249999999996E-2</v>
      </c>
      <c r="G27" s="118">
        <f>+G26*(G25+G23)</f>
        <v>2.7318749999999999E-2</v>
      </c>
      <c r="H27" s="118">
        <f>+H26*(H25+H23)</f>
        <v>2.7318749999999999E-2</v>
      </c>
      <c r="I27" s="118">
        <f t="shared" ref="I27:AA27" si="16">+I26*(I25+I23)</f>
        <v>2.7086249999999996E-2</v>
      </c>
      <c r="J27" s="118">
        <f t="shared" si="16"/>
        <v>2.7086249999999996E-2</v>
      </c>
      <c r="K27" s="118">
        <f t="shared" si="16"/>
        <v>2.7086249999999996E-2</v>
      </c>
      <c r="L27" s="118">
        <f t="shared" si="16"/>
        <v>2.7086249999999996E-2</v>
      </c>
      <c r="M27" s="118">
        <f t="shared" si="16"/>
        <v>2.6621249999999999E-2</v>
      </c>
      <c r="N27" s="118">
        <f t="shared" si="16"/>
        <v>2.7086249999999996E-2</v>
      </c>
      <c r="O27" s="118">
        <f t="shared" si="16"/>
        <v>2.7086249999999996E-2</v>
      </c>
      <c r="P27" s="118">
        <f t="shared" si="16"/>
        <v>2.7783749999999999E-2</v>
      </c>
      <c r="Q27" s="118">
        <f t="shared" si="16"/>
        <v>2.7899999999999998E-2</v>
      </c>
      <c r="R27" s="118">
        <f t="shared" si="16"/>
        <v>2.7667500000000001E-2</v>
      </c>
      <c r="S27" s="118">
        <f t="shared" si="16"/>
        <v>2.7899999999999998E-2</v>
      </c>
      <c r="T27" s="118">
        <f t="shared" si="16"/>
        <v>2.7899999999999998E-2</v>
      </c>
      <c r="U27" s="118">
        <f t="shared" si="16"/>
        <v>2.7899999999999998E-2</v>
      </c>
      <c r="V27" s="118">
        <f t="shared" si="16"/>
        <v>2.8248749999999996E-2</v>
      </c>
      <c r="W27" s="118">
        <f t="shared" si="16"/>
        <v>2.848125E-2</v>
      </c>
      <c r="X27" s="118">
        <f t="shared" si="16"/>
        <v>2.848125E-2</v>
      </c>
      <c r="Y27" s="118">
        <f t="shared" si="16"/>
        <v>2.8364999999999998E-2</v>
      </c>
      <c r="Z27" s="118">
        <f t="shared" si="16"/>
        <v>2.8132499999999998E-2</v>
      </c>
      <c r="AA27" s="153">
        <f t="shared" si="16"/>
        <v>2.8364999999999998E-2</v>
      </c>
      <c r="AB27" s="128"/>
    </row>
    <row r="28" spans="2:31" x14ac:dyDescent="0.25">
      <c r="B28" s="224"/>
      <c r="C28" s="155"/>
      <c r="D28" s="194" t="s">
        <v>61</v>
      </c>
      <c r="E28" s="152"/>
      <c r="F28" s="118">
        <v>0.1331</v>
      </c>
      <c r="G28" s="118">
        <v>0.1331</v>
      </c>
      <c r="H28" s="118">
        <v>0.1331</v>
      </c>
      <c r="I28" s="118">
        <v>0.1331</v>
      </c>
      <c r="J28" s="118">
        <v>0.16500000000000001</v>
      </c>
      <c r="K28" s="118">
        <v>0.16500000000000001</v>
      </c>
      <c r="L28" s="118">
        <v>0.16500000000000001</v>
      </c>
      <c r="M28" s="118">
        <v>0.16500000000000001</v>
      </c>
      <c r="N28" s="118">
        <v>0.16500000000000001</v>
      </c>
      <c r="O28" s="118">
        <v>0.16500000000000001</v>
      </c>
      <c r="P28" s="118">
        <v>0.16500000000000001</v>
      </c>
      <c r="Q28" s="118">
        <v>0.16500000000000001</v>
      </c>
      <c r="R28" s="118">
        <v>0.16500000000000001</v>
      </c>
      <c r="S28" s="118">
        <v>0.16500000000000001</v>
      </c>
      <c r="T28" s="118">
        <v>0.16500000000000001</v>
      </c>
      <c r="U28" s="118">
        <v>0.16500000000000001</v>
      </c>
      <c r="V28" s="118">
        <v>0.16500000000000001</v>
      </c>
      <c r="W28" s="118">
        <v>0.16500000000000001</v>
      </c>
      <c r="X28" s="118">
        <v>0.16500000000000001</v>
      </c>
      <c r="Y28" s="118">
        <v>0.16500000000000001</v>
      </c>
      <c r="Z28" s="118">
        <v>0.16500000000000001</v>
      </c>
      <c r="AA28" s="153">
        <v>0.16500000000000001</v>
      </c>
      <c r="AB28" s="127"/>
    </row>
    <row r="29" spans="2:31" x14ac:dyDescent="0.25">
      <c r="B29" s="224"/>
      <c r="C29" s="155"/>
      <c r="D29" s="194" t="s">
        <v>54</v>
      </c>
      <c r="E29" s="152"/>
      <c r="F29" s="119">
        <v>0.185</v>
      </c>
      <c r="G29" s="119">
        <v>0.20499999999999999</v>
      </c>
      <c r="H29" s="119">
        <v>0.20499999999999999</v>
      </c>
      <c r="I29" s="119">
        <v>0.20499999999999999</v>
      </c>
      <c r="J29" s="119">
        <v>0.20499999999999999</v>
      </c>
      <c r="K29" s="119">
        <v>0.20499999999999999</v>
      </c>
      <c r="L29" s="119">
        <v>0.20499999999999999</v>
      </c>
      <c r="M29" s="119">
        <v>0.19</v>
      </c>
      <c r="N29" s="119">
        <v>0.23</v>
      </c>
      <c r="O29" s="119">
        <v>0.23</v>
      </c>
      <c r="P29" s="119">
        <v>0.23</v>
      </c>
      <c r="Q29" s="119">
        <v>0.23</v>
      </c>
      <c r="R29" s="119">
        <v>0.24</v>
      </c>
      <c r="S29" s="119">
        <v>0.26</v>
      </c>
      <c r="T29" s="119">
        <v>0.26</v>
      </c>
      <c r="U29" s="119">
        <v>0.26</v>
      </c>
      <c r="V29" s="119">
        <v>0.28999999999999998</v>
      </c>
      <c r="W29" s="119">
        <v>0.27</v>
      </c>
      <c r="X29" s="119">
        <v>0.27</v>
      </c>
      <c r="Y29" s="119">
        <v>0.23499999999999999</v>
      </c>
      <c r="Z29" s="119">
        <v>0.26</v>
      </c>
      <c r="AA29" s="154">
        <v>0.26</v>
      </c>
      <c r="AB29" s="128"/>
      <c r="AC29" s="127"/>
      <c r="AD29" s="127"/>
      <c r="AE29" s="127"/>
    </row>
    <row r="30" spans="2:31" x14ac:dyDescent="0.25">
      <c r="B30" s="224"/>
      <c r="C30" s="155"/>
      <c r="D30" s="194" t="s">
        <v>55</v>
      </c>
      <c r="E30" s="152"/>
      <c r="F30" s="118">
        <f>+F29*F28</f>
        <v>2.46235E-2</v>
      </c>
      <c r="G30" s="118">
        <f>+G29*G28</f>
        <v>2.7285499999999997E-2</v>
      </c>
      <c r="H30" s="118">
        <f>+H29*H28</f>
        <v>2.7285499999999997E-2</v>
      </c>
      <c r="I30" s="118">
        <f t="shared" ref="I30:AA30" si="17">+I29*I28</f>
        <v>2.7285499999999997E-2</v>
      </c>
      <c r="J30" s="118">
        <f t="shared" si="17"/>
        <v>3.3825000000000001E-2</v>
      </c>
      <c r="K30" s="118">
        <f t="shared" si="17"/>
        <v>3.3825000000000001E-2</v>
      </c>
      <c r="L30" s="118">
        <f t="shared" si="17"/>
        <v>3.3825000000000001E-2</v>
      </c>
      <c r="M30" s="118">
        <f t="shared" si="17"/>
        <v>3.1350000000000003E-2</v>
      </c>
      <c r="N30" s="118">
        <f t="shared" si="17"/>
        <v>3.7950000000000005E-2</v>
      </c>
      <c r="O30" s="118">
        <f t="shared" si="17"/>
        <v>3.7950000000000005E-2</v>
      </c>
      <c r="P30" s="118">
        <f t="shared" si="17"/>
        <v>3.7950000000000005E-2</v>
      </c>
      <c r="Q30" s="118">
        <f t="shared" si="17"/>
        <v>3.7950000000000005E-2</v>
      </c>
      <c r="R30" s="118">
        <f t="shared" si="17"/>
        <v>3.9600000000000003E-2</v>
      </c>
      <c r="S30" s="118">
        <f t="shared" si="17"/>
        <v>4.2900000000000001E-2</v>
      </c>
      <c r="T30" s="118">
        <f t="shared" si="17"/>
        <v>4.2900000000000001E-2</v>
      </c>
      <c r="U30" s="118">
        <f t="shared" si="17"/>
        <v>4.2900000000000001E-2</v>
      </c>
      <c r="V30" s="118">
        <f t="shared" si="17"/>
        <v>4.7849999999999997E-2</v>
      </c>
      <c r="W30" s="118">
        <f t="shared" si="17"/>
        <v>4.4550000000000006E-2</v>
      </c>
      <c r="X30" s="118">
        <f t="shared" si="17"/>
        <v>4.4550000000000006E-2</v>
      </c>
      <c r="Y30" s="118">
        <f t="shared" si="17"/>
        <v>3.8774999999999997E-2</v>
      </c>
      <c r="Z30" s="118">
        <f t="shared" si="17"/>
        <v>4.2900000000000001E-2</v>
      </c>
      <c r="AA30" s="153">
        <f t="shared" si="17"/>
        <v>4.2900000000000001E-2</v>
      </c>
      <c r="AB30" s="128"/>
      <c r="AC30" s="127"/>
      <c r="AD30" s="127"/>
      <c r="AE30" s="127"/>
    </row>
    <row r="31" spans="2:31" ht="15.75" thickBot="1" x14ac:dyDescent="0.3">
      <c r="B31" s="225"/>
      <c r="C31" s="155"/>
      <c r="D31" s="195" t="s">
        <v>51</v>
      </c>
      <c r="E31" s="206">
        <f>+AVERAGE(F31:AA31)</f>
        <v>2.5122906136363636</v>
      </c>
      <c r="F31" s="145">
        <f>+F30+F28+F27+F25+F23+F22+F21</f>
        <v>2.33148475</v>
      </c>
      <c r="G31" s="145">
        <f>+G30+G28+G27+G25+G23+G22+G21</f>
        <v>2.27682925</v>
      </c>
      <c r="H31" s="145">
        <f>+H30+H28+H27+H25+H23+H22+H21</f>
        <v>2.1778292499999998</v>
      </c>
      <c r="I31" s="145">
        <f t="shared" ref="I31:AA31" si="18">+I30+I28+I27+I25+I23+I22+I21</f>
        <v>2.22284675</v>
      </c>
      <c r="J31" s="145">
        <f t="shared" si="18"/>
        <v>2.2157862499999998</v>
      </c>
      <c r="K31" s="145">
        <f t="shared" si="18"/>
        <v>2.1121862500000002</v>
      </c>
      <c r="L31" s="145">
        <f t="shared" si="18"/>
        <v>2.0318662500000002</v>
      </c>
      <c r="M31" s="145">
        <f t="shared" si="18"/>
        <v>2.2003462499999999</v>
      </c>
      <c r="N31" s="145">
        <f t="shared" si="18"/>
        <v>2.4871112499999999</v>
      </c>
      <c r="O31" s="145">
        <f t="shared" si="18"/>
        <v>2.5208812500000004</v>
      </c>
      <c r="P31" s="145">
        <f t="shared" si="18"/>
        <v>2.5780067500000001</v>
      </c>
      <c r="Q31" s="145">
        <f t="shared" si="18"/>
        <v>2.4578499999999996</v>
      </c>
      <c r="R31" s="145">
        <f t="shared" si="18"/>
        <v>2.5489074999999999</v>
      </c>
      <c r="S31" s="145">
        <f t="shared" si="18"/>
        <v>2.5079580000000004</v>
      </c>
      <c r="T31" s="145">
        <f t="shared" si="18"/>
        <v>2.5079580000000004</v>
      </c>
      <c r="U31" s="145">
        <f t="shared" si="18"/>
        <v>2.7340860000000005</v>
      </c>
      <c r="V31" s="145">
        <f t="shared" si="18"/>
        <v>2.84924175</v>
      </c>
      <c r="W31" s="145">
        <f t="shared" si="18"/>
        <v>3.5599542500000001</v>
      </c>
      <c r="X31" s="145">
        <f t="shared" si="18"/>
        <v>2.7315112500000001</v>
      </c>
      <c r="Y31" s="145">
        <f t="shared" si="18"/>
        <v>2.6488050000000003</v>
      </c>
      <c r="Z31" s="145">
        <f t="shared" si="18"/>
        <v>2.7345824999999997</v>
      </c>
      <c r="AA31" s="157">
        <f t="shared" si="18"/>
        <v>2.834365</v>
      </c>
      <c r="AB31" s="127"/>
      <c r="AC31" s="127"/>
      <c r="AD31" s="127"/>
      <c r="AE31" s="127"/>
    </row>
    <row r="32" spans="2:31" ht="15.75" thickTop="1" x14ac:dyDescent="0.25">
      <c r="B32" s="226" t="s">
        <v>43</v>
      </c>
      <c r="C32" s="158" t="s">
        <v>41</v>
      </c>
      <c r="D32" s="185" t="s">
        <v>40</v>
      </c>
      <c r="E32" s="158"/>
      <c r="F32" s="137" t="s">
        <v>46</v>
      </c>
      <c r="G32" s="137" t="s">
        <v>46</v>
      </c>
      <c r="H32" s="137" t="s">
        <v>46</v>
      </c>
      <c r="I32" s="137" t="s">
        <v>46</v>
      </c>
      <c r="J32" s="137">
        <v>1.6252</v>
      </c>
      <c r="K32" s="137">
        <v>1.5760000000000001</v>
      </c>
      <c r="L32" s="137">
        <v>1.6214</v>
      </c>
      <c r="M32" s="137">
        <v>1.7078</v>
      </c>
      <c r="N32" s="137" t="s">
        <v>46</v>
      </c>
      <c r="O32" s="137" t="s">
        <v>46</v>
      </c>
      <c r="P32" s="137" t="s">
        <v>46</v>
      </c>
      <c r="Q32" s="137" t="s">
        <v>46</v>
      </c>
      <c r="R32" s="137" t="s">
        <v>46</v>
      </c>
      <c r="S32" s="137" t="s">
        <v>46</v>
      </c>
      <c r="T32" s="137" t="s">
        <v>46</v>
      </c>
      <c r="U32" s="137" t="s">
        <v>46</v>
      </c>
      <c r="V32" s="137">
        <v>2.15</v>
      </c>
      <c r="W32" s="137">
        <v>2.285714</v>
      </c>
      <c r="X32" s="137">
        <v>2.3954550000000001</v>
      </c>
      <c r="Y32" s="137">
        <v>2.4</v>
      </c>
      <c r="Z32" s="137">
        <v>2.4079999999999999</v>
      </c>
      <c r="AA32" s="159" t="s">
        <v>46</v>
      </c>
      <c r="AB32" s="127"/>
    </row>
    <row r="33" spans="2:29" x14ac:dyDescent="0.25">
      <c r="B33" s="227"/>
      <c r="C33" s="160"/>
      <c r="D33" s="186" t="s">
        <v>24</v>
      </c>
      <c r="E33" s="160"/>
      <c r="F33" s="99" t="s">
        <v>46</v>
      </c>
      <c r="G33" s="99" t="s">
        <v>46</v>
      </c>
      <c r="H33" s="99" t="s">
        <v>46</v>
      </c>
      <c r="I33" s="99" t="s">
        <v>46</v>
      </c>
      <c r="J33" s="99">
        <v>3.0000000000000001E-3</v>
      </c>
      <c r="K33" s="99">
        <v>3.0000000000000001E-3</v>
      </c>
      <c r="L33" s="99">
        <v>3.0000000000000001E-3</v>
      </c>
      <c r="M33" s="99">
        <v>3.0000000000000001E-3</v>
      </c>
      <c r="N33" s="99" t="s">
        <v>46</v>
      </c>
      <c r="O33" s="99" t="s">
        <v>46</v>
      </c>
      <c r="P33" s="99" t="s">
        <v>46</v>
      </c>
      <c r="Q33" s="99" t="s">
        <v>46</v>
      </c>
      <c r="R33" s="99" t="s">
        <v>46</v>
      </c>
      <c r="S33" s="99" t="s">
        <v>46</v>
      </c>
      <c r="T33" s="99" t="s">
        <v>46</v>
      </c>
      <c r="U33" s="99" t="s">
        <v>46</v>
      </c>
      <c r="V33" s="99">
        <v>3.0000000000000001E-3</v>
      </c>
      <c r="W33" s="99">
        <v>3.0000000000000001E-3</v>
      </c>
      <c r="X33" s="99">
        <v>3.0000000000000001E-3</v>
      </c>
      <c r="Y33" s="99">
        <v>3.0000000000000001E-3</v>
      </c>
      <c r="Z33" s="99">
        <v>3.0000000000000001E-3</v>
      </c>
      <c r="AA33" s="161" t="s">
        <v>46</v>
      </c>
      <c r="AB33" s="127"/>
    </row>
    <row r="34" spans="2:29" x14ac:dyDescent="0.25">
      <c r="B34" s="227"/>
      <c r="C34" s="160"/>
      <c r="D34" s="186" t="s">
        <v>50</v>
      </c>
      <c r="E34" s="160"/>
      <c r="F34" s="125" t="s">
        <v>46</v>
      </c>
      <c r="G34" s="125" t="s">
        <v>46</v>
      </c>
      <c r="H34" s="125" t="s">
        <v>46</v>
      </c>
      <c r="I34" s="125" t="s">
        <v>46</v>
      </c>
      <c r="J34" s="125">
        <v>0.05</v>
      </c>
      <c r="K34" s="125">
        <v>0.05</v>
      </c>
      <c r="L34" s="125">
        <v>0.05</v>
      </c>
      <c r="M34" s="125">
        <v>0.05</v>
      </c>
      <c r="N34" s="125" t="s">
        <v>46</v>
      </c>
      <c r="O34" s="125" t="s">
        <v>46</v>
      </c>
      <c r="P34" s="125" t="s">
        <v>46</v>
      </c>
      <c r="Q34" s="125" t="s">
        <v>46</v>
      </c>
      <c r="R34" s="125" t="s">
        <v>46</v>
      </c>
      <c r="S34" s="125" t="s">
        <v>46</v>
      </c>
      <c r="T34" s="125" t="s">
        <v>46</v>
      </c>
      <c r="U34" s="125" t="s">
        <v>46</v>
      </c>
      <c r="V34" s="125">
        <v>0.05</v>
      </c>
      <c r="W34" s="125">
        <v>0.05</v>
      </c>
      <c r="X34" s="125">
        <v>0.05</v>
      </c>
      <c r="Y34" s="125">
        <v>0.05</v>
      </c>
      <c r="Z34" s="125">
        <v>0.05</v>
      </c>
      <c r="AA34" s="162" t="s">
        <v>46</v>
      </c>
      <c r="AB34" s="127"/>
    </row>
    <row r="35" spans="2:29" x14ac:dyDescent="0.25">
      <c r="B35" s="227"/>
      <c r="C35" s="177"/>
      <c r="D35" s="186" t="s">
        <v>53</v>
      </c>
      <c r="E35" s="160"/>
      <c r="F35" s="100" t="s">
        <v>46</v>
      </c>
      <c r="G35" s="100" t="s">
        <v>46</v>
      </c>
      <c r="H35" s="100" t="s">
        <v>46</v>
      </c>
      <c r="I35" s="100" t="s">
        <v>46</v>
      </c>
      <c r="J35" s="99">
        <v>0.03</v>
      </c>
      <c r="K35" s="99">
        <v>0.03</v>
      </c>
      <c r="L35" s="99">
        <v>0.03</v>
      </c>
      <c r="M35" s="99">
        <v>0.03</v>
      </c>
      <c r="N35" s="99" t="s">
        <v>46</v>
      </c>
      <c r="O35" s="99" t="s">
        <v>46</v>
      </c>
      <c r="P35" s="99" t="s">
        <v>46</v>
      </c>
      <c r="Q35" s="99" t="s">
        <v>46</v>
      </c>
      <c r="R35" s="99" t="s">
        <v>46</v>
      </c>
      <c r="S35" s="99" t="s">
        <v>46</v>
      </c>
      <c r="T35" s="99" t="s">
        <v>46</v>
      </c>
      <c r="U35" s="99" t="s">
        <v>46</v>
      </c>
      <c r="V35" s="99">
        <v>0.03</v>
      </c>
      <c r="W35" s="99">
        <v>0.03</v>
      </c>
      <c r="X35" s="99">
        <v>0.03</v>
      </c>
      <c r="Y35" s="99">
        <v>0.03</v>
      </c>
      <c r="Z35" s="99">
        <v>0.03</v>
      </c>
      <c r="AA35" s="161" t="s">
        <v>46</v>
      </c>
      <c r="AB35" s="127"/>
    </row>
    <row r="36" spans="2:29" x14ac:dyDescent="0.25">
      <c r="B36" s="227"/>
      <c r="C36" s="177"/>
      <c r="D36" s="186" t="s">
        <v>54</v>
      </c>
      <c r="E36" s="160"/>
      <c r="F36" s="100" t="s">
        <v>46</v>
      </c>
      <c r="G36" s="100" t="s">
        <v>46</v>
      </c>
      <c r="H36" s="100" t="s">
        <v>46</v>
      </c>
      <c r="I36" s="100" t="s">
        <v>46</v>
      </c>
      <c r="J36" s="100">
        <v>0.20499999999999999</v>
      </c>
      <c r="K36" s="100">
        <v>0.20499999999999999</v>
      </c>
      <c r="L36" s="100">
        <v>0.20499999999999999</v>
      </c>
      <c r="M36" s="100">
        <v>0.19</v>
      </c>
      <c r="N36" s="99" t="s">
        <v>46</v>
      </c>
      <c r="O36" s="99" t="s">
        <v>46</v>
      </c>
      <c r="P36" s="99" t="s">
        <v>46</v>
      </c>
      <c r="Q36" s="99" t="s">
        <v>46</v>
      </c>
      <c r="R36" s="99" t="s">
        <v>46</v>
      </c>
      <c r="S36" s="99" t="s">
        <v>46</v>
      </c>
      <c r="T36" s="99" t="s">
        <v>46</v>
      </c>
      <c r="U36" s="99" t="s">
        <v>46</v>
      </c>
      <c r="V36" s="100">
        <v>0.28999999999999998</v>
      </c>
      <c r="W36" s="100">
        <v>0.27</v>
      </c>
      <c r="X36" s="100">
        <v>0.27</v>
      </c>
      <c r="Y36" s="100">
        <v>0.23499999999999999</v>
      </c>
      <c r="Z36" s="100">
        <v>0.26</v>
      </c>
      <c r="AA36" s="163" t="s">
        <v>46</v>
      </c>
      <c r="AB36" s="128"/>
      <c r="AC36" s="127"/>
    </row>
    <row r="37" spans="2:29" x14ac:dyDescent="0.25">
      <c r="B37" s="227"/>
      <c r="C37" s="177"/>
      <c r="D37" s="187" t="s">
        <v>55</v>
      </c>
      <c r="E37" s="164"/>
      <c r="F37" s="100" t="s">
        <v>46</v>
      </c>
      <c r="G37" s="100" t="s">
        <v>46</v>
      </c>
      <c r="H37" s="100" t="s">
        <v>46</v>
      </c>
      <c r="I37" s="100" t="s">
        <v>46</v>
      </c>
      <c r="J37" s="99">
        <f>+J35*J36</f>
        <v>6.1499999999999992E-3</v>
      </c>
      <c r="K37" s="99">
        <f t="shared" ref="K37:M37" si="19">+K35*K36</f>
        <v>6.1499999999999992E-3</v>
      </c>
      <c r="L37" s="99">
        <f t="shared" si="19"/>
        <v>6.1499999999999992E-3</v>
      </c>
      <c r="M37" s="99">
        <f t="shared" si="19"/>
        <v>5.7000000000000002E-3</v>
      </c>
      <c r="N37" s="99" t="s">
        <v>46</v>
      </c>
      <c r="O37" s="99" t="s">
        <v>46</v>
      </c>
      <c r="P37" s="99" t="s">
        <v>46</v>
      </c>
      <c r="Q37" s="99" t="s">
        <v>46</v>
      </c>
      <c r="R37" s="99" t="s">
        <v>46</v>
      </c>
      <c r="S37" s="99" t="s">
        <v>46</v>
      </c>
      <c r="T37" s="99" t="s">
        <v>46</v>
      </c>
      <c r="U37" s="99" t="s">
        <v>46</v>
      </c>
      <c r="V37" s="99">
        <f t="shared" ref="V37:Z37" si="20">+V35*V36</f>
        <v>8.6999999999999994E-3</v>
      </c>
      <c r="W37" s="99">
        <f t="shared" si="20"/>
        <v>8.0999999999999996E-3</v>
      </c>
      <c r="X37" s="99">
        <f t="shared" si="20"/>
        <v>8.0999999999999996E-3</v>
      </c>
      <c r="Y37" s="99">
        <f t="shared" si="20"/>
        <v>7.049999999999999E-3</v>
      </c>
      <c r="Z37" s="99">
        <f t="shared" si="20"/>
        <v>7.7999999999999996E-3</v>
      </c>
      <c r="AA37" s="163" t="s">
        <v>46</v>
      </c>
      <c r="AB37" s="128"/>
      <c r="AC37" s="127"/>
    </row>
    <row r="38" spans="2:29" ht="15.75" thickBot="1" x14ac:dyDescent="0.3">
      <c r="B38" s="227"/>
      <c r="C38" s="178"/>
      <c r="D38" s="188" t="s">
        <v>51</v>
      </c>
      <c r="E38" s="204">
        <f>+AVERAGE(F38:AA38)</f>
        <v>2.1089409999999997</v>
      </c>
      <c r="F38" s="138" t="s">
        <v>46</v>
      </c>
      <c r="G38" s="138" t="s">
        <v>46</v>
      </c>
      <c r="H38" s="138" t="s">
        <v>46</v>
      </c>
      <c r="I38" s="138" t="s">
        <v>46</v>
      </c>
      <c r="J38" s="139">
        <f>+J37+J35+J34+J33+J32</f>
        <v>1.71435</v>
      </c>
      <c r="K38" s="139">
        <f t="shared" ref="K38:M38" si="21">+K37+K35+K34+K33+K32</f>
        <v>1.6651500000000001</v>
      </c>
      <c r="L38" s="139">
        <f t="shared" si="21"/>
        <v>1.71055</v>
      </c>
      <c r="M38" s="139">
        <f t="shared" si="21"/>
        <v>1.7965</v>
      </c>
      <c r="N38" s="138" t="s">
        <v>46</v>
      </c>
      <c r="O38" s="138" t="s">
        <v>46</v>
      </c>
      <c r="P38" s="138" t="s">
        <v>46</v>
      </c>
      <c r="Q38" s="138" t="s">
        <v>46</v>
      </c>
      <c r="R38" s="138" t="s">
        <v>46</v>
      </c>
      <c r="S38" s="138" t="s">
        <v>46</v>
      </c>
      <c r="T38" s="138" t="s">
        <v>46</v>
      </c>
      <c r="U38" s="138" t="s">
        <v>46</v>
      </c>
      <c r="V38" s="139">
        <f t="shared" ref="V38:Z38" si="22">+V37+V35+V34+V33+V32</f>
        <v>2.2416999999999998</v>
      </c>
      <c r="W38" s="139">
        <f t="shared" si="22"/>
        <v>2.376814</v>
      </c>
      <c r="X38" s="139">
        <f t="shared" si="22"/>
        <v>2.4865550000000001</v>
      </c>
      <c r="Y38" s="139">
        <f t="shared" si="22"/>
        <v>2.4900500000000001</v>
      </c>
      <c r="Z38" s="139">
        <f t="shared" si="22"/>
        <v>2.4988000000000001</v>
      </c>
      <c r="AA38" s="166" t="s">
        <v>46</v>
      </c>
      <c r="AB38" s="128"/>
      <c r="AC38" s="127"/>
    </row>
    <row r="39" spans="2:29" ht="15.75" thickTop="1" x14ac:dyDescent="0.25">
      <c r="B39" s="227"/>
      <c r="C39" s="179" t="s">
        <v>44</v>
      </c>
      <c r="D39" s="196" t="s">
        <v>40</v>
      </c>
      <c r="E39" s="179"/>
      <c r="F39" s="147">
        <v>1.75</v>
      </c>
      <c r="G39" s="147">
        <v>1.7969999999999999</v>
      </c>
      <c r="H39" s="147">
        <v>1.712</v>
      </c>
      <c r="I39" s="147">
        <v>1.7315</v>
      </c>
      <c r="J39" s="147" t="s">
        <v>46</v>
      </c>
      <c r="K39" s="147" t="s">
        <v>46</v>
      </c>
      <c r="L39" s="147" t="s">
        <v>46</v>
      </c>
      <c r="M39" s="147" t="s">
        <v>46</v>
      </c>
      <c r="N39" s="147">
        <v>1.87375</v>
      </c>
      <c r="O39" s="147">
        <v>1.9113599999999999</v>
      </c>
      <c r="P39" s="147">
        <v>2.0394999999999999</v>
      </c>
      <c r="Q39" s="147">
        <v>2.0213000000000001</v>
      </c>
      <c r="R39" s="147">
        <v>2.1735699999999998</v>
      </c>
      <c r="S39" s="147">
        <v>2.2036799999999999</v>
      </c>
      <c r="T39" s="147">
        <v>2.1880950000000001</v>
      </c>
      <c r="U39" s="147">
        <v>2.1752379999999998</v>
      </c>
      <c r="V39" s="147" t="s">
        <v>46</v>
      </c>
      <c r="W39" s="147" t="s">
        <v>46</v>
      </c>
      <c r="X39" s="147" t="s">
        <v>46</v>
      </c>
      <c r="Y39" s="147" t="s">
        <v>46</v>
      </c>
      <c r="Z39" s="147" t="s">
        <v>46</v>
      </c>
      <c r="AA39" s="180">
        <v>2.4990000000000001</v>
      </c>
      <c r="AB39" s="127"/>
    </row>
    <row r="40" spans="2:29" x14ac:dyDescent="0.25">
      <c r="B40" s="227"/>
      <c r="C40" s="169"/>
      <c r="D40" s="190" t="s">
        <v>24</v>
      </c>
      <c r="E40" s="169"/>
      <c r="F40" s="109">
        <v>3.0000000000000001E-3</v>
      </c>
      <c r="G40" s="109">
        <v>3.0000000000000001E-3</v>
      </c>
      <c r="H40" s="109">
        <v>3.0000000000000001E-3</v>
      </c>
      <c r="I40" s="109">
        <v>3.0000000000000001E-3</v>
      </c>
      <c r="J40" s="109" t="s">
        <v>46</v>
      </c>
      <c r="K40" s="109" t="s">
        <v>46</v>
      </c>
      <c r="L40" s="109" t="s">
        <v>46</v>
      </c>
      <c r="M40" s="109" t="s">
        <v>46</v>
      </c>
      <c r="N40" s="109">
        <v>3.0000000000000001E-3</v>
      </c>
      <c r="O40" s="109">
        <v>3.0000000000000001E-3</v>
      </c>
      <c r="P40" s="109">
        <v>3.0000000000000001E-3</v>
      </c>
      <c r="Q40" s="109">
        <v>3.0000000000000001E-3</v>
      </c>
      <c r="R40" s="109">
        <v>3.0000000000000001E-3</v>
      </c>
      <c r="S40" s="109">
        <v>3.0000000000000001E-3</v>
      </c>
      <c r="T40" s="109">
        <v>3.0000000000000001E-3</v>
      </c>
      <c r="U40" s="109">
        <v>3.0000000000000001E-3</v>
      </c>
      <c r="V40" s="109" t="s">
        <v>46</v>
      </c>
      <c r="W40" s="109" t="s">
        <v>46</v>
      </c>
      <c r="X40" s="109" t="s">
        <v>46</v>
      </c>
      <c r="Y40" s="109" t="s">
        <v>46</v>
      </c>
      <c r="Z40" s="109" t="s">
        <v>46</v>
      </c>
      <c r="AA40" s="170">
        <v>3.0000000000000001E-3</v>
      </c>
      <c r="AB40" s="127"/>
    </row>
    <row r="41" spans="2:29" x14ac:dyDescent="0.25">
      <c r="B41" s="227"/>
      <c r="C41" s="169"/>
      <c r="D41" s="190" t="s">
        <v>50</v>
      </c>
      <c r="E41" s="169"/>
      <c r="F41" s="126">
        <v>0.04</v>
      </c>
      <c r="G41" s="126">
        <v>0.05</v>
      </c>
      <c r="H41" s="126">
        <v>0.05</v>
      </c>
      <c r="I41" s="126">
        <v>0.05</v>
      </c>
      <c r="J41" s="126" t="s">
        <v>46</v>
      </c>
      <c r="K41" s="126" t="s">
        <v>46</v>
      </c>
      <c r="L41" s="126" t="s">
        <v>46</v>
      </c>
      <c r="M41" s="126" t="s">
        <v>46</v>
      </c>
      <c r="N41" s="126">
        <v>0.05</v>
      </c>
      <c r="O41" s="126">
        <v>0.05</v>
      </c>
      <c r="P41" s="126">
        <v>0.05</v>
      </c>
      <c r="Q41" s="126">
        <v>0.05</v>
      </c>
      <c r="R41" s="126">
        <v>0.05</v>
      </c>
      <c r="S41" s="126">
        <v>0.05</v>
      </c>
      <c r="T41" s="126">
        <v>0.05</v>
      </c>
      <c r="U41" s="126">
        <v>0.05</v>
      </c>
      <c r="V41" s="126" t="s">
        <v>46</v>
      </c>
      <c r="W41" s="126" t="s">
        <v>46</v>
      </c>
      <c r="X41" s="126" t="s">
        <v>46</v>
      </c>
      <c r="Y41" s="126" t="s">
        <v>46</v>
      </c>
      <c r="Z41" s="126" t="s">
        <v>46</v>
      </c>
      <c r="AA41" s="171">
        <v>0.05</v>
      </c>
      <c r="AB41" s="127"/>
    </row>
    <row r="42" spans="2:29" x14ac:dyDescent="0.25">
      <c r="B42" s="227"/>
      <c r="C42" s="167"/>
      <c r="D42" s="189" t="s">
        <v>61</v>
      </c>
      <c r="E42" s="169"/>
      <c r="F42" s="109">
        <v>2.5000000000000001E-2</v>
      </c>
      <c r="G42" s="109">
        <v>2.5000000000000001E-2</v>
      </c>
      <c r="H42" s="109">
        <v>2.5000000000000001E-2</v>
      </c>
      <c r="I42" s="109">
        <v>2.5000000000000001E-2</v>
      </c>
      <c r="J42" s="109" t="s">
        <v>46</v>
      </c>
      <c r="K42" s="109" t="s">
        <v>46</v>
      </c>
      <c r="L42" s="109" t="s">
        <v>46</v>
      </c>
      <c r="M42" s="109" t="s">
        <v>46</v>
      </c>
      <c r="N42" s="109">
        <v>0.03</v>
      </c>
      <c r="O42" s="109">
        <v>0.03</v>
      </c>
      <c r="P42" s="109">
        <v>0.03</v>
      </c>
      <c r="Q42" s="109">
        <v>0.03</v>
      </c>
      <c r="R42" s="109">
        <v>0.03</v>
      </c>
      <c r="S42" s="109">
        <v>0.03</v>
      </c>
      <c r="T42" s="109">
        <v>0.03</v>
      </c>
      <c r="U42" s="109">
        <v>0.03</v>
      </c>
      <c r="V42" s="109" t="s">
        <v>46</v>
      </c>
      <c r="W42" s="109" t="s">
        <v>46</v>
      </c>
      <c r="X42" s="109" t="s">
        <v>46</v>
      </c>
      <c r="Y42" s="109" t="s">
        <v>46</v>
      </c>
      <c r="Z42" s="109" t="s">
        <v>46</v>
      </c>
      <c r="AA42" s="170">
        <v>0.03</v>
      </c>
      <c r="AB42" s="127"/>
    </row>
    <row r="43" spans="2:29" x14ac:dyDescent="0.25">
      <c r="B43" s="227"/>
      <c r="C43" s="167"/>
      <c r="D43" s="189" t="s">
        <v>54</v>
      </c>
      <c r="E43" s="169"/>
      <c r="F43" s="111">
        <v>0.185</v>
      </c>
      <c r="G43" s="111">
        <v>0.20499999999999999</v>
      </c>
      <c r="H43" s="111">
        <v>0.20499999999999999</v>
      </c>
      <c r="I43" s="111">
        <v>0.20499999999999999</v>
      </c>
      <c r="J43" s="112" t="s">
        <v>46</v>
      </c>
      <c r="K43" s="112" t="s">
        <v>46</v>
      </c>
      <c r="L43" s="112" t="s">
        <v>46</v>
      </c>
      <c r="M43" s="112" t="s">
        <v>46</v>
      </c>
      <c r="N43" s="111">
        <v>0.23</v>
      </c>
      <c r="O43" s="111">
        <v>0.23</v>
      </c>
      <c r="P43" s="111">
        <v>0.23</v>
      </c>
      <c r="Q43" s="111">
        <v>0.23</v>
      </c>
      <c r="R43" s="111">
        <v>0.24</v>
      </c>
      <c r="S43" s="111">
        <v>0.26</v>
      </c>
      <c r="T43" s="111">
        <v>0.26</v>
      </c>
      <c r="U43" s="111">
        <v>0.26</v>
      </c>
      <c r="V43" s="112" t="s">
        <v>46</v>
      </c>
      <c r="W43" s="112" t="s">
        <v>46</v>
      </c>
      <c r="X43" s="112" t="s">
        <v>46</v>
      </c>
      <c r="Y43" s="112" t="s">
        <v>46</v>
      </c>
      <c r="Z43" s="112" t="s">
        <v>46</v>
      </c>
      <c r="AA43" s="172">
        <v>0.26</v>
      </c>
      <c r="AB43" s="128"/>
      <c r="AC43" s="127"/>
    </row>
    <row r="44" spans="2:29" x14ac:dyDescent="0.25">
      <c r="B44" s="227"/>
      <c r="C44" s="167"/>
      <c r="D44" s="189" t="s">
        <v>57</v>
      </c>
      <c r="E44" s="169"/>
      <c r="F44" s="109">
        <f>+F42*F43</f>
        <v>4.6249999999999998E-3</v>
      </c>
      <c r="G44" s="109">
        <f t="shared" ref="G44" si="23">+G42*G43</f>
        <v>5.1250000000000002E-3</v>
      </c>
      <c r="H44" s="109">
        <f t="shared" ref="H44" si="24">+H42*H43</f>
        <v>5.1250000000000002E-3</v>
      </c>
      <c r="I44" s="109">
        <f t="shared" ref="I44" si="25">+I42*I43</f>
        <v>5.1250000000000002E-3</v>
      </c>
      <c r="J44" s="112" t="s">
        <v>46</v>
      </c>
      <c r="K44" s="112" t="s">
        <v>46</v>
      </c>
      <c r="L44" s="112" t="s">
        <v>46</v>
      </c>
      <c r="M44" s="112" t="s">
        <v>46</v>
      </c>
      <c r="N44" s="109">
        <f t="shared" ref="N44" si="26">+N42*N43</f>
        <v>6.8999999999999999E-3</v>
      </c>
      <c r="O44" s="109">
        <f t="shared" ref="O44" si="27">+O42*O43</f>
        <v>6.8999999999999999E-3</v>
      </c>
      <c r="P44" s="109">
        <f t="shared" ref="P44" si="28">+P42*P43</f>
        <v>6.8999999999999999E-3</v>
      </c>
      <c r="Q44" s="109">
        <f t="shared" ref="Q44" si="29">+Q42*Q43</f>
        <v>6.8999999999999999E-3</v>
      </c>
      <c r="R44" s="109">
        <f t="shared" ref="R44" si="30">+R42*R43</f>
        <v>7.1999999999999998E-3</v>
      </c>
      <c r="S44" s="109">
        <f t="shared" ref="S44" si="31">+S42*S43</f>
        <v>7.7999999999999996E-3</v>
      </c>
      <c r="T44" s="109">
        <f t="shared" ref="T44" si="32">+T42*T43</f>
        <v>7.7999999999999996E-3</v>
      </c>
      <c r="U44" s="109">
        <f t="shared" ref="U44" si="33">+U42*U43</f>
        <v>7.7999999999999996E-3</v>
      </c>
      <c r="V44" s="112" t="s">
        <v>46</v>
      </c>
      <c r="W44" s="112" t="s">
        <v>46</v>
      </c>
      <c r="X44" s="112" t="s">
        <v>46</v>
      </c>
      <c r="Y44" s="112" t="s">
        <v>46</v>
      </c>
      <c r="Z44" s="112" t="s">
        <v>46</v>
      </c>
      <c r="AA44" s="170">
        <f t="shared" ref="AA44" si="34">+AA42*AA43</f>
        <v>7.7999999999999996E-3</v>
      </c>
      <c r="AB44" s="128"/>
      <c r="AC44" s="127"/>
    </row>
    <row r="45" spans="2:29" ht="15.75" thickBot="1" x14ac:dyDescent="0.3">
      <c r="B45" s="227"/>
      <c r="C45" s="181"/>
      <c r="D45" s="197" t="s">
        <v>51</v>
      </c>
      <c r="E45" s="207">
        <f>+AVERAGE(F45:AA45)</f>
        <v>2.0931533076923081</v>
      </c>
      <c r="F45" s="146">
        <f>+F44+F42+F41+F40+F39</f>
        <v>1.8226249999999999</v>
      </c>
      <c r="G45" s="146">
        <f>+G44+G42+G41+G40+G39</f>
        <v>1.880125</v>
      </c>
      <c r="H45" s="146">
        <f>+H44+H42+H41+H40+H39</f>
        <v>1.7951250000000001</v>
      </c>
      <c r="I45" s="146">
        <f>+I44+I42+I41+I40+I39</f>
        <v>1.8146249999999999</v>
      </c>
      <c r="J45" s="146" t="s">
        <v>46</v>
      </c>
      <c r="K45" s="146" t="s">
        <v>46</v>
      </c>
      <c r="L45" s="146" t="s">
        <v>46</v>
      </c>
      <c r="M45" s="146" t="s">
        <v>46</v>
      </c>
      <c r="N45" s="146">
        <f>+N44+N42+N41+N40+N39</f>
        <v>1.9636500000000001</v>
      </c>
      <c r="O45" s="146">
        <f t="shared" ref="O45" si="35">+O44+O42+O41+O40+O39</f>
        <v>2.0012599999999998</v>
      </c>
      <c r="P45" s="146">
        <f t="shared" ref="P45" si="36">+P44+P42+P41+P40+P39</f>
        <v>2.1294</v>
      </c>
      <c r="Q45" s="146">
        <f t="shared" ref="Q45" si="37">+Q44+Q42+Q41+Q40+Q39</f>
        <v>2.1112000000000002</v>
      </c>
      <c r="R45" s="146">
        <f t="shared" ref="R45" si="38">+R44+R42+R41+R40+R39</f>
        <v>2.2637699999999996</v>
      </c>
      <c r="S45" s="146">
        <f t="shared" ref="S45" si="39">+S44+S42+S41+S40+S39</f>
        <v>2.2944800000000001</v>
      </c>
      <c r="T45" s="146">
        <f t="shared" ref="T45" si="40">+T44+T42+T41+T40+T39</f>
        <v>2.2788950000000003</v>
      </c>
      <c r="U45" s="146">
        <f t="shared" ref="U45" si="41">+U44+U42+U41+U40+U39</f>
        <v>2.266038</v>
      </c>
      <c r="V45" s="146" t="s">
        <v>46</v>
      </c>
      <c r="W45" s="146" t="s">
        <v>46</v>
      </c>
      <c r="X45" s="146" t="s">
        <v>46</v>
      </c>
      <c r="Y45" s="146" t="s">
        <v>46</v>
      </c>
      <c r="Z45" s="146" t="s">
        <v>46</v>
      </c>
      <c r="AA45" s="182">
        <f>+AA44+AA42+AA41+AA40+AA39</f>
        <v>2.5898000000000003</v>
      </c>
      <c r="AB45" s="128"/>
      <c r="AC45" s="127"/>
    </row>
    <row r="46" spans="2:29" ht="15.75" thickTop="1" x14ac:dyDescent="0.25">
      <c r="B46" s="227"/>
      <c r="C46" s="149" t="s">
        <v>3</v>
      </c>
      <c r="D46" s="198" t="s">
        <v>40</v>
      </c>
      <c r="E46" s="149"/>
      <c r="F46" s="150">
        <v>1.9631000000000001</v>
      </c>
      <c r="G46" s="150">
        <v>1.9039999999999999</v>
      </c>
      <c r="H46" s="150">
        <v>1.8049999999999999</v>
      </c>
      <c r="I46" s="150">
        <v>1.8517999999999999</v>
      </c>
      <c r="J46" s="150">
        <v>1.8063</v>
      </c>
      <c r="K46" s="150">
        <v>1.7027000000000001</v>
      </c>
      <c r="L46" s="150">
        <v>1.6223799999999999</v>
      </c>
      <c r="M46" s="150">
        <v>1.7968999999999999</v>
      </c>
      <c r="N46" s="150">
        <v>2.0735000000000001</v>
      </c>
      <c r="O46" s="150">
        <v>2.1072700000000002</v>
      </c>
      <c r="P46" s="150">
        <v>2.1590479999999999</v>
      </c>
      <c r="Q46" s="150">
        <v>2.0379999999999998</v>
      </c>
      <c r="R46" s="150">
        <v>2.1291899999999999</v>
      </c>
      <c r="S46" s="150">
        <v>2.0831580000000001</v>
      </c>
      <c r="T46" s="150">
        <v>2.0831580000000001</v>
      </c>
      <c r="U46" s="150">
        <v>2.3092860000000002</v>
      </c>
      <c r="V46" s="150">
        <v>2.4168180000000001</v>
      </c>
      <c r="W46" s="150">
        <v>3.1290480000000001</v>
      </c>
      <c r="X46" s="150">
        <v>2.300605</v>
      </c>
      <c r="Y46" s="150">
        <v>2.2245650000000001</v>
      </c>
      <c r="Z46" s="150">
        <v>2.3079999999999998</v>
      </c>
      <c r="AA46" s="151">
        <v>2.4060000000000001</v>
      </c>
      <c r="AB46" s="127"/>
    </row>
    <row r="47" spans="2:29" x14ac:dyDescent="0.25">
      <c r="B47" s="227"/>
      <c r="C47" s="152"/>
      <c r="D47" s="193" t="s">
        <v>24</v>
      </c>
      <c r="E47" s="152"/>
      <c r="F47" s="118">
        <v>3.0000000000000001E-3</v>
      </c>
      <c r="G47" s="118">
        <v>3.0000000000000001E-3</v>
      </c>
      <c r="H47" s="118">
        <v>3.0000000000000001E-3</v>
      </c>
      <c r="I47" s="118">
        <v>3.0000000000000001E-3</v>
      </c>
      <c r="J47" s="118">
        <v>3.0000000000000001E-3</v>
      </c>
      <c r="K47" s="118">
        <v>3.0000000000000001E-3</v>
      </c>
      <c r="L47" s="118">
        <v>3.0000000000000001E-3</v>
      </c>
      <c r="M47" s="118">
        <v>3.0000000000000001E-3</v>
      </c>
      <c r="N47" s="118">
        <v>6.0000000000000001E-3</v>
      </c>
      <c r="O47" s="118">
        <v>3.0000000000000001E-3</v>
      </c>
      <c r="P47" s="118">
        <v>3.0000000000000001E-3</v>
      </c>
      <c r="Q47" s="118">
        <v>3.0000000000000001E-3</v>
      </c>
      <c r="R47" s="118">
        <v>3.0000000000000001E-3</v>
      </c>
      <c r="S47" s="118">
        <v>3.0000000000000001E-3</v>
      </c>
      <c r="T47" s="118">
        <v>3.0000000000000001E-3</v>
      </c>
      <c r="U47" s="118">
        <v>3.0000000000000001E-3</v>
      </c>
      <c r="V47" s="118">
        <v>3.0000000000000001E-3</v>
      </c>
      <c r="W47" s="118">
        <v>3.0000000000000001E-3</v>
      </c>
      <c r="X47" s="118">
        <v>3.0000000000000001E-3</v>
      </c>
      <c r="Y47" s="118">
        <v>3.0000000000000001E-3</v>
      </c>
      <c r="Z47" s="118">
        <v>3.0000000000000001E-3</v>
      </c>
      <c r="AA47" s="153">
        <v>3.0000000000000001E-3</v>
      </c>
      <c r="AB47" s="127"/>
    </row>
    <row r="48" spans="2:29" x14ac:dyDescent="0.25">
      <c r="B48" s="227"/>
      <c r="C48" s="152"/>
      <c r="D48" s="193" t="s">
        <v>4</v>
      </c>
      <c r="E48" s="152"/>
      <c r="F48" s="118">
        <v>0.155</v>
      </c>
      <c r="G48" s="118">
        <v>0.155</v>
      </c>
      <c r="H48" s="118">
        <v>0.155</v>
      </c>
      <c r="I48" s="118">
        <v>0.155</v>
      </c>
      <c r="J48" s="118">
        <v>0.155</v>
      </c>
      <c r="K48" s="118">
        <v>0.155</v>
      </c>
      <c r="L48" s="118">
        <v>0.155</v>
      </c>
      <c r="M48" s="118">
        <v>0.155</v>
      </c>
      <c r="N48" s="118">
        <v>0.155</v>
      </c>
      <c r="O48" s="118">
        <v>0.155</v>
      </c>
      <c r="P48" s="118">
        <v>0.155</v>
      </c>
      <c r="Q48" s="118">
        <v>0.155</v>
      </c>
      <c r="R48" s="118">
        <v>0.155</v>
      </c>
      <c r="S48" s="118">
        <v>0.155</v>
      </c>
      <c r="T48" s="118">
        <v>0.155</v>
      </c>
      <c r="U48" s="118">
        <v>0.155</v>
      </c>
      <c r="V48" s="118">
        <v>0.155</v>
      </c>
      <c r="W48" s="118">
        <v>0.155</v>
      </c>
      <c r="X48" s="118">
        <v>0.155</v>
      </c>
      <c r="Y48" s="118">
        <v>0.155</v>
      </c>
      <c r="Z48" s="118">
        <v>0.155</v>
      </c>
      <c r="AA48" s="153">
        <v>0.155</v>
      </c>
      <c r="AB48" s="127"/>
    </row>
    <row r="49" spans="2:30" x14ac:dyDescent="0.25">
      <c r="B49" s="227"/>
      <c r="C49" s="152"/>
      <c r="D49" s="193" t="s">
        <v>58</v>
      </c>
      <c r="E49" s="152"/>
      <c r="F49" s="119">
        <v>0.16500000000000001</v>
      </c>
      <c r="G49" s="119">
        <v>0.17499999999999999</v>
      </c>
      <c r="H49" s="119">
        <v>0.17499999999999999</v>
      </c>
      <c r="I49" s="119">
        <v>0.16500000000000001</v>
      </c>
      <c r="J49" s="119">
        <v>0.16500000000000001</v>
      </c>
      <c r="K49" s="119">
        <v>0.16500000000000001</v>
      </c>
      <c r="L49" s="119">
        <v>0.16500000000000001</v>
      </c>
      <c r="M49" s="119">
        <v>0.14499999999999999</v>
      </c>
      <c r="N49" s="119">
        <v>0.16500000000000001</v>
      </c>
      <c r="O49" s="119">
        <v>0.16500000000000001</v>
      </c>
      <c r="P49" s="119">
        <v>0.19500000000000001</v>
      </c>
      <c r="Q49" s="119">
        <v>0.2</v>
      </c>
      <c r="R49" s="119">
        <v>0.19</v>
      </c>
      <c r="S49" s="119">
        <v>0.2</v>
      </c>
      <c r="T49" s="119">
        <v>0.2</v>
      </c>
      <c r="U49" s="119">
        <v>0.2</v>
      </c>
      <c r="V49" s="119">
        <v>0.215</v>
      </c>
      <c r="W49" s="119">
        <v>0.22500000000000001</v>
      </c>
      <c r="X49" s="119">
        <v>0.22500000000000001</v>
      </c>
      <c r="Y49" s="119">
        <v>0.22</v>
      </c>
      <c r="Z49" s="119">
        <v>0.21</v>
      </c>
      <c r="AA49" s="154">
        <v>0.22</v>
      </c>
      <c r="AB49" s="128"/>
    </row>
    <row r="50" spans="2:30" x14ac:dyDescent="0.25">
      <c r="B50" s="227"/>
      <c r="C50" s="155"/>
      <c r="D50" s="194" t="s">
        <v>56</v>
      </c>
      <c r="E50" s="152"/>
      <c r="F50" s="118">
        <f>+F49*F48</f>
        <v>2.5575000000000001E-2</v>
      </c>
      <c r="G50" s="118">
        <f t="shared" ref="G50" si="42">+G49*G48</f>
        <v>2.7125E-2</v>
      </c>
      <c r="H50" s="118">
        <f t="shared" ref="H50" si="43">+H49*H48</f>
        <v>2.7125E-2</v>
      </c>
      <c r="I50" s="118">
        <f t="shared" ref="I50" si="44">+I49*I48</f>
        <v>2.5575000000000001E-2</v>
      </c>
      <c r="J50" s="118">
        <f t="shared" ref="J50" si="45">+J49*J48</f>
        <v>2.5575000000000001E-2</v>
      </c>
      <c r="K50" s="118">
        <f t="shared" ref="K50" si="46">+K49*K48</f>
        <v>2.5575000000000001E-2</v>
      </c>
      <c r="L50" s="118">
        <f t="shared" ref="L50" si="47">+L49*L48</f>
        <v>2.5575000000000001E-2</v>
      </c>
      <c r="M50" s="118">
        <f t="shared" ref="M50" si="48">+M49*M48</f>
        <v>2.2474999999999998E-2</v>
      </c>
      <c r="N50" s="118">
        <f t="shared" ref="N50" si="49">+N49*N48</f>
        <v>2.5575000000000001E-2</v>
      </c>
      <c r="O50" s="118">
        <f t="shared" ref="O50" si="50">+O49*O48</f>
        <v>2.5575000000000001E-2</v>
      </c>
      <c r="P50" s="118">
        <f t="shared" ref="P50" si="51">+P49*P48</f>
        <v>3.0225000000000002E-2</v>
      </c>
      <c r="Q50" s="118">
        <f t="shared" ref="Q50" si="52">+Q49*Q48</f>
        <v>3.1E-2</v>
      </c>
      <c r="R50" s="118">
        <f t="shared" ref="R50" si="53">+R49*R48</f>
        <v>2.945E-2</v>
      </c>
      <c r="S50" s="118">
        <f t="shared" ref="S50" si="54">+S49*S48</f>
        <v>3.1E-2</v>
      </c>
      <c r="T50" s="118">
        <f t="shared" ref="T50" si="55">+T49*T48</f>
        <v>3.1E-2</v>
      </c>
      <c r="U50" s="118">
        <f t="shared" ref="U50" si="56">+U49*U48</f>
        <v>3.1E-2</v>
      </c>
      <c r="V50" s="118">
        <f t="shared" ref="V50" si="57">+V49*V48</f>
        <v>3.3325E-2</v>
      </c>
      <c r="W50" s="118">
        <f t="shared" ref="W50" si="58">+W49*W48</f>
        <v>3.4875000000000003E-2</v>
      </c>
      <c r="X50" s="118">
        <f t="shared" ref="X50" si="59">+X49*X48</f>
        <v>3.4875000000000003E-2</v>
      </c>
      <c r="Y50" s="118">
        <f t="shared" ref="Y50" si="60">+Y49*Y48</f>
        <v>3.4099999999999998E-2</v>
      </c>
      <c r="Z50" s="118">
        <f t="shared" ref="Z50" si="61">+Z49*Z48</f>
        <v>3.2549999999999996E-2</v>
      </c>
      <c r="AA50" s="153">
        <f t="shared" ref="AA50" si="62">+AA49*AA48</f>
        <v>3.4099999999999998E-2</v>
      </c>
      <c r="AB50" s="128"/>
    </row>
    <row r="51" spans="2:30" x14ac:dyDescent="0.25">
      <c r="B51" s="227"/>
      <c r="C51" s="155"/>
      <c r="D51" s="194" t="s">
        <v>59</v>
      </c>
      <c r="E51" s="152"/>
      <c r="F51" s="119">
        <v>0.15</v>
      </c>
      <c r="G51" s="119">
        <v>0.15</v>
      </c>
      <c r="H51" s="119">
        <v>0.15</v>
      </c>
      <c r="I51" s="119">
        <v>0.15</v>
      </c>
      <c r="J51" s="119">
        <v>0.15</v>
      </c>
      <c r="K51" s="119">
        <v>0.15</v>
      </c>
      <c r="L51" s="119">
        <v>0.15</v>
      </c>
      <c r="M51" s="119">
        <v>0.15</v>
      </c>
      <c r="N51" s="119">
        <v>0.15</v>
      </c>
      <c r="O51" s="119">
        <v>0.15</v>
      </c>
      <c r="P51" s="119">
        <v>0.15</v>
      </c>
      <c r="Q51" s="119">
        <v>0.15</v>
      </c>
      <c r="R51" s="119">
        <v>0.15</v>
      </c>
      <c r="S51" s="119">
        <v>0.15</v>
      </c>
      <c r="T51" s="119">
        <v>0.15</v>
      </c>
      <c r="U51" s="119">
        <v>0.15</v>
      </c>
      <c r="V51" s="119">
        <v>0.15</v>
      </c>
      <c r="W51" s="119">
        <v>0.15</v>
      </c>
      <c r="X51" s="119">
        <v>0.15</v>
      </c>
      <c r="Y51" s="119">
        <v>0.15</v>
      </c>
      <c r="Z51" s="119">
        <v>0.15</v>
      </c>
      <c r="AA51" s="154">
        <v>0.15</v>
      </c>
      <c r="AB51" s="128"/>
    </row>
    <row r="52" spans="2:30" x14ac:dyDescent="0.25">
      <c r="B52" s="227"/>
      <c r="C52" s="155"/>
      <c r="D52" s="194" t="s">
        <v>60</v>
      </c>
      <c r="E52" s="152"/>
      <c r="F52" s="118">
        <f>+F51*(F50+F48)</f>
        <v>2.7086249999999996E-2</v>
      </c>
      <c r="G52" s="118">
        <f>+G51*(G50+G48)</f>
        <v>2.7318749999999999E-2</v>
      </c>
      <c r="H52" s="118">
        <f>+H51*(H50+H48)</f>
        <v>2.7318749999999999E-2</v>
      </c>
      <c r="I52" s="118">
        <f t="shared" ref="I52" si="63">+I51*(I50+I48)</f>
        <v>2.7086249999999996E-2</v>
      </c>
      <c r="J52" s="118">
        <f t="shared" ref="J52" si="64">+J51*(J50+J48)</f>
        <v>2.7086249999999996E-2</v>
      </c>
      <c r="K52" s="118">
        <f t="shared" ref="K52" si="65">+K51*(K50+K48)</f>
        <v>2.7086249999999996E-2</v>
      </c>
      <c r="L52" s="118">
        <f t="shared" ref="L52" si="66">+L51*(L50+L48)</f>
        <v>2.7086249999999996E-2</v>
      </c>
      <c r="M52" s="118">
        <f t="shared" ref="M52" si="67">+M51*(M50+M48)</f>
        <v>2.6621249999999999E-2</v>
      </c>
      <c r="N52" s="118">
        <f t="shared" ref="N52" si="68">+N51*(N50+N48)</f>
        <v>2.7086249999999996E-2</v>
      </c>
      <c r="O52" s="118">
        <f t="shared" ref="O52" si="69">+O51*(O50+O48)</f>
        <v>2.7086249999999996E-2</v>
      </c>
      <c r="P52" s="118">
        <f t="shared" ref="P52" si="70">+P51*(P50+P48)</f>
        <v>2.7783749999999999E-2</v>
      </c>
      <c r="Q52" s="118">
        <f t="shared" ref="Q52" si="71">+Q51*(Q50+Q48)</f>
        <v>2.7899999999999998E-2</v>
      </c>
      <c r="R52" s="118">
        <f t="shared" ref="R52" si="72">+R51*(R50+R48)</f>
        <v>2.7667500000000001E-2</v>
      </c>
      <c r="S52" s="118">
        <f t="shared" ref="S52" si="73">+S51*(S50+S48)</f>
        <v>2.7899999999999998E-2</v>
      </c>
      <c r="T52" s="118">
        <f t="shared" ref="T52" si="74">+T51*(T50+T48)</f>
        <v>2.7899999999999998E-2</v>
      </c>
      <c r="U52" s="118">
        <f t="shared" ref="U52" si="75">+U51*(U50+U48)</f>
        <v>2.7899999999999998E-2</v>
      </c>
      <c r="V52" s="118">
        <f t="shared" ref="V52" si="76">+V51*(V50+V48)</f>
        <v>2.8248749999999996E-2</v>
      </c>
      <c r="W52" s="118">
        <f t="shared" ref="W52" si="77">+W51*(W50+W48)</f>
        <v>2.848125E-2</v>
      </c>
      <c r="X52" s="118">
        <f t="shared" ref="X52" si="78">+X51*(X50+X48)</f>
        <v>2.848125E-2</v>
      </c>
      <c r="Y52" s="118">
        <f t="shared" ref="Y52" si="79">+Y51*(Y50+Y48)</f>
        <v>2.8364999999999998E-2</v>
      </c>
      <c r="Z52" s="118">
        <f t="shared" ref="Z52" si="80">+Z51*(Z50+Z48)</f>
        <v>2.8132499999999998E-2</v>
      </c>
      <c r="AA52" s="153">
        <f t="shared" ref="AA52" si="81">+AA51*(AA50+AA48)</f>
        <v>2.8364999999999998E-2</v>
      </c>
      <c r="AB52" s="128"/>
    </row>
    <row r="53" spans="2:30" x14ac:dyDescent="0.25">
      <c r="B53" s="227"/>
      <c r="C53" s="155"/>
      <c r="D53" s="194" t="s">
        <v>61</v>
      </c>
      <c r="E53" s="152"/>
      <c r="F53" s="118">
        <v>2.5000000000000001E-2</v>
      </c>
      <c r="G53" s="118">
        <v>2.5000000000000001E-2</v>
      </c>
      <c r="H53" s="118">
        <v>2.5000000000000001E-2</v>
      </c>
      <c r="I53" s="118">
        <v>2.5000000000000001E-2</v>
      </c>
      <c r="J53" s="118">
        <v>0.03</v>
      </c>
      <c r="K53" s="118">
        <v>0.03</v>
      </c>
      <c r="L53" s="118">
        <v>0.03</v>
      </c>
      <c r="M53" s="118">
        <v>0.03</v>
      </c>
      <c r="N53" s="118">
        <v>0.03</v>
      </c>
      <c r="O53" s="118">
        <v>0.03</v>
      </c>
      <c r="P53" s="118">
        <v>0.03</v>
      </c>
      <c r="Q53" s="118">
        <v>0.03</v>
      </c>
      <c r="R53" s="118">
        <v>0.03</v>
      </c>
      <c r="S53" s="118">
        <v>0.03</v>
      </c>
      <c r="T53" s="118">
        <v>0.03</v>
      </c>
      <c r="U53" s="118">
        <v>0.03</v>
      </c>
      <c r="V53" s="118">
        <v>0.03</v>
      </c>
      <c r="W53" s="118">
        <v>0.03</v>
      </c>
      <c r="X53" s="118">
        <v>0.03</v>
      </c>
      <c r="Y53" s="118">
        <v>0.03</v>
      </c>
      <c r="Z53" s="118">
        <v>0.03</v>
      </c>
      <c r="AA53" s="153">
        <v>0.03</v>
      </c>
      <c r="AB53" s="127"/>
    </row>
    <row r="54" spans="2:30" x14ac:dyDescent="0.25">
      <c r="B54" s="227"/>
      <c r="C54" s="155"/>
      <c r="D54" s="194" t="s">
        <v>54</v>
      </c>
      <c r="E54" s="152"/>
      <c r="F54" s="119">
        <v>0.185</v>
      </c>
      <c r="G54" s="119">
        <v>0.20499999999999999</v>
      </c>
      <c r="H54" s="119">
        <v>0.20499999999999999</v>
      </c>
      <c r="I54" s="119">
        <v>0.20499999999999999</v>
      </c>
      <c r="J54" s="119">
        <v>0.20499999999999999</v>
      </c>
      <c r="K54" s="119">
        <v>0.20499999999999999</v>
      </c>
      <c r="L54" s="119">
        <v>0.20499999999999999</v>
      </c>
      <c r="M54" s="119">
        <v>0.19</v>
      </c>
      <c r="N54" s="119">
        <v>0.23</v>
      </c>
      <c r="O54" s="119">
        <v>0.23</v>
      </c>
      <c r="P54" s="119">
        <v>0.23</v>
      </c>
      <c r="Q54" s="119">
        <v>0.23</v>
      </c>
      <c r="R54" s="119">
        <v>0.24</v>
      </c>
      <c r="S54" s="119">
        <v>0.26</v>
      </c>
      <c r="T54" s="119">
        <v>0.26</v>
      </c>
      <c r="U54" s="119">
        <v>0.26</v>
      </c>
      <c r="V54" s="119">
        <v>0.28999999999999998</v>
      </c>
      <c r="W54" s="119">
        <v>0.27</v>
      </c>
      <c r="X54" s="119">
        <v>0.27</v>
      </c>
      <c r="Y54" s="119">
        <v>0.23499999999999999</v>
      </c>
      <c r="Z54" s="119">
        <v>0.26</v>
      </c>
      <c r="AA54" s="154">
        <v>0.26</v>
      </c>
      <c r="AB54" s="128"/>
      <c r="AC54" s="127"/>
      <c r="AD54" s="127"/>
    </row>
    <row r="55" spans="2:30" x14ac:dyDescent="0.25">
      <c r="B55" s="227"/>
      <c r="C55" s="155"/>
      <c r="D55" s="194" t="s">
        <v>55</v>
      </c>
      <c r="E55" s="152"/>
      <c r="F55" s="118">
        <f>+F54*F53</f>
        <v>4.6249999999999998E-3</v>
      </c>
      <c r="G55" s="118">
        <f>+G54*G53</f>
        <v>5.1250000000000002E-3</v>
      </c>
      <c r="H55" s="118">
        <f>+H54*H53</f>
        <v>5.1250000000000002E-3</v>
      </c>
      <c r="I55" s="118">
        <f t="shared" ref="I55" si="82">+I54*I53</f>
        <v>5.1250000000000002E-3</v>
      </c>
      <c r="J55" s="118">
        <f t="shared" ref="J55" si="83">+J54*J53</f>
        <v>6.1499999999999992E-3</v>
      </c>
      <c r="K55" s="118">
        <f t="shared" ref="K55" si="84">+K54*K53</f>
        <v>6.1499999999999992E-3</v>
      </c>
      <c r="L55" s="118">
        <f t="shared" ref="L55" si="85">+L54*L53</f>
        <v>6.1499999999999992E-3</v>
      </c>
      <c r="M55" s="118">
        <f t="shared" ref="M55" si="86">+M54*M53</f>
        <v>5.7000000000000002E-3</v>
      </c>
      <c r="N55" s="118">
        <f t="shared" ref="N55" si="87">+N54*N53</f>
        <v>6.8999999999999999E-3</v>
      </c>
      <c r="O55" s="118">
        <f t="shared" ref="O55" si="88">+O54*O53</f>
        <v>6.8999999999999999E-3</v>
      </c>
      <c r="P55" s="118">
        <f t="shared" ref="P55" si="89">+P54*P53</f>
        <v>6.8999999999999999E-3</v>
      </c>
      <c r="Q55" s="118">
        <f t="shared" ref="Q55" si="90">+Q54*Q53</f>
        <v>6.8999999999999999E-3</v>
      </c>
      <c r="R55" s="118">
        <f t="shared" ref="R55" si="91">+R54*R53</f>
        <v>7.1999999999999998E-3</v>
      </c>
      <c r="S55" s="118">
        <f t="shared" ref="S55" si="92">+S54*S53</f>
        <v>7.7999999999999996E-3</v>
      </c>
      <c r="T55" s="118">
        <f t="shared" ref="T55" si="93">+T54*T53</f>
        <v>7.7999999999999996E-3</v>
      </c>
      <c r="U55" s="118">
        <f t="shared" ref="U55" si="94">+U54*U53</f>
        <v>7.7999999999999996E-3</v>
      </c>
      <c r="V55" s="118">
        <f t="shared" ref="V55" si="95">+V54*V53</f>
        <v>8.6999999999999994E-3</v>
      </c>
      <c r="W55" s="118">
        <f t="shared" ref="W55" si="96">+W54*W53</f>
        <v>8.0999999999999996E-3</v>
      </c>
      <c r="X55" s="118">
        <f t="shared" ref="X55" si="97">+X54*X53</f>
        <v>8.0999999999999996E-3</v>
      </c>
      <c r="Y55" s="118">
        <f t="shared" ref="Y55" si="98">+Y54*Y53</f>
        <v>7.049999999999999E-3</v>
      </c>
      <c r="Z55" s="118">
        <f t="shared" ref="Z55" si="99">+Z54*Z53</f>
        <v>7.7999999999999996E-3</v>
      </c>
      <c r="AA55" s="153">
        <f t="shared" ref="AA55" si="100">+AA54*AA53</f>
        <v>7.7999999999999996E-3</v>
      </c>
      <c r="AB55" s="128"/>
      <c r="AC55" s="127"/>
      <c r="AD55" s="127"/>
    </row>
    <row r="56" spans="2:30" ht="15.75" thickBot="1" x14ac:dyDescent="0.3">
      <c r="B56" s="228"/>
      <c r="C56" s="156"/>
      <c r="D56" s="199" t="s">
        <v>51</v>
      </c>
      <c r="E56" s="206">
        <f>+AVERAGE(F56:AA56)</f>
        <v>2.3518165227272725</v>
      </c>
      <c r="F56" s="145">
        <f>+F55+F53+F52+F50+F48+F47+F46</f>
        <v>2.2033862499999999</v>
      </c>
      <c r="G56" s="145">
        <f>+G55+G53+G52+G50+G48+G47+G46</f>
        <v>2.1465687500000001</v>
      </c>
      <c r="H56" s="145">
        <f>+H55+H53+H52+H50+H48+H47+H46</f>
        <v>2.0475687499999999</v>
      </c>
      <c r="I56" s="145">
        <f t="shared" ref="I56" si="101">+I55+I53+I52+I50+I48+I47+I46</f>
        <v>2.0925862500000001</v>
      </c>
      <c r="J56" s="145">
        <f t="shared" ref="J56" si="102">+J55+J53+J52+J50+J48+J47+J46</f>
        <v>2.0531112500000002</v>
      </c>
      <c r="K56" s="145">
        <f t="shared" ref="K56" si="103">+K55+K53+K52+K50+K48+K47+K46</f>
        <v>1.94951125</v>
      </c>
      <c r="L56" s="145">
        <f t="shared" ref="L56" si="104">+L55+L53+L52+L50+L48+L47+L46</f>
        <v>1.8691912499999999</v>
      </c>
      <c r="M56" s="145">
        <f t="shared" ref="M56" si="105">+M55+M53+M52+M50+M48+M47+M46</f>
        <v>2.03969625</v>
      </c>
      <c r="N56" s="145">
        <f t="shared" ref="N56" si="106">+N55+N53+N52+N50+N48+N47+N46</f>
        <v>2.3240612500000002</v>
      </c>
      <c r="O56" s="145">
        <f t="shared" ref="O56" si="107">+O55+O53+O52+O50+O48+O47+O46</f>
        <v>2.3548312500000002</v>
      </c>
      <c r="P56" s="145">
        <f t="shared" ref="P56" si="108">+P55+P53+P52+P50+P48+P47+P46</f>
        <v>2.4119567499999999</v>
      </c>
      <c r="Q56" s="145">
        <f t="shared" ref="Q56" si="109">+Q55+Q53+Q52+Q50+Q48+Q47+Q46</f>
        <v>2.2917999999999998</v>
      </c>
      <c r="R56" s="145">
        <f t="shared" ref="R56" si="110">+R55+R53+R52+R50+R48+R47+R46</f>
        <v>2.3815074999999997</v>
      </c>
      <c r="S56" s="145">
        <f t="shared" ref="S56" si="111">+S55+S53+S52+S50+S48+S47+S46</f>
        <v>2.3378580000000002</v>
      </c>
      <c r="T56" s="145">
        <f t="shared" ref="T56" si="112">+T55+T53+T52+T50+T48+T47+T46</f>
        <v>2.3378580000000002</v>
      </c>
      <c r="U56" s="145">
        <f t="shared" ref="U56" si="113">+U55+U53+U52+U50+U48+U47+U46</f>
        <v>2.5639860000000003</v>
      </c>
      <c r="V56" s="145">
        <f t="shared" ref="V56" si="114">+V55+V53+V52+V50+V48+V47+V46</f>
        <v>2.67509175</v>
      </c>
      <c r="W56" s="145">
        <f t="shared" ref="W56" si="115">+W55+W53+W52+W50+W48+W47+W46</f>
        <v>3.38850425</v>
      </c>
      <c r="X56" s="145">
        <f t="shared" ref="X56" si="116">+X55+X53+X52+X50+X48+X47+X46</f>
        <v>2.56006125</v>
      </c>
      <c r="Y56" s="145">
        <f t="shared" ref="Y56" si="117">+Y55+Y53+Y52+Y50+Y48+Y47+Y46</f>
        <v>2.4820800000000003</v>
      </c>
      <c r="Z56" s="145">
        <f t="shared" ref="Z56" si="118">+Z55+Z53+Z52+Z50+Z48+Z47+Z46</f>
        <v>2.5644825</v>
      </c>
      <c r="AA56" s="157">
        <f t="shared" ref="AA56" si="119">+AA55+AA53+AA52+AA50+AA48+AA47+AA46</f>
        <v>2.6642650000000003</v>
      </c>
    </row>
    <row r="57" spans="2:30" ht="15.75" thickTop="1" x14ac:dyDescent="0.25"/>
    <row r="58" spans="2:30" x14ac:dyDescent="0.25">
      <c r="B58" t="s">
        <v>68</v>
      </c>
      <c r="C58" s="222" t="s">
        <v>69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</row>
    <row r="64" spans="2:30" x14ac:dyDescent="0.25">
      <c r="F64" s="90" t="s">
        <v>63</v>
      </c>
      <c r="G64" s="90" t="s">
        <v>64</v>
      </c>
    </row>
    <row r="65" spans="4:8" x14ac:dyDescent="0.25">
      <c r="D65" s="148" t="s">
        <v>65</v>
      </c>
      <c r="E65" s="127">
        <f>+E31-E13</f>
        <v>0.41571628030303032</v>
      </c>
      <c r="F65" s="208">
        <v>5755774.2999999998</v>
      </c>
      <c r="G65" s="208">
        <f>+F65*E65</f>
        <v>2392769.0822597779</v>
      </c>
      <c r="H65" s="127">
        <f>+SUM(G65:G66)/SUM(F65:F66)</f>
        <v>0.42412040741098911</v>
      </c>
    </row>
    <row r="66" spans="4:8" x14ac:dyDescent="0.25">
      <c r="D66" s="148" t="s">
        <v>66</v>
      </c>
      <c r="E66" s="127">
        <f>+E31-E20</f>
        <v>0.42959884440559426</v>
      </c>
      <c r="F66" s="208">
        <v>8829572.9000000004</v>
      </c>
      <c r="G66" s="208">
        <f>+F66*E66</f>
        <v>3793174.3144349516</v>
      </c>
    </row>
    <row r="67" spans="4:8" x14ac:dyDescent="0.25">
      <c r="D67" s="148" t="s">
        <v>67</v>
      </c>
      <c r="E67" s="127">
        <f>+E31-E6</f>
        <v>1.1165287088744591</v>
      </c>
    </row>
  </sheetData>
  <sheetProtection algorithmName="SHA-512" hashValue="CbZYR3pUplvGzneNPpPtatN+QMRSS9y23QY+nmwbVw0n+dIB/YPY94W3KLYvrvYWo2ufvjOQYIq8filwmBZWqg==" saltValue="71huFWBQKdoUuQ+5wmwKbQ==" spinCount="100000" sheet="1" objects="1" scenarios="1"/>
  <mergeCells count="4">
    <mergeCell ref="C58:AA58"/>
    <mergeCell ref="B4:B31"/>
    <mergeCell ref="B32:B56"/>
    <mergeCell ref="B1:AA1"/>
  </mergeCells>
  <pageMargins left="0.45" right="0.2" top="0.75" bottom="0.75" header="0.3" footer="0.3"/>
  <pageSetup paperSize="17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D41B4-B6F7-4E0F-A41B-90AB9C7B0BAF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customXml/itemProps2.xml><?xml version="1.0" encoding="utf-8"?>
<ds:datastoreItem xmlns:ds="http://schemas.openxmlformats.org/officeDocument/2006/customXml" ds:itemID="{F627D3CB-E463-40DC-9DAE-C3FD2588A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ECF48-D56A-47DE-AFF9-9B4F8FA16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2017-Current</vt:lpstr>
      <vt:lpstr>Figure</vt:lpstr>
    </vt:vector>
  </TitlesOfParts>
  <Company>Golden Valley Electric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Morton Knight</dc:creator>
  <cp:lastModifiedBy>Alimi, Adeyemi S (DEC)</cp:lastModifiedBy>
  <cp:lastPrinted>2018-11-26T20:39:07Z</cp:lastPrinted>
  <dcterms:created xsi:type="dcterms:W3CDTF">2016-05-17T16:39:21Z</dcterms:created>
  <dcterms:modified xsi:type="dcterms:W3CDTF">2024-08-21T18:12:59Z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